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codeName="ThisWorkbook" defaultThemeVersion="166925"/>
  <mc:AlternateContent xmlns:mc="http://schemas.openxmlformats.org/markup-compatibility/2006">
    <mc:Choice Requires="x15">
      <x15ac:absPath xmlns:x15ac="http://schemas.microsoft.com/office/spreadsheetml/2010/11/ac" url="/Users/hcousino/Library/CloudStorage/Egnyte-Egnyte/Shared/School Performance Department (SPD)/Sector Planning &amp; Compliance (SPC)/Charter Amendments/Amendments by School/Early Childhood Academy PCS/ECI and Facility (2026)/Application/"/>
    </mc:Choice>
  </mc:AlternateContent>
  <xr:revisionPtr revIDLastSave="0" documentId="8_{4B696A50-2452-424E-8DAB-5D1B9EBF2C5A}" xr6:coauthVersionLast="47" xr6:coauthVersionMax="47" xr10:uidLastSave="{00000000-0000-0000-0000-000000000000}"/>
  <workbookProtection workbookAlgorithmName="SHA-512" workbookHashValue="ZjQT/8BAuOq82S8mOAuqh+EwyCIpQ1ikI80MN55tbYiZXuN4D6cv4QLvxJ8nrZPJXWaasflyqOAjenmiQlkuKw==" workbookSaltValue="6c9jLmOogUtcRkinWqMNBw==" workbookSpinCount="100000" lockStructure="1"/>
  <bookViews>
    <workbookView xWindow="45680" yWindow="500" windowWidth="34840" windowHeight="20980" firstSheet="1" activeTab="1" xr2:uid="{2A7DFEB9-A827-9B45-A64D-4EA628F63718}"/>
  </bookViews>
  <sheets>
    <sheet name="5-Yr PCSB Budget Base Case" sheetId="1" r:id="rId1"/>
    <sheet name="5-Yr PCSB Budget No Expansion" sheetId="11" r:id="rId2"/>
    <sheet name="5-Yr PCSB Budget Contingency" sheetId="13" r:id="rId3"/>
    <sheet name="Base Case Minus No Expansion" sheetId="14" r:id="rId4"/>
    <sheet name="Base Case Minus Contingency" sheetId="15" r:id="rId5"/>
    <sheet name="Contingency Minus No Expansion" sheetId="16" r:id="rId6"/>
    <sheet name="Additional Assumptions" sheetId="10" r:id="rId7"/>
    <sheet name="PCSB 5-Yr Budget Instructions" sheetId="9" r:id="rId8"/>
    <sheet name="LEA and Campus Lists" sheetId="7" state="hidden" r:id="rId9"/>
  </sheets>
  <definedNames>
    <definedName name="_7027AC9C059748c8A1CB672677814313_UserDefaultSettings_0" hidden="1">#VALUE!</definedName>
    <definedName name="_7027AC9C059748c8A1CB672677814313_UserDefaultSettings_1" hidden="1">"e&gt;_x000D_
    &lt;FontColor&gt;-1&lt;/FontColor&gt;_x000D_
    &lt;FontSize&gt;8&lt;/FontSize&gt;_x000D_
    &lt;FontBold&gt;false&lt;/FontBold&gt;_x000D_
    &lt;FontItalic&gt;false&lt;/FontItalic&gt;_x000D_
    &lt;FontUnderlined&gt;false&lt;/FontUnderlined&gt;_x000D_
  &lt;/TableDimensionCaption&gt;_x000D_
  &lt;TableBandColor&gt;49&lt;/TableBandColor&gt;_x000D_
  &lt;TableBandS"&amp;"ize&gt;2&lt;/TableBandSize&gt;_x000D_
  &lt;TableFormatNonLeafRowMembersBold&gt;false&lt;/TableFormatNonLeafRowMembersBold&gt;_x000D_
  &lt;TableFormatNonLeafColumnMembersBold&gt;false&lt;/TableFormatNonLeafColumnMembersBold&gt;_x000D_
  &lt;TableFormatNonLeafRowCellsBold&gt;false&lt;/TableFormatNonLeafRowCellsBol"&amp;"d&gt;_x000D_
  &lt;TableFormatNonLeafColumnCellsBold&gt;false&lt;/TableFormatNonLeafColumnCellsBold&gt;_x000D_
  &lt;TableGridColor&gt;15&lt;/TableGridColor&gt;_x000D_
  &lt;ChartTableRowAxisLabelDirection&gt;90&lt;/ChartTableRowAxisLabelDirection&gt;_x000D_
&lt;/UserSettings&gt;"</definedName>
    <definedName name="_7027AC9C059748c8A1CB672677814313_UserDefaultSettings_Count" hidden="1">2</definedName>
    <definedName name="_xlnm._FilterDatabase" localSheetId="0" hidden="1">'5-Yr PCSB Budget Base Case'!$A$1:$K$1</definedName>
    <definedName name="_xlnm._FilterDatabase" localSheetId="2" hidden="1">'5-Yr PCSB Budget Contingency'!$A$1:$K$1</definedName>
    <definedName name="_xlnm._FilterDatabase" localSheetId="1" hidden="1">'5-Yr PCSB Budget No Expansion'!$A$1:$K$1</definedName>
    <definedName name="_xlnm._FilterDatabase" localSheetId="4" hidden="1">'Base Case Minus Contingency'!$A$1:$K$1</definedName>
    <definedName name="_xlnm._FilterDatabase" localSheetId="3" hidden="1">'Base Case Minus No Expansion'!$A$1:$K$1</definedName>
    <definedName name="_xlnm._FilterDatabase" localSheetId="5" hidden="1">'Contingency Minus No Expansion'!$A$1:$K$1</definedName>
    <definedName name="Campus_Name" localSheetId="2">LEA_and_Campus_List[Campus]</definedName>
    <definedName name="Campus_Name" localSheetId="1">LEA_and_Campus_List[Campus]</definedName>
    <definedName name="Campus_Name" localSheetId="4">LEA_and_Campus_List[Campus]</definedName>
    <definedName name="Campus_Name" localSheetId="3">LEA_and_Campus_List[Campus]</definedName>
    <definedName name="Campus_Name" localSheetId="5">LEA_and_Campus_List[Campus]</definedName>
    <definedName name="Campus_Name">LEA_and_Campus_List[Campus]</definedName>
    <definedName name="HTML1_1" hidden="1">"[FCFF3]Sheet1!$A$1:$L$34"</definedName>
    <definedName name="HTML1_10" hidden="1">""</definedName>
    <definedName name="HTML1_11" hidden="1">1</definedName>
    <definedName name="HTML1_12" hidden="1">"Aswath:Adobe SiteMillª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Count" hidden="1">1</definedName>
    <definedName name="LEA">'LEA and Campus Lists'!$H$2</definedName>
    <definedName name="LEA_Names" localSheetId="2">LEA_and_Campus_List[LEA]</definedName>
    <definedName name="LEA_Names" localSheetId="1">LEA_and_Campus_List[LEA]</definedName>
    <definedName name="LEA_Names" localSheetId="4">LEA_and_Campus_List[LEA]</definedName>
    <definedName name="LEA_Names" localSheetId="3">LEA_and_Campus_List[LEA]</definedName>
    <definedName name="LEA_Names" localSheetId="5">LEA_and_Campus_List[LEA]</definedName>
    <definedName name="LEA_Names">LEA_and_Campus_List[LEA]</definedName>
    <definedName name="Select_Campus">#REF!</definedName>
    <definedName name="Select_LEA">'5-Yr PCSB Budget Base Case'!$C$2</definedName>
    <definedName name="VarBudget">#REF!</definedName>
    <definedName name="VarToRev">#REF!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0" i="1" l="1"/>
  <c r="I30" i="1"/>
  <c r="J30" i="1"/>
  <c r="K30" i="1"/>
  <c r="H31" i="1"/>
  <c r="I31" i="1"/>
  <c r="J31" i="1"/>
  <c r="K31" i="1"/>
  <c r="G31" i="1"/>
  <c r="G30" i="1"/>
  <c r="H31" i="11"/>
  <c r="I31" i="11"/>
  <c r="J31" i="11"/>
  <c r="K31" i="11"/>
  <c r="G31" i="11"/>
  <c r="G30" i="11"/>
  <c r="H30" i="11"/>
  <c r="I30" i="11"/>
  <c r="J30" i="11"/>
  <c r="K30" i="11"/>
  <c r="F127" i="15" l="1"/>
  <c r="F126" i="15"/>
  <c r="F125" i="15"/>
  <c r="F124" i="15"/>
  <c r="F123" i="15"/>
  <c r="F122" i="15"/>
  <c r="F121" i="15"/>
  <c r="F120" i="15"/>
  <c r="F119" i="15"/>
  <c r="F118" i="15"/>
  <c r="F117" i="15"/>
  <c r="F116" i="15"/>
  <c r="F115" i="15"/>
  <c r="F114" i="15"/>
  <c r="F113" i="15"/>
  <c r="F112" i="15"/>
  <c r="F111" i="15"/>
  <c r="F110" i="15"/>
  <c r="F109" i="15"/>
  <c r="F108" i="15"/>
  <c r="F107" i="15"/>
  <c r="F106" i="15"/>
  <c r="F127" i="16"/>
  <c r="F126" i="16"/>
  <c r="F125" i="16"/>
  <c r="F124" i="16"/>
  <c r="F123" i="16"/>
  <c r="F122" i="16"/>
  <c r="F121" i="16"/>
  <c r="F120" i="16"/>
  <c r="F119" i="16"/>
  <c r="F118" i="16"/>
  <c r="F117" i="16"/>
  <c r="F116" i="16"/>
  <c r="F115" i="16"/>
  <c r="F114" i="16"/>
  <c r="F113" i="16"/>
  <c r="F112" i="16"/>
  <c r="F111" i="16"/>
  <c r="F110" i="16"/>
  <c r="F109" i="16"/>
  <c r="F108" i="16"/>
  <c r="F107" i="16"/>
  <c r="F106" i="16"/>
  <c r="F127" i="14"/>
  <c r="F126" i="14"/>
  <c r="F125" i="14"/>
  <c r="F124" i="14"/>
  <c r="F123" i="14"/>
  <c r="F122" i="14"/>
  <c r="F121" i="14"/>
  <c r="F120" i="14"/>
  <c r="F119" i="14"/>
  <c r="F118" i="14"/>
  <c r="F117" i="14"/>
  <c r="F116" i="14"/>
  <c r="F115" i="14"/>
  <c r="F114" i="14"/>
  <c r="F113" i="14"/>
  <c r="F112" i="14"/>
  <c r="F111" i="14"/>
  <c r="F110" i="14"/>
  <c r="F109" i="14"/>
  <c r="F108" i="14"/>
  <c r="F107" i="14"/>
  <c r="F106" i="14"/>
  <c r="H6" i="11"/>
  <c r="I6" i="11"/>
  <c r="J6" i="11"/>
  <c r="K6" i="11"/>
  <c r="H4" i="11"/>
  <c r="I4" i="11"/>
  <c r="J4" i="11"/>
  <c r="K4" i="11"/>
  <c r="H2" i="11"/>
  <c r="I2" i="11"/>
  <c r="J2" i="11"/>
  <c r="K2" i="11"/>
  <c r="H6" i="13"/>
  <c r="I6" i="13"/>
  <c r="J6" i="13"/>
  <c r="K6" i="13"/>
  <c r="H4" i="13"/>
  <c r="I4" i="13"/>
  <c r="J4" i="13"/>
  <c r="K4" i="13"/>
  <c r="H2" i="13"/>
  <c r="I2" i="13"/>
  <c r="J2" i="13"/>
  <c r="K2" i="13"/>
  <c r="H34" i="13"/>
  <c r="I34" i="13"/>
  <c r="J34" i="13"/>
  <c r="K34" i="13"/>
  <c r="H35" i="13"/>
  <c r="I35" i="13"/>
  <c r="S35" i="13" s="1"/>
  <c r="J35" i="13"/>
  <c r="K35" i="13"/>
  <c r="H34" i="11"/>
  <c r="I34" i="11"/>
  <c r="N34" i="11" s="1"/>
  <c r="J34" i="11"/>
  <c r="K34" i="11"/>
  <c r="P34" i="11" s="1"/>
  <c r="H35" i="11"/>
  <c r="I35" i="11"/>
  <c r="S35" i="11" s="1"/>
  <c r="J35" i="11"/>
  <c r="T35" i="11" s="1"/>
  <c r="K35" i="11"/>
  <c r="H34" i="1"/>
  <c r="H34" i="14" s="1"/>
  <c r="I34" i="1"/>
  <c r="J34" i="1"/>
  <c r="K34" i="1"/>
  <c r="H35" i="1"/>
  <c r="I35" i="1"/>
  <c r="I35" i="15" s="1"/>
  <c r="N35" i="15" s="1"/>
  <c r="J35" i="1"/>
  <c r="K35" i="1"/>
  <c r="P35" i="14" s="1"/>
  <c r="G35" i="13"/>
  <c r="L35" i="16" s="1"/>
  <c r="G34" i="13"/>
  <c r="G35" i="11"/>
  <c r="G34" i="11"/>
  <c r="G35" i="1"/>
  <c r="G34" i="1"/>
  <c r="P35" i="13"/>
  <c r="O35" i="14"/>
  <c r="G65" i="1"/>
  <c r="G69" i="1"/>
  <c r="G72" i="1" s="1"/>
  <c r="G76" i="1"/>
  <c r="G84" i="1"/>
  <c r="G85" i="1"/>
  <c r="G86" i="1" s="1"/>
  <c r="G91" i="1"/>
  <c r="G95" i="1"/>
  <c r="G97" i="1"/>
  <c r="G103" i="1"/>
  <c r="G104" i="1" s="1"/>
  <c r="G108" i="1"/>
  <c r="G114" i="1"/>
  <c r="G118" i="1" s="1"/>
  <c r="G116" i="1"/>
  <c r="G117" i="1"/>
  <c r="O35" i="15"/>
  <c r="H56" i="14"/>
  <c r="I56" i="14"/>
  <c r="J56" i="14"/>
  <c r="O56" i="14" s="1"/>
  <c r="K56" i="14"/>
  <c r="G30" i="14"/>
  <c r="H30" i="14"/>
  <c r="I30" i="14"/>
  <c r="N30" i="14" s="1"/>
  <c r="J30" i="14"/>
  <c r="O30" i="14" s="1"/>
  <c r="K30" i="14"/>
  <c r="G31" i="14"/>
  <c r="L31" i="14" s="1"/>
  <c r="H31" i="14"/>
  <c r="M31" i="14" s="1"/>
  <c r="I31" i="14"/>
  <c r="N31" i="14" s="1"/>
  <c r="J31" i="14"/>
  <c r="K31" i="14"/>
  <c r="G32" i="14"/>
  <c r="H32" i="14"/>
  <c r="I32" i="14"/>
  <c r="J32" i="14"/>
  <c r="K32" i="14"/>
  <c r="G33" i="14"/>
  <c r="H33" i="14"/>
  <c r="I33" i="14"/>
  <c r="J33" i="14"/>
  <c r="K33" i="14"/>
  <c r="H56" i="15"/>
  <c r="M56" i="15" s="1"/>
  <c r="I56" i="15"/>
  <c r="N56" i="15" s="1"/>
  <c r="J56" i="15"/>
  <c r="O56" i="15" s="1"/>
  <c r="K56" i="15"/>
  <c r="P56" i="15" s="1"/>
  <c r="G30" i="15"/>
  <c r="L30" i="15" s="1"/>
  <c r="H30" i="15"/>
  <c r="I30" i="15"/>
  <c r="J30" i="15"/>
  <c r="K30" i="15"/>
  <c r="G31" i="15"/>
  <c r="L31" i="15" s="1"/>
  <c r="H31" i="15"/>
  <c r="M31" i="15" s="1"/>
  <c r="I31" i="15"/>
  <c r="N31" i="15" s="1"/>
  <c r="J31" i="15"/>
  <c r="K31" i="15"/>
  <c r="G32" i="15"/>
  <c r="H32" i="15"/>
  <c r="I32" i="15"/>
  <c r="J32" i="15"/>
  <c r="K32" i="15"/>
  <c r="G33" i="15"/>
  <c r="H33" i="15"/>
  <c r="I33" i="15"/>
  <c r="J33" i="15"/>
  <c r="K33" i="15"/>
  <c r="G56" i="16"/>
  <c r="L56" i="16" s="1"/>
  <c r="H56" i="16"/>
  <c r="M56" i="16" s="1"/>
  <c r="I56" i="16"/>
  <c r="N56" i="16" s="1"/>
  <c r="J56" i="16"/>
  <c r="O56" i="16" s="1"/>
  <c r="K56" i="16"/>
  <c r="P56" i="16" s="1"/>
  <c r="G57" i="16"/>
  <c r="H57" i="16"/>
  <c r="I57" i="16"/>
  <c r="J57" i="16"/>
  <c r="K57" i="16"/>
  <c r="G59" i="16"/>
  <c r="H59" i="16"/>
  <c r="I59" i="16"/>
  <c r="J59" i="16"/>
  <c r="K59" i="16"/>
  <c r="G60" i="16"/>
  <c r="H60" i="16"/>
  <c r="I60" i="16"/>
  <c r="J60" i="16"/>
  <c r="K60" i="16"/>
  <c r="G61" i="16"/>
  <c r="H61" i="16"/>
  <c r="I61" i="16"/>
  <c r="J61" i="16"/>
  <c r="K61" i="16"/>
  <c r="G62" i="16"/>
  <c r="H62" i="16"/>
  <c r="I62" i="16"/>
  <c r="J62" i="16"/>
  <c r="K62" i="16"/>
  <c r="G63" i="16"/>
  <c r="H63" i="16"/>
  <c r="I63" i="16"/>
  <c r="J63" i="16"/>
  <c r="K63" i="16"/>
  <c r="G64" i="16"/>
  <c r="H64" i="16"/>
  <c r="I64" i="16"/>
  <c r="J64" i="16"/>
  <c r="K64" i="16"/>
  <c r="G66" i="16"/>
  <c r="H66" i="16"/>
  <c r="I66" i="16"/>
  <c r="J66" i="16"/>
  <c r="K66" i="16"/>
  <c r="G67" i="16"/>
  <c r="H67" i="16"/>
  <c r="I67" i="16"/>
  <c r="J67" i="16"/>
  <c r="K67" i="16"/>
  <c r="G68" i="16"/>
  <c r="H68" i="16"/>
  <c r="I68" i="16"/>
  <c r="J68" i="16"/>
  <c r="K68" i="16"/>
  <c r="G70" i="16"/>
  <c r="H70" i="16"/>
  <c r="I70" i="16"/>
  <c r="J70" i="16"/>
  <c r="K70" i="16"/>
  <c r="G71" i="16"/>
  <c r="H71" i="16"/>
  <c r="I71" i="16"/>
  <c r="J71" i="16"/>
  <c r="K71" i="16"/>
  <c r="G73" i="16"/>
  <c r="H73" i="16"/>
  <c r="I73" i="16"/>
  <c r="J73" i="16"/>
  <c r="K73" i="16"/>
  <c r="G74" i="16"/>
  <c r="H74" i="16"/>
  <c r="I74" i="16"/>
  <c r="J74" i="16"/>
  <c r="K74" i="16"/>
  <c r="G75" i="16"/>
  <c r="H75" i="16"/>
  <c r="I75" i="16"/>
  <c r="J75" i="16"/>
  <c r="K75" i="16"/>
  <c r="G77" i="16"/>
  <c r="H77" i="16"/>
  <c r="I77" i="16"/>
  <c r="J77" i="16"/>
  <c r="K77" i="16"/>
  <c r="G78" i="16"/>
  <c r="H78" i="16"/>
  <c r="I78" i="16"/>
  <c r="J78" i="16"/>
  <c r="K78" i="16"/>
  <c r="G79" i="16"/>
  <c r="H79" i="16"/>
  <c r="I79" i="16"/>
  <c r="J79" i="16"/>
  <c r="K79" i="16"/>
  <c r="G80" i="16"/>
  <c r="H80" i="16"/>
  <c r="I80" i="16"/>
  <c r="J80" i="16"/>
  <c r="K80" i="16"/>
  <c r="G81" i="16"/>
  <c r="H81" i="16"/>
  <c r="I81" i="16"/>
  <c r="J81" i="16"/>
  <c r="K81" i="16"/>
  <c r="G82" i="16"/>
  <c r="H82" i="16"/>
  <c r="I82" i="16"/>
  <c r="J82" i="16"/>
  <c r="K82" i="16"/>
  <c r="G83" i="16"/>
  <c r="H83" i="16"/>
  <c r="I83" i="16"/>
  <c r="J83" i="16"/>
  <c r="K83" i="16"/>
  <c r="G87" i="16"/>
  <c r="H87" i="16"/>
  <c r="I87" i="16"/>
  <c r="J87" i="16"/>
  <c r="K87" i="16"/>
  <c r="G88" i="16"/>
  <c r="H88" i="16"/>
  <c r="I88" i="16"/>
  <c r="J88" i="16"/>
  <c r="K88" i="16"/>
  <c r="G89" i="16"/>
  <c r="H89" i="16"/>
  <c r="I89" i="16"/>
  <c r="J89" i="16"/>
  <c r="K89" i="16"/>
  <c r="G90" i="16"/>
  <c r="H90" i="16"/>
  <c r="I90" i="16"/>
  <c r="J90" i="16"/>
  <c r="K90" i="16"/>
  <c r="G94" i="16"/>
  <c r="H94" i="16"/>
  <c r="I94" i="16"/>
  <c r="J94" i="16"/>
  <c r="K94" i="16"/>
  <c r="G30" i="16"/>
  <c r="H30" i="16"/>
  <c r="M30" i="16" s="1"/>
  <c r="I30" i="16"/>
  <c r="N30" i="16" s="1"/>
  <c r="J30" i="16"/>
  <c r="O30" i="16" s="1"/>
  <c r="K30" i="16"/>
  <c r="G31" i="16"/>
  <c r="H31" i="16"/>
  <c r="I31" i="16"/>
  <c r="J31" i="16"/>
  <c r="K31" i="16"/>
  <c r="L31" i="16"/>
  <c r="L30" i="14"/>
  <c r="L30" i="16"/>
  <c r="R34" i="11"/>
  <c r="T35" i="13"/>
  <c r="O35" i="16"/>
  <c r="M30" i="11"/>
  <c r="Q30" i="11" s="1"/>
  <c r="N30" i="11"/>
  <c r="R30" i="11" s="1"/>
  <c r="O30" i="11"/>
  <c r="S30" i="11" s="1"/>
  <c r="P30" i="11"/>
  <c r="T30" i="11"/>
  <c r="M31" i="11"/>
  <c r="N31" i="11"/>
  <c r="O31" i="11"/>
  <c r="P31" i="11"/>
  <c r="Q31" i="11"/>
  <c r="R31" i="11"/>
  <c r="S31" i="11"/>
  <c r="T31" i="11"/>
  <c r="M30" i="13"/>
  <c r="Q30" i="13" s="1"/>
  <c r="N30" i="13"/>
  <c r="R30" i="13" s="1"/>
  <c r="O30" i="13"/>
  <c r="S30" i="13" s="1"/>
  <c r="P30" i="13"/>
  <c r="T30" i="13" s="1"/>
  <c r="M31" i="13"/>
  <c r="N31" i="13"/>
  <c r="O31" i="13"/>
  <c r="P31" i="13"/>
  <c r="Q31" i="13"/>
  <c r="R31" i="13"/>
  <c r="S31" i="13"/>
  <c r="T31" i="13"/>
  <c r="M30" i="14"/>
  <c r="P30" i="14"/>
  <c r="O31" i="14"/>
  <c r="P31" i="14"/>
  <c r="M30" i="15"/>
  <c r="N30" i="15"/>
  <c r="O30" i="15"/>
  <c r="P30" i="15"/>
  <c r="O31" i="15"/>
  <c r="P31" i="15"/>
  <c r="P30" i="16"/>
  <c r="M31" i="16"/>
  <c r="N31" i="16"/>
  <c r="O31" i="16"/>
  <c r="P31" i="16"/>
  <c r="M30" i="1"/>
  <c r="Q30" i="1" s="1"/>
  <c r="N30" i="1"/>
  <c r="R30" i="1" s="1"/>
  <c r="O30" i="1"/>
  <c r="S30" i="1" s="1"/>
  <c r="P30" i="1"/>
  <c r="T30" i="1" s="1"/>
  <c r="M31" i="1"/>
  <c r="Q31" i="1" s="1"/>
  <c r="N31" i="1"/>
  <c r="O31" i="1"/>
  <c r="P31" i="1"/>
  <c r="R31" i="1"/>
  <c r="S31" i="1"/>
  <c r="T31" i="1"/>
  <c r="M56" i="11"/>
  <c r="Q56" i="11" s="1"/>
  <c r="N56" i="11"/>
  <c r="R56" i="11" s="1"/>
  <c r="O56" i="11"/>
  <c r="S56" i="11" s="1"/>
  <c r="P56" i="11"/>
  <c r="T56" i="11" s="1"/>
  <c r="M56" i="13"/>
  <c r="Q56" i="13" s="1"/>
  <c r="N56" i="13"/>
  <c r="O56" i="13"/>
  <c r="S56" i="13" s="1"/>
  <c r="P56" i="13"/>
  <c r="T56" i="13" s="1"/>
  <c r="R56" i="13"/>
  <c r="M56" i="14"/>
  <c r="N56" i="14"/>
  <c r="P56" i="14"/>
  <c r="N56" i="1"/>
  <c r="O56" i="1"/>
  <c r="S56" i="1" s="1"/>
  <c r="P56" i="1"/>
  <c r="T56" i="1" s="1"/>
  <c r="R56" i="1"/>
  <c r="F56" i="14"/>
  <c r="F56" i="15"/>
  <c r="F56" i="16"/>
  <c r="A56" i="11"/>
  <c r="A56" i="13"/>
  <c r="A56" i="14"/>
  <c r="A56" i="15"/>
  <c r="A56" i="16"/>
  <c r="A56" i="1"/>
  <c r="C56" i="1"/>
  <c r="D56" i="1"/>
  <c r="A34" i="11"/>
  <c r="A35" i="11"/>
  <c r="A34" i="13"/>
  <c r="A35" i="13"/>
  <c r="A34" i="14"/>
  <c r="A35" i="14"/>
  <c r="A34" i="15"/>
  <c r="A35" i="15"/>
  <c r="A34" i="16"/>
  <c r="A35" i="16"/>
  <c r="A34" i="1"/>
  <c r="C34" i="1"/>
  <c r="D34" i="1"/>
  <c r="A35" i="1"/>
  <c r="C35" i="1"/>
  <c r="D35" i="1"/>
  <c r="A30" i="11"/>
  <c r="A31" i="11"/>
  <c r="A30" i="13"/>
  <c r="A31" i="13"/>
  <c r="A30" i="14"/>
  <c r="A31" i="14"/>
  <c r="A30" i="15"/>
  <c r="A31" i="15"/>
  <c r="A30" i="16"/>
  <c r="A31" i="16"/>
  <c r="A30" i="1"/>
  <c r="C30" i="1"/>
  <c r="D30" i="1"/>
  <c r="A31" i="1"/>
  <c r="C31" i="1"/>
  <c r="D31" i="1"/>
  <c r="F6" i="1"/>
  <c r="G92" i="1" l="1"/>
  <c r="G123" i="1" s="1"/>
  <c r="Q34" i="13"/>
  <c r="L34" i="16"/>
  <c r="M34" i="13"/>
  <c r="N34" i="16"/>
  <c r="H35" i="16"/>
  <c r="P35" i="11"/>
  <c r="K34" i="16"/>
  <c r="P34" i="16" s="1"/>
  <c r="G34" i="16"/>
  <c r="S34" i="11"/>
  <c r="G115" i="1"/>
  <c r="N35" i="16"/>
  <c r="N34" i="13"/>
  <c r="R34" i="13" s="1"/>
  <c r="I34" i="16"/>
  <c r="O35" i="13"/>
  <c r="H34" i="16"/>
  <c r="M34" i="16" s="1"/>
  <c r="N35" i="13"/>
  <c r="G111" i="1"/>
  <c r="J34" i="15"/>
  <c r="O34" i="15" s="1"/>
  <c r="O34" i="1"/>
  <c r="Q35" i="13"/>
  <c r="J35" i="15"/>
  <c r="J35" i="14"/>
  <c r="K35" i="15"/>
  <c r="P34" i="1"/>
  <c r="T34" i="1" s="1"/>
  <c r="J34" i="14"/>
  <c r="O34" i="14" s="1"/>
  <c r="K35" i="14"/>
  <c r="O34" i="11"/>
  <c r="T34" i="11"/>
  <c r="I35" i="14"/>
  <c r="N35" i="14" s="1"/>
  <c r="M34" i="11"/>
  <c r="Q34" i="11" s="1"/>
  <c r="J35" i="16"/>
  <c r="I34" i="14"/>
  <c r="N34" i="14" s="1"/>
  <c r="I35" i="16"/>
  <c r="J34" i="16"/>
  <c r="O34" i="16" s="1"/>
  <c r="O35" i="11"/>
  <c r="P35" i="15"/>
  <c r="P35" i="1"/>
  <c r="O35" i="1"/>
  <c r="K34" i="14"/>
  <c r="G109" i="1"/>
  <c r="M35" i="13"/>
  <c r="G35" i="16"/>
  <c r="M35" i="11"/>
  <c r="Q35" i="11"/>
  <c r="G35" i="14"/>
  <c r="L35" i="14" s="1"/>
  <c r="H34" i="15"/>
  <c r="M34" i="15" s="1"/>
  <c r="S35" i="1"/>
  <c r="S34" i="1"/>
  <c r="M34" i="14"/>
  <c r="N34" i="1"/>
  <c r="R34" i="1" s="1"/>
  <c r="M34" i="1"/>
  <c r="Q34" i="1" s="1"/>
  <c r="T35" i="1"/>
  <c r="R35" i="11"/>
  <c r="N35" i="11"/>
  <c r="O34" i="13"/>
  <c r="S34" i="13" s="1"/>
  <c r="P35" i="16"/>
  <c r="P34" i="13"/>
  <c r="T34" i="13" s="1"/>
  <c r="M35" i="16"/>
  <c r="K35" i="16"/>
  <c r="R35" i="13"/>
  <c r="G34" i="14"/>
  <c r="L34" i="14" s="1"/>
  <c r="G34" i="15"/>
  <c r="L34" i="15" s="1"/>
  <c r="N35" i="1"/>
  <c r="R35" i="1" s="1"/>
  <c r="M35" i="1"/>
  <c r="Q35" i="1" s="1"/>
  <c r="H35" i="15"/>
  <c r="M35" i="15" s="1"/>
  <c r="H35" i="14"/>
  <c r="M35" i="14" s="1"/>
  <c r="G35" i="15"/>
  <c r="L35" i="15" s="1"/>
  <c r="K34" i="15"/>
  <c r="P34" i="15" s="1"/>
  <c r="P34" i="14"/>
  <c r="I34" i="15"/>
  <c r="N34" i="15" s="1"/>
  <c r="K113" i="16"/>
  <c r="P113" i="16" s="1"/>
  <c r="J113" i="16"/>
  <c r="O113" i="16" s="1"/>
  <c r="I113" i="16"/>
  <c r="N113" i="16" s="1"/>
  <c r="H113" i="16"/>
  <c r="M113" i="16" s="1"/>
  <c r="G113" i="16"/>
  <c r="L113" i="16" s="1"/>
  <c r="K112" i="16"/>
  <c r="P112" i="16" s="1"/>
  <c r="J112" i="16"/>
  <c r="O112" i="16" s="1"/>
  <c r="I112" i="16"/>
  <c r="N112" i="16" s="1"/>
  <c r="H112" i="16"/>
  <c r="M112" i="16" s="1"/>
  <c r="G112" i="16"/>
  <c r="L112" i="16" s="1"/>
  <c r="P107" i="16"/>
  <c r="O107" i="16"/>
  <c r="N107" i="16"/>
  <c r="M107" i="16"/>
  <c r="L107" i="16"/>
  <c r="K107" i="16"/>
  <c r="J107" i="16"/>
  <c r="I107" i="16"/>
  <c r="H107" i="16"/>
  <c r="G107" i="16"/>
  <c r="P106" i="16"/>
  <c r="O106" i="16"/>
  <c r="N106" i="16"/>
  <c r="M106" i="16"/>
  <c r="L106" i="16"/>
  <c r="K106" i="16"/>
  <c r="J106" i="16"/>
  <c r="I106" i="16"/>
  <c r="H106" i="16"/>
  <c r="G106" i="16"/>
  <c r="P105" i="16"/>
  <c r="O105" i="16"/>
  <c r="N105" i="16"/>
  <c r="M105" i="16"/>
  <c r="L105" i="16"/>
  <c r="K105" i="16"/>
  <c r="J105" i="16"/>
  <c r="I105" i="16"/>
  <c r="H105" i="16"/>
  <c r="G105" i="16"/>
  <c r="F105" i="16"/>
  <c r="F104" i="16"/>
  <c r="F103" i="16"/>
  <c r="N102" i="16"/>
  <c r="M102" i="16"/>
  <c r="K102" i="16"/>
  <c r="P102" i="16" s="1"/>
  <c r="J102" i="16"/>
  <c r="O102" i="16" s="1"/>
  <c r="I102" i="16"/>
  <c r="H102" i="16"/>
  <c r="G102" i="16"/>
  <c r="L102" i="16" s="1"/>
  <c r="F102" i="16"/>
  <c r="M101" i="16"/>
  <c r="K101" i="16"/>
  <c r="P101" i="16" s="1"/>
  <c r="J101" i="16"/>
  <c r="O101" i="16" s="1"/>
  <c r="I101" i="16"/>
  <c r="N101" i="16" s="1"/>
  <c r="H101" i="16"/>
  <c r="G101" i="16"/>
  <c r="L101" i="16" s="1"/>
  <c r="F101" i="16"/>
  <c r="K100" i="16"/>
  <c r="P100" i="16" s="1"/>
  <c r="J100" i="16"/>
  <c r="O100" i="16" s="1"/>
  <c r="I100" i="16"/>
  <c r="N100" i="16" s="1"/>
  <c r="H100" i="16"/>
  <c r="M100" i="16" s="1"/>
  <c r="G100" i="16"/>
  <c r="L100" i="16" s="1"/>
  <c r="F100" i="16"/>
  <c r="F99" i="16"/>
  <c r="F98" i="16"/>
  <c r="F97" i="16"/>
  <c r="P96" i="16"/>
  <c r="O96" i="16"/>
  <c r="N96" i="16"/>
  <c r="M96" i="16"/>
  <c r="L96" i="16"/>
  <c r="K96" i="16"/>
  <c r="J96" i="16"/>
  <c r="I96" i="16"/>
  <c r="H96" i="16"/>
  <c r="G96" i="16"/>
  <c r="F96" i="16"/>
  <c r="F95" i="16"/>
  <c r="P94" i="16"/>
  <c r="O94" i="16"/>
  <c r="N94" i="16"/>
  <c r="M94" i="16"/>
  <c r="L94" i="16"/>
  <c r="F94" i="16"/>
  <c r="F93" i="16"/>
  <c r="F92" i="16"/>
  <c r="F91" i="16"/>
  <c r="P90" i="16"/>
  <c r="O90" i="16"/>
  <c r="N90" i="16"/>
  <c r="M90" i="16"/>
  <c r="L90" i="16"/>
  <c r="F90" i="16"/>
  <c r="P89" i="16"/>
  <c r="O89" i="16"/>
  <c r="N89" i="16"/>
  <c r="M89" i="16"/>
  <c r="L89" i="16"/>
  <c r="F89" i="16"/>
  <c r="P88" i="16"/>
  <c r="O88" i="16"/>
  <c r="N88" i="16"/>
  <c r="M88" i="16"/>
  <c r="L88" i="16"/>
  <c r="F88" i="16"/>
  <c r="P87" i="16"/>
  <c r="O87" i="16"/>
  <c r="N87" i="16"/>
  <c r="M87" i="16"/>
  <c r="L87" i="16"/>
  <c r="F87" i="16"/>
  <c r="F86" i="16"/>
  <c r="F85" i="16"/>
  <c r="F84" i="16"/>
  <c r="P83" i="16"/>
  <c r="O83" i="16"/>
  <c r="N83" i="16"/>
  <c r="M83" i="16"/>
  <c r="L83" i="16"/>
  <c r="F83" i="16"/>
  <c r="P82" i="16"/>
  <c r="O82" i="16"/>
  <c r="N82" i="16"/>
  <c r="M82" i="16"/>
  <c r="L82" i="16"/>
  <c r="F82" i="16"/>
  <c r="P81" i="16"/>
  <c r="O81" i="16"/>
  <c r="N81" i="16"/>
  <c r="M81" i="16"/>
  <c r="L81" i="16"/>
  <c r="F81" i="16"/>
  <c r="P80" i="16"/>
  <c r="O80" i="16"/>
  <c r="N80" i="16"/>
  <c r="M80" i="16"/>
  <c r="L80" i="16"/>
  <c r="F80" i="16"/>
  <c r="P79" i="16"/>
  <c r="O79" i="16"/>
  <c r="N79" i="16"/>
  <c r="M79" i="16"/>
  <c r="L79" i="16"/>
  <c r="F79" i="16"/>
  <c r="P78" i="16"/>
  <c r="O78" i="16"/>
  <c r="N78" i="16"/>
  <c r="M78" i="16"/>
  <c r="L78" i="16"/>
  <c r="F78" i="16"/>
  <c r="P77" i="16"/>
  <c r="O77" i="16"/>
  <c r="N77" i="16"/>
  <c r="M77" i="16"/>
  <c r="L77" i="16"/>
  <c r="F77" i="16"/>
  <c r="F76" i="16"/>
  <c r="P75" i="16"/>
  <c r="O75" i="16"/>
  <c r="N75" i="16"/>
  <c r="M75" i="16"/>
  <c r="L75" i="16"/>
  <c r="F75" i="16"/>
  <c r="P74" i="16"/>
  <c r="O74" i="16"/>
  <c r="N74" i="16"/>
  <c r="M74" i="16"/>
  <c r="L74" i="16"/>
  <c r="F74" i="16"/>
  <c r="P73" i="16"/>
  <c r="O73" i="16"/>
  <c r="N73" i="16"/>
  <c r="M73" i="16"/>
  <c r="L73" i="16"/>
  <c r="F73" i="16"/>
  <c r="F72" i="16"/>
  <c r="P71" i="16"/>
  <c r="O71" i="16"/>
  <c r="N71" i="16"/>
  <c r="M71" i="16"/>
  <c r="L71" i="16"/>
  <c r="F71" i="16"/>
  <c r="P70" i="16"/>
  <c r="O70" i="16"/>
  <c r="N70" i="16"/>
  <c r="M70" i="16"/>
  <c r="L70" i="16"/>
  <c r="F70" i="16"/>
  <c r="F69" i="16"/>
  <c r="P68" i="16"/>
  <c r="O68" i="16"/>
  <c r="N68" i="16"/>
  <c r="M68" i="16"/>
  <c r="L68" i="16"/>
  <c r="F68" i="16"/>
  <c r="P67" i="16"/>
  <c r="O67" i="16"/>
  <c r="N67" i="16"/>
  <c r="M67" i="16"/>
  <c r="L67" i="16"/>
  <c r="F67" i="16"/>
  <c r="P66" i="16"/>
  <c r="O66" i="16"/>
  <c r="N66" i="16"/>
  <c r="M66" i="16"/>
  <c r="L66" i="16"/>
  <c r="F66" i="16"/>
  <c r="F65" i="16"/>
  <c r="P64" i="16"/>
  <c r="O64" i="16"/>
  <c r="N64" i="16"/>
  <c r="M64" i="16"/>
  <c r="L64" i="16"/>
  <c r="F64" i="16"/>
  <c r="P63" i="16"/>
  <c r="O63" i="16"/>
  <c r="N63" i="16"/>
  <c r="M63" i="16"/>
  <c r="L63" i="16"/>
  <c r="P62" i="16"/>
  <c r="O62" i="16"/>
  <c r="N62" i="16"/>
  <c r="M62" i="16"/>
  <c r="L62" i="16"/>
  <c r="F62" i="16"/>
  <c r="P61" i="16"/>
  <c r="O61" i="16"/>
  <c r="N61" i="16"/>
  <c r="M61" i="16"/>
  <c r="L61" i="16"/>
  <c r="F61" i="16"/>
  <c r="P60" i="16"/>
  <c r="O60" i="16"/>
  <c r="N60" i="16"/>
  <c r="M60" i="16"/>
  <c r="L60" i="16"/>
  <c r="F60" i="16"/>
  <c r="P59" i="16"/>
  <c r="O59" i="16"/>
  <c r="N59" i="16"/>
  <c r="M59" i="16"/>
  <c r="L59" i="16"/>
  <c r="F59" i="16"/>
  <c r="F58" i="16"/>
  <c r="P57" i="16"/>
  <c r="O57" i="16"/>
  <c r="N57" i="16"/>
  <c r="M57" i="16"/>
  <c r="L57" i="16"/>
  <c r="F57" i="16"/>
  <c r="P55" i="16"/>
  <c r="O55" i="16"/>
  <c r="K55" i="16"/>
  <c r="J55" i="16"/>
  <c r="I55" i="16"/>
  <c r="N55" i="16" s="1"/>
  <c r="H55" i="16"/>
  <c r="M55" i="16" s="1"/>
  <c r="G55" i="16"/>
  <c r="L55" i="16" s="1"/>
  <c r="F55" i="16"/>
  <c r="P54" i="16"/>
  <c r="O54" i="16"/>
  <c r="N54" i="16"/>
  <c r="M54" i="16"/>
  <c r="L54" i="16"/>
  <c r="K54" i="16"/>
  <c r="J54" i="16"/>
  <c r="I54" i="16"/>
  <c r="H54" i="16"/>
  <c r="G54" i="16"/>
  <c r="F54" i="16"/>
  <c r="O53" i="16"/>
  <c r="N53" i="16"/>
  <c r="M53" i="16"/>
  <c r="L53" i="16"/>
  <c r="K53" i="16"/>
  <c r="P53" i="16" s="1"/>
  <c r="J53" i="16"/>
  <c r="I53" i="16"/>
  <c r="H53" i="16"/>
  <c r="G53" i="16"/>
  <c r="F53" i="16"/>
  <c r="F52" i="16"/>
  <c r="F51" i="16"/>
  <c r="F50" i="16"/>
  <c r="P49" i="16"/>
  <c r="O49" i="16"/>
  <c r="N49" i="16"/>
  <c r="M49" i="16"/>
  <c r="K49" i="16"/>
  <c r="J49" i="16"/>
  <c r="I49" i="16"/>
  <c r="H49" i="16"/>
  <c r="G49" i="16"/>
  <c r="L49" i="16" s="1"/>
  <c r="F49" i="16"/>
  <c r="O48" i="16"/>
  <c r="N48" i="16"/>
  <c r="M48" i="16"/>
  <c r="L48" i="16"/>
  <c r="K48" i="16"/>
  <c r="P48" i="16" s="1"/>
  <c r="J48" i="16"/>
  <c r="I48" i="16"/>
  <c r="H48" i="16"/>
  <c r="G48" i="16"/>
  <c r="F48" i="16"/>
  <c r="K47" i="16"/>
  <c r="P47" i="16" s="1"/>
  <c r="J47" i="16"/>
  <c r="O47" i="16" s="1"/>
  <c r="I47" i="16"/>
  <c r="N47" i="16" s="1"/>
  <c r="H47" i="16"/>
  <c r="M47" i="16" s="1"/>
  <c r="G47" i="16"/>
  <c r="L47" i="16" s="1"/>
  <c r="N46" i="16"/>
  <c r="K46" i="16"/>
  <c r="P46" i="16" s="1"/>
  <c r="J46" i="16"/>
  <c r="O46" i="16" s="1"/>
  <c r="I46" i="16"/>
  <c r="H46" i="16"/>
  <c r="M46" i="16" s="1"/>
  <c r="G46" i="16"/>
  <c r="L46" i="16" s="1"/>
  <c r="P45" i="16"/>
  <c r="O45" i="16"/>
  <c r="L45" i="16"/>
  <c r="K45" i="16"/>
  <c r="J45" i="16"/>
  <c r="I45" i="16"/>
  <c r="N45" i="16" s="1"/>
  <c r="H45" i="16"/>
  <c r="M45" i="16" s="1"/>
  <c r="G45" i="16"/>
  <c r="P44" i="16"/>
  <c r="O44" i="16"/>
  <c r="N44" i="16"/>
  <c r="M44" i="16"/>
  <c r="L44" i="16"/>
  <c r="K44" i="16"/>
  <c r="J44" i="16"/>
  <c r="I44" i="16"/>
  <c r="H44" i="16"/>
  <c r="G44" i="16"/>
  <c r="P43" i="16"/>
  <c r="O43" i="16"/>
  <c r="N43" i="16"/>
  <c r="M43" i="16"/>
  <c r="L43" i="16"/>
  <c r="K43" i="16"/>
  <c r="J43" i="16"/>
  <c r="I43" i="16"/>
  <c r="H43" i="16"/>
  <c r="G43" i="16"/>
  <c r="P42" i="16"/>
  <c r="O42" i="16"/>
  <c r="N42" i="16"/>
  <c r="M42" i="16"/>
  <c r="L42" i="16"/>
  <c r="K42" i="16"/>
  <c r="J42" i="16"/>
  <c r="I42" i="16"/>
  <c r="H42" i="16"/>
  <c r="G42" i="16"/>
  <c r="P41" i="16"/>
  <c r="O41" i="16"/>
  <c r="N41" i="16"/>
  <c r="M41" i="16"/>
  <c r="L41" i="16"/>
  <c r="K41" i="16"/>
  <c r="J41" i="16"/>
  <c r="I41" i="16"/>
  <c r="H41" i="16"/>
  <c r="G41" i="16"/>
  <c r="P40" i="16"/>
  <c r="O40" i="16"/>
  <c r="N40" i="16"/>
  <c r="M40" i="16"/>
  <c r="L40" i="16"/>
  <c r="K40" i="16"/>
  <c r="J40" i="16"/>
  <c r="I40" i="16"/>
  <c r="H40" i="16"/>
  <c r="G40" i="16"/>
  <c r="P39" i="16"/>
  <c r="O39" i="16"/>
  <c r="N39" i="16"/>
  <c r="M39" i="16"/>
  <c r="L39" i="16"/>
  <c r="K39" i="16"/>
  <c r="J39" i="16"/>
  <c r="I39" i="16"/>
  <c r="H39" i="16"/>
  <c r="G39" i="16"/>
  <c r="P38" i="16"/>
  <c r="O38" i="16"/>
  <c r="N38" i="16"/>
  <c r="M38" i="16"/>
  <c r="L38" i="16"/>
  <c r="K38" i="16"/>
  <c r="J38" i="16"/>
  <c r="I38" i="16"/>
  <c r="H38" i="16"/>
  <c r="G38" i="16"/>
  <c r="O37" i="16"/>
  <c r="N37" i="16"/>
  <c r="M37" i="16"/>
  <c r="L37" i="16"/>
  <c r="K37" i="16"/>
  <c r="P37" i="16" s="1"/>
  <c r="J37" i="16"/>
  <c r="I37" i="16"/>
  <c r="H37" i="16"/>
  <c r="G37" i="16"/>
  <c r="L36" i="16"/>
  <c r="K36" i="16"/>
  <c r="P36" i="16" s="1"/>
  <c r="J36" i="16"/>
  <c r="O36" i="16" s="1"/>
  <c r="I36" i="16"/>
  <c r="N36" i="16" s="1"/>
  <c r="H36" i="16"/>
  <c r="M36" i="16" s="1"/>
  <c r="G36" i="16"/>
  <c r="P33" i="16"/>
  <c r="O33" i="16"/>
  <c r="N33" i="16"/>
  <c r="M33" i="16"/>
  <c r="K33" i="16"/>
  <c r="J33" i="16"/>
  <c r="I33" i="16"/>
  <c r="H33" i="16"/>
  <c r="G33" i="16"/>
  <c r="L33" i="16" s="1"/>
  <c r="O32" i="16"/>
  <c r="N32" i="16"/>
  <c r="M32" i="16"/>
  <c r="L32" i="16"/>
  <c r="K32" i="16"/>
  <c r="P32" i="16" s="1"/>
  <c r="J32" i="16"/>
  <c r="I32" i="16"/>
  <c r="H32" i="16"/>
  <c r="G32" i="16"/>
  <c r="M29" i="16"/>
  <c r="L29" i="16"/>
  <c r="K29" i="16"/>
  <c r="P29" i="16" s="1"/>
  <c r="J29" i="16"/>
  <c r="O29" i="16" s="1"/>
  <c r="I29" i="16"/>
  <c r="N29" i="16" s="1"/>
  <c r="H29" i="16"/>
  <c r="G29" i="16"/>
  <c r="K28" i="16"/>
  <c r="P28" i="16" s="1"/>
  <c r="J28" i="16"/>
  <c r="O28" i="16" s="1"/>
  <c r="I28" i="16"/>
  <c r="N28" i="16" s="1"/>
  <c r="H28" i="16"/>
  <c r="M28" i="16" s="1"/>
  <c r="G28" i="16"/>
  <c r="L28" i="16" s="1"/>
  <c r="K27" i="16"/>
  <c r="P27" i="16" s="1"/>
  <c r="J27" i="16"/>
  <c r="O27" i="16" s="1"/>
  <c r="I27" i="16"/>
  <c r="N27" i="16" s="1"/>
  <c r="H27" i="16"/>
  <c r="M27" i="16" s="1"/>
  <c r="G27" i="16"/>
  <c r="L27" i="16" s="1"/>
  <c r="P26" i="16"/>
  <c r="O26" i="16"/>
  <c r="K26" i="16"/>
  <c r="J26" i="16"/>
  <c r="I26" i="16"/>
  <c r="N26" i="16" s="1"/>
  <c r="H26" i="16"/>
  <c r="M26" i="16" s="1"/>
  <c r="G26" i="16"/>
  <c r="L26" i="16" s="1"/>
  <c r="P25" i="16"/>
  <c r="O25" i="16"/>
  <c r="N25" i="16"/>
  <c r="M25" i="16"/>
  <c r="L25" i="16"/>
  <c r="K25" i="16"/>
  <c r="J25" i="16"/>
  <c r="I25" i="16"/>
  <c r="H25" i="16"/>
  <c r="G25" i="16"/>
  <c r="P24" i="16"/>
  <c r="O24" i="16"/>
  <c r="N24" i="16"/>
  <c r="M24" i="16"/>
  <c r="L24" i="16"/>
  <c r="K24" i="16"/>
  <c r="J24" i="16"/>
  <c r="I24" i="16"/>
  <c r="H24" i="16"/>
  <c r="G24" i="16"/>
  <c r="P23" i="16"/>
  <c r="O23" i="16"/>
  <c r="N23" i="16"/>
  <c r="M23" i="16"/>
  <c r="L23" i="16"/>
  <c r="K23" i="16"/>
  <c r="J23" i="16"/>
  <c r="I23" i="16"/>
  <c r="H23" i="16"/>
  <c r="G23" i="16"/>
  <c r="K22" i="16"/>
  <c r="P22" i="16" s="1"/>
  <c r="J22" i="16"/>
  <c r="O22" i="16" s="1"/>
  <c r="I22" i="16"/>
  <c r="N22" i="16" s="1"/>
  <c r="H22" i="16"/>
  <c r="M22" i="16" s="1"/>
  <c r="G22" i="16"/>
  <c r="L22" i="16" s="1"/>
  <c r="K21" i="16"/>
  <c r="P21" i="16" s="1"/>
  <c r="J21" i="16"/>
  <c r="O21" i="16" s="1"/>
  <c r="I21" i="16"/>
  <c r="N21" i="16" s="1"/>
  <c r="H21" i="16"/>
  <c r="M21" i="16" s="1"/>
  <c r="G21" i="16"/>
  <c r="L21" i="16" s="1"/>
  <c r="P20" i="16"/>
  <c r="O20" i="16"/>
  <c r="K20" i="16"/>
  <c r="J20" i="16"/>
  <c r="I20" i="16"/>
  <c r="N20" i="16" s="1"/>
  <c r="H20" i="16"/>
  <c r="M20" i="16" s="1"/>
  <c r="G20" i="16"/>
  <c r="L20" i="16" s="1"/>
  <c r="P19" i="16"/>
  <c r="O19" i="16"/>
  <c r="N19" i="16"/>
  <c r="M19" i="16"/>
  <c r="K19" i="16"/>
  <c r="J19" i="16"/>
  <c r="I19" i="16"/>
  <c r="H19" i="16"/>
  <c r="G19" i="16"/>
  <c r="L19" i="16" s="1"/>
  <c r="O18" i="16"/>
  <c r="N18" i="16"/>
  <c r="M18" i="16"/>
  <c r="L18" i="16"/>
  <c r="K18" i="16"/>
  <c r="P18" i="16" s="1"/>
  <c r="J18" i="16"/>
  <c r="I18" i="16"/>
  <c r="H18" i="16"/>
  <c r="G18" i="16"/>
  <c r="M17" i="16"/>
  <c r="L17" i="16"/>
  <c r="K17" i="16"/>
  <c r="P17" i="16" s="1"/>
  <c r="J17" i="16"/>
  <c r="O17" i="16" s="1"/>
  <c r="I17" i="16"/>
  <c r="N17" i="16" s="1"/>
  <c r="H17" i="16"/>
  <c r="G17" i="16"/>
  <c r="K16" i="16"/>
  <c r="P16" i="16" s="1"/>
  <c r="J16" i="16"/>
  <c r="O16" i="16" s="1"/>
  <c r="I16" i="16"/>
  <c r="N16" i="16" s="1"/>
  <c r="H16" i="16"/>
  <c r="M16" i="16" s="1"/>
  <c r="G16" i="16"/>
  <c r="L16" i="16" s="1"/>
  <c r="K15" i="16"/>
  <c r="P15" i="16" s="1"/>
  <c r="J15" i="16"/>
  <c r="O15" i="16" s="1"/>
  <c r="I15" i="16"/>
  <c r="N15" i="16" s="1"/>
  <c r="H15" i="16"/>
  <c r="M15" i="16" s="1"/>
  <c r="G15" i="16"/>
  <c r="L15" i="16" s="1"/>
  <c r="P14" i="16"/>
  <c r="O14" i="16"/>
  <c r="K14" i="16"/>
  <c r="J14" i="16"/>
  <c r="I14" i="16"/>
  <c r="N14" i="16" s="1"/>
  <c r="H14" i="16"/>
  <c r="M14" i="16" s="1"/>
  <c r="G14" i="16"/>
  <c r="L14" i="16" s="1"/>
  <c r="P13" i="16"/>
  <c r="O13" i="16"/>
  <c r="N13" i="16"/>
  <c r="L13" i="16"/>
  <c r="K13" i="16"/>
  <c r="J13" i="16"/>
  <c r="I13" i="16"/>
  <c r="H13" i="16"/>
  <c r="M13" i="16" s="1"/>
  <c r="G13" i="16"/>
  <c r="N12" i="16"/>
  <c r="M12" i="16"/>
  <c r="L12" i="16"/>
  <c r="K12" i="16"/>
  <c r="P12" i="16" s="1"/>
  <c r="J12" i="16"/>
  <c r="O12" i="16" s="1"/>
  <c r="I12" i="16"/>
  <c r="H12" i="16"/>
  <c r="G12" i="16"/>
  <c r="K11" i="16"/>
  <c r="P11" i="16" s="1"/>
  <c r="J11" i="16"/>
  <c r="O11" i="16" s="1"/>
  <c r="I11" i="16"/>
  <c r="N11" i="16" s="1"/>
  <c r="H11" i="16"/>
  <c r="M11" i="16" s="1"/>
  <c r="G11" i="16"/>
  <c r="L11" i="16" s="1"/>
  <c r="P10" i="16"/>
  <c r="N10" i="16"/>
  <c r="K10" i="16"/>
  <c r="J10" i="16"/>
  <c r="O10" i="16" s="1"/>
  <c r="I10" i="16"/>
  <c r="H10" i="16"/>
  <c r="M10" i="16" s="1"/>
  <c r="G10" i="16"/>
  <c r="L10" i="16" s="1"/>
  <c r="O9" i="16"/>
  <c r="N9" i="16"/>
  <c r="K9" i="16"/>
  <c r="P9" i="16" s="1"/>
  <c r="J9" i="16"/>
  <c r="I9" i="16"/>
  <c r="H9" i="16"/>
  <c r="M9" i="16" s="1"/>
  <c r="G9" i="16"/>
  <c r="L9" i="16" s="1"/>
  <c r="K8" i="16"/>
  <c r="P8" i="16" s="1"/>
  <c r="J8" i="16"/>
  <c r="O8" i="16" s="1"/>
  <c r="I8" i="16"/>
  <c r="N8" i="16" s="1"/>
  <c r="H8" i="16"/>
  <c r="M8" i="16" s="1"/>
  <c r="G8" i="16"/>
  <c r="L8" i="16" s="1"/>
  <c r="P6" i="16"/>
  <c r="O6" i="16"/>
  <c r="N6" i="16"/>
  <c r="M6" i="16"/>
  <c r="K6" i="16"/>
  <c r="J6" i="16"/>
  <c r="I6" i="16"/>
  <c r="H6" i="16"/>
  <c r="O4" i="16"/>
  <c r="N4" i="16"/>
  <c r="M4" i="16"/>
  <c r="K4" i="16"/>
  <c r="P4" i="16" s="1"/>
  <c r="J4" i="16"/>
  <c r="I4" i="16"/>
  <c r="H4" i="16"/>
  <c r="K2" i="16"/>
  <c r="P2" i="16" s="1"/>
  <c r="J2" i="16"/>
  <c r="O2" i="16" s="1"/>
  <c r="I2" i="16"/>
  <c r="N2" i="16" s="1"/>
  <c r="H2" i="16"/>
  <c r="M2" i="16" s="1"/>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A71" i="16"/>
  <c r="A70" i="16"/>
  <c r="A69" i="16"/>
  <c r="A68" i="16"/>
  <c r="A67" i="16"/>
  <c r="A66" i="16"/>
  <c r="A65" i="16"/>
  <c r="A64" i="16"/>
  <c r="A63" i="16"/>
  <c r="A62" i="16"/>
  <c r="A61" i="16"/>
  <c r="A60" i="16"/>
  <c r="A59" i="16"/>
  <c r="A58" i="16"/>
  <c r="A57" i="16"/>
  <c r="A55" i="16"/>
  <c r="A54" i="16"/>
  <c r="A53" i="16"/>
  <c r="A52" i="16"/>
  <c r="A51" i="16"/>
  <c r="A50" i="16"/>
  <c r="A49" i="16"/>
  <c r="A48" i="16"/>
  <c r="A47" i="16"/>
  <c r="A46" i="16"/>
  <c r="A45" i="16"/>
  <c r="A44" i="16"/>
  <c r="A43" i="16"/>
  <c r="A42" i="16"/>
  <c r="A41" i="16"/>
  <c r="A40" i="16"/>
  <c r="A39" i="16"/>
  <c r="A38" i="16"/>
  <c r="A37" i="16"/>
  <c r="A36" i="16"/>
  <c r="A33" i="16"/>
  <c r="A32" i="16"/>
  <c r="A29" i="16"/>
  <c r="A28" i="16"/>
  <c r="A27" i="16"/>
  <c r="A26" i="16"/>
  <c r="A25" i="16"/>
  <c r="A24" i="16"/>
  <c r="A23" i="16"/>
  <c r="A22" i="16"/>
  <c r="A21" i="16"/>
  <c r="A20" i="16"/>
  <c r="A19" i="16"/>
  <c r="A18" i="16"/>
  <c r="A17" i="16"/>
  <c r="A16" i="16"/>
  <c r="A15" i="16"/>
  <c r="A14" i="16"/>
  <c r="A13" i="16"/>
  <c r="A12" i="16"/>
  <c r="A11" i="16"/>
  <c r="A10" i="16"/>
  <c r="A9" i="16"/>
  <c r="A8" i="16"/>
  <c r="A7" i="16"/>
  <c r="A6" i="16"/>
  <c r="A5" i="16"/>
  <c r="A4" i="16"/>
  <c r="A3" i="16"/>
  <c r="G2" i="13"/>
  <c r="F2" i="11"/>
  <c r="F7" i="13"/>
  <c r="F5" i="13"/>
  <c r="F3" i="13"/>
  <c r="F2" i="13"/>
  <c r="F2" i="16" s="1"/>
  <c r="F7" i="11"/>
  <c r="F5" i="11"/>
  <c r="F3" i="11"/>
  <c r="G126" i="1" l="1"/>
  <c r="G122" i="1"/>
  <c r="G125" i="1"/>
  <c r="G124" i="1"/>
  <c r="F3" i="16"/>
  <c r="F5" i="16"/>
  <c r="F7" i="16"/>
  <c r="H85" i="1"/>
  <c r="I85" i="1"/>
  <c r="J85" i="1"/>
  <c r="K85" i="1"/>
  <c r="H85" i="11"/>
  <c r="I85" i="11"/>
  <c r="J85" i="11"/>
  <c r="K85" i="11"/>
  <c r="H85" i="13"/>
  <c r="I85" i="13"/>
  <c r="J85" i="13"/>
  <c r="K85" i="13"/>
  <c r="G85" i="11"/>
  <c r="G85" i="13"/>
  <c r="H84" i="1"/>
  <c r="I84" i="1"/>
  <c r="J84" i="1"/>
  <c r="K84" i="1"/>
  <c r="H84" i="11"/>
  <c r="I84" i="11"/>
  <c r="J84" i="11"/>
  <c r="K84" i="11"/>
  <c r="H84" i="13"/>
  <c r="I84" i="13"/>
  <c r="J84" i="13"/>
  <c r="K84" i="13"/>
  <c r="G84" i="11"/>
  <c r="G84" i="13"/>
  <c r="F47" i="13"/>
  <c r="F47" i="16" s="1"/>
  <c r="F46" i="13"/>
  <c r="F46" i="16" s="1"/>
  <c r="F45" i="13"/>
  <c r="F45" i="16" s="1"/>
  <c r="F44" i="13"/>
  <c r="F44" i="16" s="1"/>
  <c r="F43" i="13"/>
  <c r="F43" i="16" s="1"/>
  <c r="F42" i="13"/>
  <c r="F42" i="16" s="1"/>
  <c r="F41" i="13"/>
  <c r="F41" i="16" s="1"/>
  <c r="F40" i="13"/>
  <c r="F40" i="16" s="1"/>
  <c r="F39" i="13"/>
  <c r="F39" i="16" s="1"/>
  <c r="F38" i="13"/>
  <c r="F38" i="16" s="1"/>
  <c r="F37" i="13"/>
  <c r="F37" i="16" s="1"/>
  <c r="F36" i="13"/>
  <c r="F36" i="16" s="1"/>
  <c r="F33" i="13"/>
  <c r="F33" i="16" s="1"/>
  <c r="F32" i="13"/>
  <c r="F32" i="16" s="1"/>
  <c r="F29" i="13"/>
  <c r="F29" i="16" s="1"/>
  <c r="F28" i="13"/>
  <c r="F28" i="16" s="1"/>
  <c r="F27" i="13"/>
  <c r="F27" i="16" s="1"/>
  <c r="F26" i="13"/>
  <c r="F26" i="16" s="1"/>
  <c r="F25" i="13"/>
  <c r="F25" i="16" s="1"/>
  <c r="F24" i="13"/>
  <c r="F24" i="16" s="1"/>
  <c r="F23" i="13"/>
  <c r="F23" i="16" s="1"/>
  <c r="F22" i="13"/>
  <c r="F22" i="16" s="1"/>
  <c r="F21" i="13"/>
  <c r="F21" i="16" s="1"/>
  <c r="F20" i="13"/>
  <c r="F20" i="16" s="1"/>
  <c r="F19" i="13"/>
  <c r="F19" i="16" s="1"/>
  <c r="F18" i="13"/>
  <c r="F18" i="16" s="1"/>
  <c r="F17" i="13"/>
  <c r="F17" i="16" s="1"/>
  <c r="F16" i="13"/>
  <c r="F16" i="16" s="1"/>
  <c r="F15" i="13"/>
  <c r="F15" i="16" s="1"/>
  <c r="F14" i="13"/>
  <c r="F14" i="16" s="1"/>
  <c r="F13" i="13"/>
  <c r="F13" i="16" s="1"/>
  <c r="F12" i="13"/>
  <c r="F12" i="16" s="1"/>
  <c r="F11" i="13"/>
  <c r="F11" i="16" s="1"/>
  <c r="F10" i="13"/>
  <c r="F10" i="16" s="1"/>
  <c r="F9" i="13"/>
  <c r="F9" i="16" s="1"/>
  <c r="F8" i="13"/>
  <c r="F8" i="16" s="1"/>
  <c r="G2" i="11"/>
  <c r="G2" i="16" s="1"/>
  <c r="L2" i="16" s="1"/>
  <c r="F47" i="11"/>
  <c r="F46" i="11"/>
  <c r="F45" i="11"/>
  <c r="F44" i="11"/>
  <c r="F43" i="11"/>
  <c r="F42" i="11"/>
  <c r="F41" i="11"/>
  <c r="F40" i="11"/>
  <c r="F39" i="11"/>
  <c r="F38" i="11"/>
  <c r="F37" i="11"/>
  <c r="F36" i="11"/>
  <c r="F33" i="11"/>
  <c r="F32" i="11"/>
  <c r="F29" i="11"/>
  <c r="F28" i="11"/>
  <c r="F27" i="11"/>
  <c r="F26" i="11"/>
  <c r="F25" i="11"/>
  <c r="F24" i="11"/>
  <c r="F23" i="11"/>
  <c r="F22" i="11"/>
  <c r="F21" i="11"/>
  <c r="F20" i="11"/>
  <c r="F19" i="11"/>
  <c r="F18" i="11"/>
  <c r="F17" i="11"/>
  <c r="F16" i="11"/>
  <c r="F15" i="11"/>
  <c r="F14" i="11"/>
  <c r="F13" i="11"/>
  <c r="F12" i="11"/>
  <c r="F11" i="11"/>
  <c r="F10" i="11"/>
  <c r="F9" i="11"/>
  <c r="F8" i="11"/>
  <c r="A2" i="7"/>
  <c r="K85" i="16" l="1"/>
  <c r="J85" i="16"/>
  <c r="G84" i="16"/>
  <c r="L84" i="16" s="1"/>
  <c r="K84" i="16"/>
  <c r="P84" i="16" s="1"/>
  <c r="J84" i="16"/>
  <c r="O84" i="16" s="1"/>
  <c r="I84" i="16"/>
  <c r="N84" i="16" s="1"/>
  <c r="H84" i="16"/>
  <c r="M84" i="16" s="1"/>
  <c r="I85" i="16"/>
  <c r="N85" i="16" s="1"/>
  <c r="H85" i="16"/>
  <c r="M85" i="16" s="1"/>
  <c r="G85" i="16"/>
  <c r="L85" i="16" s="1"/>
  <c r="O85" i="16"/>
  <c r="P85" i="16"/>
  <c r="P107" i="15"/>
  <c r="O107" i="15"/>
  <c r="N107" i="15"/>
  <c r="M107" i="15"/>
  <c r="K107" i="15"/>
  <c r="J107" i="15"/>
  <c r="I107" i="15"/>
  <c r="H107" i="15"/>
  <c r="P106" i="15"/>
  <c r="O106" i="15"/>
  <c r="N106" i="15"/>
  <c r="M106" i="15"/>
  <c r="K106" i="15"/>
  <c r="J106" i="15"/>
  <c r="I106" i="15"/>
  <c r="H106" i="15"/>
  <c r="P105" i="15"/>
  <c r="O105" i="15"/>
  <c r="N105" i="15"/>
  <c r="M105" i="15"/>
  <c r="K105" i="15"/>
  <c r="J105" i="15"/>
  <c r="I105" i="15"/>
  <c r="H105" i="15"/>
  <c r="P107" i="14"/>
  <c r="O107" i="14"/>
  <c r="N107" i="14"/>
  <c r="M107" i="14"/>
  <c r="K107" i="14"/>
  <c r="J107" i="14"/>
  <c r="I107" i="14"/>
  <c r="H107" i="14"/>
  <c r="P106" i="14"/>
  <c r="O106" i="14"/>
  <c r="N106" i="14"/>
  <c r="M106" i="14"/>
  <c r="K106" i="14"/>
  <c r="J106" i="14"/>
  <c r="I106" i="14"/>
  <c r="H106" i="14"/>
  <c r="P105" i="14"/>
  <c r="O105" i="14"/>
  <c r="N105" i="14"/>
  <c r="M105" i="14"/>
  <c r="K105" i="14"/>
  <c r="J105" i="14"/>
  <c r="I105" i="14"/>
  <c r="H105" i="14"/>
  <c r="T106" i="11"/>
  <c r="S106" i="11"/>
  <c r="R106" i="11"/>
  <c r="Q106" i="11"/>
  <c r="P106" i="11"/>
  <c r="O106" i="11"/>
  <c r="N106" i="11"/>
  <c r="M106" i="11"/>
  <c r="A106" i="11"/>
  <c r="T105" i="11"/>
  <c r="S105" i="11"/>
  <c r="R105" i="11"/>
  <c r="Q105" i="11"/>
  <c r="P105" i="11"/>
  <c r="O105" i="11"/>
  <c r="N105" i="11"/>
  <c r="M105" i="11"/>
  <c r="A105" i="11"/>
  <c r="T106" i="13"/>
  <c r="S106" i="13"/>
  <c r="R106" i="13"/>
  <c r="Q106" i="13"/>
  <c r="P106" i="13"/>
  <c r="O106" i="13"/>
  <c r="N106" i="13"/>
  <c r="M106" i="13"/>
  <c r="A106" i="13"/>
  <c r="T105" i="13"/>
  <c r="S105" i="13"/>
  <c r="R105" i="13"/>
  <c r="Q105" i="13"/>
  <c r="P105" i="13"/>
  <c r="O105" i="13"/>
  <c r="N105" i="13"/>
  <c r="M105" i="13"/>
  <c r="A105" i="13"/>
  <c r="A106" i="14"/>
  <c r="F105" i="14"/>
  <c r="A105" i="14"/>
  <c r="A106" i="15"/>
  <c r="F105" i="15"/>
  <c r="A105" i="15"/>
  <c r="T106" i="1"/>
  <c r="S106" i="1"/>
  <c r="R106" i="1"/>
  <c r="P106" i="1"/>
  <c r="O106" i="1"/>
  <c r="N106" i="1"/>
  <c r="D106" i="1"/>
  <c r="C106" i="1"/>
  <c r="A106" i="1"/>
  <c r="T105" i="1"/>
  <c r="S105" i="1"/>
  <c r="R105" i="1"/>
  <c r="P105" i="1"/>
  <c r="O105" i="1"/>
  <c r="N105" i="1"/>
  <c r="D105" i="1"/>
  <c r="C105" i="1"/>
  <c r="A105" i="1"/>
  <c r="T107" i="11" l="1"/>
  <c r="S107" i="11"/>
  <c r="R107" i="11"/>
  <c r="Q107" i="11"/>
  <c r="T96" i="11"/>
  <c r="S96" i="11"/>
  <c r="R96" i="11"/>
  <c r="Q96" i="11"/>
  <c r="T94" i="11"/>
  <c r="S94" i="11"/>
  <c r="R94" i="11"/>
  <c r="Q94" i="11"/>
  <c r="T89" i="11"/>
  <c r="S89" i="11"/>
  <c r="R89" i="11"/>
  <c r="Q89" i="11"/>
  <c r="T88" i="11"/>
  <c r="S88" i="11"/>
  <c r="R88" i="11"/>
  <c r="Q88" i="11"/>
  <c r="Q87" i="11"/>
  <c r="R83" i="11"/>
  <c r="Q83" i="11"/>
  <c r="T80" i="11"/>
  <c r="S80" i="11"/>
  <c r="R80" i="11"/>
  <c r="Q80" i="11"/>
  <c r="S70" i="11"/>
  <c r="T68" i="11"/>
  <c r="Q66" i="11"/>
  <c r="T64" i="11"/>
  <c r="S64" i="11"/>
  <c r="R64" i="11"/>
  <c r="Q64" i="11"/>
  <c r="T59" i="11"/>
  <c r="R48" i="11"/>
  <c r="R45" i="11"/>
  <c r="Q44" i="11"/>
  <c r="T43" i="11"/>
  <c r="S43" i="11"/>
  <c r="R43" i="11"/>
  <c r="Q43" i="11"/>
  <c r="T42" i="11"/>
  <c r="S42" i="11"/>
  <c r="R42" i="11"/>
  <c r="Q42" i="11"/>
  <c r="T41" i="11"/>
  <c r="S41" i="11"/>
  <c r="R41" i="11"/>
  <c r="Q41" i="11"/>
  <c r="T40" i="11"/>
  <c r="S40" i="11"/>
  <c r="R40" i="11"/>
  <c r="Q40" i="11"/>
  <c r="T39" i="11"/>
  <c r="S39" i="11"/>
  <c r="R39" i="11"/>
  <c r="Q39" i="11"/>
  <c r="T38" i="11"/>
  <c r="S38" i="11"/>
  <c r="R38" i="11"/>
  <c r="Q38" i="11"/>
  <c r="R36" i="11"/>
  <c r="T29" i="11"/>
  <c r="S29" i="11"/>
  <c r="R29" i="11"/>
  <c r="Q29" i="11"/>
  <c r="R27" i="11"/>
  <c r="Q27" i="11"/>
  <c r="T26" i="11"/>
  <c r="S26" i="11"/>
  <c r="R26" i="11"/>
  <c r="Q26" i="11"/>
  <c r="T25" i="11"/>
  <c r="S25" i="11"/>
  <c r="R25" i="11"/>
  <c r="Q25" i="11"/>
  <c r="T24" i="11"/>
  <c r="S24" i="11"/>
  <c r="R24" i="11"/>
  <c r="Q24" i="11"/>
  <c r="T23" i="11"/>
  <c r="S23" i="11"/>
  <c r="R23" i="11"/>
  <c r="Q23" i="11"/>
  <c r="S20" i="11"/>
  <c r="R20" i="11"/>
  <c r="Q20" i="11"/>
  <c r="S17" i="11"/>
  <c r="R17" i="11"/>
  <c r="Q17" i="11"/>
  <c r="S14" i="11"/>
  <c r="R14" i="11"/>
  <c r="Q14" i="11"/>
  <c r="S11" i="11"/>
  <c r="R11" i="11"/>
  <c r="Q11" i="11"/>
  <c r="S8" i="11"/>
  <c r="R8" i="11"/>
  <c r="Q8" i="11"/>
  <c r="T6" i="11"/>
  <c r="S6" i="11"/>
  <c r="R6" i="11"/>
  <c r="S4" i="11"/>
  <c r="R4" i="11"/>
  <c r="T2" i="11"/>
  <c r="S2" i="11"/>
  <c r="T107" i="13"/>
  <c r="S107" i="13"/>
  <c r="R107" i="13"/>
  <c r="Q107" i="13"/>
  <c r="T96" i="13"/>
  <c r="S96" i="13"/>
  <c r="R96" i="13"/>
  <c r="Q96" i="13"/>
  <c r="T94" i="13"/>
  <c r="S94" i="13"/>
  <c r="R94" i="13"/>
  <c r="Q94" i="13"/>
  <c r="T90" i="13"/>
  <c r="S90" i="13"/>
  <c r="T89" i="13"/>
  <c r="S89" i="13"/>
  <c r="R89" i="13"/>
  <c r="Q89" i="13"/>
  <c r="T88" i="13"/>
  <c r="S88" i="13"/>
  <c r="R88" i="13"/>
  <c r="Q88" i="13"/>
  <c r="T87" i="13"/>
  <c r="S87" i="13"/>
  <c r="R87" i="13"/>
  <c r="T81" i="13"/>
  <c r="S81" i="13"/>
  <c r="R81" i="13"/>
  <c r="T78" i="13"/>
  <c r="S78" i="13"/>
  <c r="R78" i="13"/>
  <c r="S75" i="13"/>
  <c r="Q74" i="13"/>
  <c r="Q73" i="13"/>
  <c r="S71" i="13"/>
  <c r="Q70" i="13"/>
  <c r="S67" i="13"/>
  <c r="Q66" i="13"/>
  <c r="T64" i="13"/>
  <c r="S64" i="13"/>
  <c r="R64" i="13"/>
  <c r="Q64" i="13"/>
  <c r="S62" i="13"/>
  <c r="R62" i="13"/>
  <c r="T53" i="13"/>
  <c r="S46" i="13"/>
  <c r="Q46" i="13"/>
  <c r="T45" i="13"/>
  <c r="S45" i="13"/>
  <c r="R45" i="13"/>
  <c r="T44" i="13"/>
  <c r="S44" i="13"/>
  <c r="R44" i="13"/>
  <c r="Q44" i="13"/>
  <c r="T43" i="13"/>
  <c r="S43" i="13"/>
  <c r="R43" i="13"/>
  <c r="Q43" i="13"/>
  <c r="T42" i="13"/>
  <c r="S42" i="13"/>
  <c r="R42" i="13"/>
  <c r="Q42" i="13"/>
  <c r="T41" i="13"/>
  <c r="S41" i="13"/>
  <c r="R41" i="13"/>
  <c r="Q41" i="13"/>
  <c r="T40" i="13"/>
  <c r="S40" i="13"/>
  <c r="R40" i="13"/>
  <c r="Q40" i="13"/>
  <c r="T39" i="13"/>
  <c r="S39" i="13"/>
  <c r="R39" i="13"/>
  <c r="Q39" i="13"/>
  <c r="T38" i="13"/>
  <c r="S38" i="13"/>
  <c r="R38" i="13"/>
  <c r="Q38" i="13"/>
  <c r="S37" i="13"/>
  <c r="Q37" i="13"/>
  <c r="T36" i="13"/>
  <c r="S36" i="13"/>
  <c r="R36" i="13"/>
  <c r="R32" i="13"/>
  <c r="Q32" i="13"/>
  <c r="T29" i="13"/>
  <c r="S29" i="13"/>
  <c r="R29" i="13"/>
  <c r="R27" i="13"/>
  <c r="Q27" i="13"/>
  <c r="T26" i="13"/>
  <c r="S26" i="13"/>
  <c r="R26" i="13"/>
  <c r="T25" i="13"/>
  <c r="S25" i="13"/>
  <c r="R25" i="13"/>
  <c r="Q25" i="13"/>
  <c r="T24" i="13"/>
  <c r="S24" i="13"/>
  <c r="R24" i="13"/>
  <c r="Q24" i="13"/>
  <c r="T23" i="13"/>
  <c r="S23" i="13"/>
  <c r="R23" i="13"/>
  <c r="Q23" i="13"/>
  <c r="R21" i="13"/>
  <c r="Q21" i="13"/>
  <c r="T20" i="13"/>
  <c r="S20" i="13"/>
  <c r="R20" i="13"/>
  <c r="R18" i="13"/>
  <c r="Q18" i="13"/>
  <c r="T17" i="13"/>
  <c r="S17" i="13"/>
  <c r="R17" i="13"/>
  <c r="R15" i="13"/>
  <c r="Q15" i="13"/>
  <c r="T14" i="13"/>
  <c r="S14" i="13"/>
  <c r="R14" i="13"/>
  <c r="R12" i="13"/>
  <c r="Q12" i="13"/>
  <c r="T11" i="13"/>
  <c r="S11" i="13"/>
  <c r="Q11" i="13"/>
  <c r="R9" i="13"/>
  <c r="Q9" i="13"/>
  <c r="T8" i="13"/>
  <c r="S8" i="13"/>
  <c r="R8" i="13"/>
  <c r="T6" i="13"/>
  <c r="S6" i="13"/>
  <c r="R6" i="13"/>
  <c r="T2" i="13"/>
  <c r="S2" i="13"/>
  <c r="T107" i="1"/>
  <c r="S107" i="1"/>
  <c r="R107" i="1"/>
  <c r="T96" i="1"/>
  <c r="S96" i="1"/>
  <c r="R96" i="1"/>
  <c r="T94" i="1"/>
  <c r="S94" i="1"/>
  <c r="R94" i="1"/>
  <c r="T89" i="1"/>
  <c r="S89" i="1"/>
  <c r="R89" i="1"/>
  <c r="T88" i="1"/>
  <c r="S88" i="1"/>
  <c r="R88" i="1"/>
  <c r="T83" i="1"/>
  <c r="S83" i="1"/>
  <c r="R83" i="1"/>
  <c r="T80" i="1"/>
  <c r="S80" i="1"/>
  <c r="R80" i="1"/>
  <c r="R79" i="1"/>
  <c r="R75" i="1"/>
  <c r="T71" i="1"/>
  <c r="R67" i="1"/>
  <c r="T66" i="1"/>
  <c r="T64" i="1"/>
  <c r="S64" i="1"/>
  <c r="R64" i="1"/>
  <c r="S59" i="1"/>
  <c r="R49" i="1"/>
  <c r="T48" i="1"/>
  <c r="T47" i="1"/>
  <c r="S47" i="1"/>
  <c r="R47" i="1"/>
  <c r="T46" i="1"/>
  <c r="S46" i="1"/>
  <c r="T44" i="1"/>
  <c r="S44" i="1"/>
  <c r="R44" i="1"/>
  <c r="Q44" i="1"/>
  <c r="T43" i="1"/>
  <c r="S43" i="1"/>
  <c r="R43" i="1"/>
  <c r="Q43" i="1"/>
  <c r="T42" i="1"/>
  <c r="S42" i="1"/>
  <c r="R42" i="1"/>
  <c r="Q42" i="1"/>
  <c r="T41" i="1"/>
  <c r="S41" i="1"/>
  <c r="R41" i="1"/>
  <c r="Q41" i="1"/>
  <c r="T40" i="1"/>
  <c r="S40" i="1"/>
  <c r="R40" i="1"/>
  <c r="Q40" i="1"/>
  <c r="T39" i="1"/>
  <c r="S39" i="1"/>
  <c r="R39" i="1"/>
  <c r="Q39" i="1"/>
  <c r="T38" i="1"/>
  <c r="S38" i="1"/>
  <c r="R38" i="1"/>
  <c r="Q38" i="1"/>
  <c r="R37" i="1"/>
  <c r="T32" i="1"/>
  <c r="S32" i="1"/>
  <c r="R32" i="1"/>
  <c r="Q32" i="1"/>
  <c r="R28" i="1"/>
  <c r="R27" i="1"/>
  <c r="Q27" i="1"/>
  <c r="T25" i="1"/>
  <c r="S25" i="1"/>
  <c r="R25" i="1"/>
  <c r="Q25" i="1"/>
  <c r="T24" i="1"/>
  <c r="S24" i="1"/>
  <c r="R24" i="1"/>
  <c r="Q24" i="1"/>
  <c r="T23" i="1"/>
  <c r="R2" i="1"/>
  <c r="P113" i="11"/>
  <c r="T113" i="11" s="1"/>
  <c r="O113" i="11"/>
  <c r="S113" i="11" s="1"/>
  <c r="N113" i="11"/>
  <c r="R113" i="11" s="1"/>
  <c r="M113" i="11"/>
  <c r="Q113" i="11" s="1"/>
  <c r="P112" i="11"/>
  <c r="T112" i="11" s="1"/>
  <c r="O112" i="11"/>
  <c r="S112" i="11" s="1"/>
  <c r="N112" i="11"/>
  <c r="R112" i="11" s="1"/>
  <c r="M112" i="11"/>
  <c r="Q112" i="11" s="1"/>
  <c r="P107" i="11"/>
  <c r="O107" i="11"/>
  <c r="N107" i="11"/>
  <c r="M107" i="11"/>
  <c r="P102" i="11"/>
  <c r="T102" i="11" s="1"/>
  <c r="O102" i="11"/>
  <c r="S102" i="11" s="1"/>
  <c r="N102" i="11"/>
  <c r="R102" i="11" s="1"/>
  <c r="M102" i="11"/>
  <c r="Q102" i="11" s="1"/>
  <c r="P101" i="11"/>
  <c r="T101" i="11" s="1"/>
  <c r="O101" i="11"/>
  <c r="S101" i="11" s="1"/>
  <c r="N101" i="11"/>
  <c r="R101" i="11" s="1"/>
  <c r="M101" i="11"/>
  <c r="Q101" i="11" s="1"/>
  <c r="P100" i="11"/>
  <c r="T100" i="11" s="1"/>
  <c r="O100" i="11"/>
  <c r="S100" i="11" s="1"/>
  <c r="N100" i="11"/>
  <c r="R100" i="11" s="1"/>
  <c r="M100" i="11"/>
  <c r="Q100" i="11" s="1"/>
  <c r="P96" i="11"/>
  <c r="O96" i="11"/>
  <c r="N96" i="11"/>
  <c r="M96" i="11"/>
  <c r="P94" i="11"/>
  <c r="O94" i="11"/>
  <c r="N94" i="11"/>
  <c r="M94" i="11"/>
  <c r="P90" i="11"/>
  <c r="T90" i="11" s="1"/>
  <c r="O90" i="11"/>
  <c r="S90" i="11" s="1"/>
  <c r="N90" i="11"/>
  <c r="R90" i="11" s="1"/>
  <c r="M90" i="11"/>
  <c r="Q90" i="11" s="1"/>
  <c r="P89" i="11"/>
  <c r="O89" i="11"/>
  <c r="N89" i="11"/>
  <c r="M89" i="11"/>
  <c r="P88" i="11"/>
  <c r="O88" i="11"/>
  <c r="N88" i="11"/>
  <c r="M88" i="11"/>
  <c r="P87" i="11"/>
  <c r="T87" i="11" s="1"/>
  <c r="O87" i="11"/>
  <c r="S87" i="11" s="1"/>
  <c r="N87" i="11"/>
  <c r="R87" i="11" s="1"/>
  <c r="M87" i="11"/>
  <c r="P83" i="11"/>
  <c r="T83" i="11" s="1"/>
  <c r="O83" i="11"/>
  <c r="S83" i="11" s="1"/>
  <c r="N83" i="11"/>
  <c r="M83" i="11"/>
  <c r="P82" i="11"/>
  <c r="T82" i="11" s="1"/>
  <c r="O82" i="11"/>
  <c r="S82" i="11" s="1"/>
  <c r="N82" i="11"/>
  <c r="R82" i="11" s="1"/>
  <c r="M82" i="11"/>
  <c r="Q82" i="11" s="1"/>
  <c r="P81" i="11"/>
  <c r="T81" i="11" s="1"/>
  <c r="O81" i="11"/>
  <c r="S81" i="11" s="1"/>
  <c r="N81" i="11"/>
  <c r="R81" i="11" s="1"/>
  <c r="M81" i="11"/>
  <c r="Q81" i="11" s="1"/>
  <c r="P80" i="11"/>
  <c r="O80" i="11"/>
  <c r="N80" i="11"/>
  <c r="M80" i="11"/>
  <c r="P79" i="11"/>
  <c r="T79" i="11" s="1"/>
  <c r="O79" i="11"/>
  <c r="S79" i="11" s="1"/>
  <c r="N79" i="11"/>
  <c r="R79" i="11" s="1"/>
  <c r="M79" i="11"/>
  <c r="Q79" i="11" s="1"/>
  <c r="P78" i="11"/>
  <c r="T78" i="11" s="1"/>
  <c r="O78" i="11"/>
  <c r="S78" i="11" s="1"/>
  <c r="N78" i="11"/>
  <c r="R78" i="11" s="1"/>
  <c r="M78" i="11"/>
  <c r="Q78" i="11" s="1"/>
  <c r="P77" i="11"/>
  <c r="T77" i="11" s="1"/>
  <c r="O77" i="11"/>
  <c r="S77" i="11" s="1"/>
  <c r="N77" i="11"/>
  <c r="R77" i="11" s="1"/>
  <c r="M77" i="11"/>
  <c r="Q77" i="11" s="1"/>
  <c r="P75" i="11"/>
  <c r="T75" i="11" s="1"/>
  <c r="O75" i="11"/>
  <c r="S75" i="11" s="1"/>
  <c r="N75" i="11"/>
  <c r="R75" i="11" s="1"/>
  <c r="M75" i="11"/>
  <c r="Q75" i="11" s="1"/>
  <c r="P74" i="11"/>
  <c r="T74" i="11" s="1"/>
  <c r="O74" i="11"/>
  <c r="S74" i="11" s="1"/>
  <c r="N74" i="11"/>
  <c r="R74" i="11" s="1"/>
  <c r="M74" i="11"/>
  <c r="Q74" i="11" s="1"/>
  <c r="P73" i="11"/>
  <c r="T73" i="11" s="1"/>
  <c r="O73" i="11"/>
  <c r="S73" i="11" s="1"/>
  <c r="N73" i="11"/>
  <c r="R73" i="11" s="1"/>
  <c r="M73" i="11"/>
  <c r="Q73" i="11" s="1"/>
  <c r="P71" i="11"/>
  <c r="T71" i="11" s="1"/>
  <c r="O71" i="11"/>
  <c r="S71" i="11" s="1"/>
  <c r="N71" i="11"/>
  <c r="R71" i="11" s="1"/>
  <c r="M71" i="11"/>
  <c r="Q71" i="11" s="1"/>
  <c r="P70" i="11"/>
  <c r="T70" i="11" s="1"/>
  <c r="O70" i="11"/>
  <c r="N70" i="11"/>
  <c r="R70" i="11" s="1"/>
  <c r="M70" i="11"/>
  <c r="Q70" i="11" s="1"/>
  <c r="P68" i="11"/>
  <c r="O68" i="11"/>
  <c r="S68" i="11" s="1"/>
  <c r="N68" i="11"/>
  <c r="R68" i="11" s="1"/>
  <c r="M68" i="11"/>
  <c r="Q68" i="11" s="1"/>
  <c r="P67" i="11"/>
  <c r="T67" i="11" s="1"/>
  <c r="O67" i="11"/>
  <c r="S67" i="11" s="1"/>
  <c r="N67" i="11"/>
  <c r="R67" i="11" s="1"/>
  <c r="M67" i="11"/>
  <c r="Q67" i="11" s="1"/>
  <c r="P66" i="11"/>
  <c r="T66" i="11" s="1"/>
  <c r="O66" i="11"/>
  <c r="S66" i="11" s="1"/>
  <c r="N66" i="11"/>
  <c r="R66" i="11" s="1"/>
  <c r="M66" i="11"/>
  <c r="P64" i="11"/>
  <c r="O64" i="11"/>
  <c r="N64" i="11"/>
  <c r="M64" i="11"/>
  <c r="P63" i="11"/>
  <c r="T63" i="11" s="1"/>
  <c r="O63" i="11"/>
  <c r="S63" i="11" s="1"/>
  <c r="N63" i="11"/>
  <c r="R63" i="11" s="1"/>
  <c r="M63" i="11"/>
  <c r="Q63" i="11" s="1"/>
  <c r="P62" i="11"/>
  <c r="T62" i="11" s="1"/>
  <c r="O62" i="11"/>
  <c r="S62" i="11" s="1"/>
  <c r="N62" i="11"/>
  <c r="R62" i="11" s="1"/>
  <c r="M62" i="11"/>
  <c r="Q62" i="11" s="1"/>
  <c r="P61" i="11"/>
  <c r="T61" i="11" s="1"/>
  <c r="O61" i="11"/>
  <c r="S61" i="11" s="1"/>
  <c r="N61" i="11"/>
  <c r="R61" i="11" s="1"/>
  <c r="M61" i="11"/>
  <c r="Q61" i="11" s="1"/>
  <c r="P60" i="11"/>
  <c r="T60" i="11" s="1"/>
  <c r="O60" i="11"/>
  <c r="S60" i="11" s="1"/>
  <c r="N60" i="11"/>
  <c r="R60" i="11" s="1"/>
  <c r="M60" i="11"/>
  <c r="Q60" i="11" s="1"/>
  <c r="P59" i="11"/>
  <c r="O59" i="11"/>
  <c r="S59" i="11" s="1"/>
  <c r="N59" i="11"/>
  <c r="R59" i="11" s="1"/>
  <c r="M59" i="11"/>
  <c r="Q59" i="11" s="1"/>
  <c r="P57" i="11"/>
  <c r="T57" i="11" s="1"/>
  <c r="O57" i="11"/>
  <c r="S57" i="11" s="1"/>
  <c r="N57" i="11"/>
  <c r="R57" i="11" s="1"/>
  <c r="M57" i="11"/>
  <c r="Q57" i="11" s="1"/>
  <c r="P54" i="11"/>
  <c r="T54" i="11" s="1"/>
  <c r="O54" i="11"/>
  <c r="S54" i="11" s="1"/>
  <c r="N54" i="11"/>
  <c r="R54" i="11" s="1"/>
  <c r="M54" i="11"/>
  <c r="Q54" i="11" s="1"/>
  <c r="P55" i="11"/>
  <c r="T55" i="11" s="1"/>
  <c r="O55" i="11"/>
  <c r="S55" i="11" s="1"/>
  <c r="N55" i="11"/>
  <c r="R55" i="11" s="1"/>
  <c r="M55" i="11"/>
  <c r="Q55" i="11" s="1"/>
  <c r="P53" i="11"/>
  <c r="T53" i="11" s="1"/>
  <c r="O53" i="11"/>
  <c r="S53" i="11" s="1"/>
  <c r="N53" i="11"/>
  <c r="R53" i="11" s="1"/>
  <c r="M53" i="11"/>
  <c r="Q53" i="11" s="1"/>
  <c r="P49" i="11"/>
  <c r="T49" i="11" s="1"/>
  <c r="O49" i="11"/>
  <c r="S49" i="11" s="1"/>
  <c r="N49" i="11"/>
  <c r="R49" i="11" s="1"/>
  <c r="M49" i="11"/>
  <c r="Q49" i="11" s="1"/>
  <c r="P48" i="11"/>
  <c r="T48" i="11" s="1"/>
  <c r="O48" i="11"/>
  <c r="S48" i="11" s="1"/>
  <c r="N48" i="11"/>
  <c r="M48" i="11"/>
  <c r="Q48" i="11" s="1"/>
  <c r="P47" i="11"/>
  <c r="T47" i="11" s="1"/>
  <c r="O47" i="11"/>
  <c r="S47" i="11" s="1"/>
  <c r="N47" i="11"/>
  <c r="R47" i="11" s="1"/>
  <c r="M47" i="11"/>
  <c r="Q47" i="11" s="1"/>
  <c r="P46" i="11"/>
  <c r="T46" i="11" s="1"/>
  <c r="O46" i="11"/>
  <c r="S46" i="11" s="1"/>
  <c r="N46" i="11"/>
  <c r="R46" i="11" s="1"/>
  <c r="M46" i="11"/>
  <c r="Q46" i="11" s="1"/>
  <c r="P45" i="11"/>
  <c r="T45" i="11" s="1"/>
  <c r="O45" i="11"/>
  <c r="S45" i="11" s="1"/>
  <c r="N45" i="11"/>
  <c r="M45" i="11"/>
  <c r="Q45" i="11" s="1"/>
  <c r="P44" i="11"/>
  <c r="T44" i="11" s="1"/>
  <c r="O44" i="11"/>
  <c r="S44" i="11" s="1"/>
  <c r="N44" i="11"/>
  <c r="R44" i="11" s="1"/>
  <c r="M44" i="11"/>
  <c r="P43" i="11"/>
  <c r="O43" i="11"/>
  <c r="N43" i="11"/>
  <c r="M43" i="11"/>
  <c r="P42" i="11"/>
  <c r="O42" i="11"/>
  <c r="N42" i="11"/>
  <c r="M42" i="11"/>
  <c r="P41" i="11"/>
  <c r="O41" i="11"/>
  <c r="N41" i="11"/>
  <c r="M41" i="11"/>
  <c r="P40" i="11"/>
  <c r="O40" i="11"/>
  <c r="N40" i="11"/>
  <c r="M40" i="11"/>
  <c r="P39" i="11"/>
  <c r="O39" i="11"/>
  <c r="N39" i="11"/>
  <c r="M39" i="11"/>
  <c r="P38" i="11"/>
  <c r="O38" i="11"/>
  <c r="N38" i="11"/>
  <c r="M38" i="11"/>
  <c r="P37" i="11"/>
  <c r="T37" i="11" s="1"/>
  <c r="O37" i="11"/>
  <c r="S37" i="11" s="1"/>
  <c r="N37" i="11"/>
  <c r="R37" i="11" s="1"/>
  <c r="M37" i="11"/>
  <c r="Q37" i="11" s="1"/>
  <c r="P36" i="11"/>
  <c r="T36" i="11" s="1"/>
  <c r="O36" i="11"/>
  <c r="S36" i="11" s="1"/>
  <c r="N36" i="11"/>
  <c r="M36" i="11"/>
  <c r="Q36" i="11" s="1"/>
  <c r="P33" i="11"/>
  <c r="T33" i="11" s="1"/>
  <c r="O33" i="11"/>
  <c r="S33" i="11" s="1"/>
  <c r="N33" i="11"/>
  <c r="R33" i="11" s="1"/>
  <c r="M33" i="11"/>
  <c r="Q33" i="11" s="1"/>
  <c r="P32" i="11"/>
  <c r="T32" i="11" s="1"/>
  <c r="O32" i="11"/>
  <c r="S32" i="11" s="1"/>
  <c r="N32" i="11"/>
  <c r="R32" i="11" s="1"/>
  <c r="M32" i="11"/>
  <c r="Q32" i="11" s="1"/>
  <c r="P29" i="11"/>
  <c r="O29" i="11"/>
  <c r="N29" i="11"/>
  <c r="M29" i="11"/>
  <c r="P28" i="11"/>
  <c r="T28" i="11" s="1"/>
  <c r="O28" i="11"/>
  <c r="S28" i="11" s="1"/>
  <c r="N28" i="11"/>
  <c r="R28" i="11" s="1"/>
  <c r="M28" i="11"/>
  <c r="Q28" i="11" s="1"/>
  <c r="P27" i="11"/>
  <c r="T27" i="11" s="1"/>
  <c r="O27" i="11"/>
  <c r="S27" i="11" s="1"/>
  <c r="N27" i="11"/>
  <c r="M27" i="11"/>
  <c r="P26" i="11"/>
  <c r="O26" i="11"/>
  <c r="N26" i="11"/>
  <c r="M26" i="11"/>
  <c r="P25" i="11"/>
  <c r="O25" i="11"/>
  <c r="N25" i="11"/>
  <c r="M25" i="11"/>
  <c r="P24" i="11"/>
  <c r="O24" i="11"/>
  <c r="N24" i="11"/>
  <c r="M24" i="11"/>
  <c r="P23" i="11"/>
  <c r="O23" i="11"/>
  <c r="N23" i="11"/>
  <c r="M23" i="11"/>
  <c r="P22" i="11"/>
  <c r="T22" i="11" s="1"/>
  <c r="O22" i="11"/>
  <c r="S22" i="11" s="1"/>
  <c r="N22" i="11"/>
  <c r="R22" i="11" s="1"/>
  <c r="M22" i="11"/>
  <c r="Q22" i="11" s="1"/>
  <c r="P21" i="11"/>
  <c r="T21" i="11" s="1"/>
  <c r="O21" i="11"/>
  <c r="S21" i="11" s="1"/>
  <c r="N21" i="11"/>
  <c r="R21" i="11" s="1"/>
  <c r="M21" i="11"/>
  <c r="Q21" i="11" s="1"/>
  <c r="P20" i="11"/>
  <c r="T20" i="11" s="1"/>
  <c r="O20" i="11"/>
  <c r="N20" i="11"/>
  <c r="M20" i="11"/>
  <c r="P19" i="11"/>
  <c r="T19" i="11" s="1"/>
  <c r="O19" i="11"/>
  <c r="S19" i="11" s="1"/>
  <c r="N19" i="11"/>
  <c r="R19" i="11" s="1"/>
  <c r="M19" i="11"/>
  <c r="Q19" i="11" s="1"/>
  <c r="P18" i="11"/>
  <c r="T18" i="11" s="1"/>
  <c r="O18" i="11"/>
  <c r="S18" i="11" s="1"/>
  <c r="N18" i="11"/>
  <c r="R18" i="11" s="1"/>
  <c r="M18" i="11"/>
  <c r="Q18" i="11" s="1"/>
  <c r="P17" i="11"/>
  <c r="T17" i="11" s="1"/>
  <c r="O17" i="11"/>
  <c r="N17" i="11"/>
  <c r="M17" i="11"/>
  <c r="P16" i="11"/>
  <c r="T16" i="11" s="1"/>
  <c r="O16" i="11"/>
  <c r="S16" i="11" s="1"/>
  <c r="N16" i="11"/>
  <c r="R16" i="11" s="1"/>
  <c r="M16" i="11"/>
  <c r="Q16" i="11" s="1"/>
  <c r="P15" i="11"/>
  <c r="T15" i="11" s="1"/>
  <c r="O15" i="11"/>
  <c r="S15" i="11" s="1"/>
  <c r="N15" i="11"/>
  <c r="R15" i="11" s="1"/>
  <c r="M15" i="11"/>
  <c r="Q15" i="11" s="1"/>
  <c r="P14" i="11"/>
  <c r="T14" i="11" s="1"/>
  <c r="O14" i="11"/>
  <c r="N14" i="11"/>
  <c r="M14" i="11"/>
  <c r="P13" i="11"/>
  <c r="T13" i="11" s="1"/>
  <c r="O13" i="11"/>
  <c r="S13" i="11" s="1"/>
  <c r="N13" i="11"/>
  <c r="R13" i="11" s="1"/>
  <c r="M13" i="11"/>
  <c r="Q13" i="11" s="1"/>
  <c r="P12" i="11"/>
  <c r="T12" i="11" s="1"/>
  <c r="O12" i="11"/>
  <c r="S12" i="11" s="1"/>
  <c r="N12" i="11"/>
  <c r="R12" i="11" s="1"/>
  <c r="M12" i="11"/>
  <c r="Q12" i="11" s="1"/>
  <c r="P11" i="11"/>
  <c r="T11" i="11" s="1"/>
  <c r="O11" i="11"/>
  <c r="N11" i="11"/>
  <c r="M11" i="11"/>
  <c r="P10" i="11"/>
  <c r="T10" i="11" s="1"/>
  <c r="O10" i="11"/>
  <c r="S10" i="11" s="1"/>
  <c r="N10" i="11"/>
  <c r="R10" i="11" s="1"/>
  <c r="M10" i="11"/>
  <c r="Q10" i="11" s="1"/>
  <c r="P9" i="11"/>
  <c r="T9" i="11" s="1"/>
  <c r="O9" i="11"/>
  <c r="S9" i="11" s="1"/>
  <c r="N9" i="11"/>
  <c r="R9" i="11" s="1"/>
  <c r="M9" i="11"/>
  <c r="Q9" i="11" s="1"/>
  <c r="P8" i="11"/>
  <c r="T8" i="11" s="1"/>
  <c r="O8" i="11"/>
  <c r="N8" i="11"/>
  <c r="M8" i="11"/>
  <c r="P6" i="11"/>
  <c r="O6" i="11"/>
  <c r="N6" i="11"/>
  <c r="P4" i="11"/>
  <c r="T4" i="11" s="1"/>
  <c r="O4" i="11"/>
  <c r="N4" i="11"/>
  <c r="P2" i="11"/>
  <c r="O2" i="11"/>
  <c r="N2" i="11"/>
  <c r="R2" i="11" s="1"/>
  <c r="P113" i="13"/>
  <c r="T113" i="13" s="1"/>
  <c r="O113" i="13"/>
  <c r="S113" i="13" s="1"/>
  <c r="N113" i="13"/>
  <c r="R113" i="13" s="1"/>
  <c r="M113" i="13"/>
  <c r="Q113" i="13" s="1"/>
  <c r="P112" i="13"/>
  <c r="T112" i="13" s="1"/>
  <c r="O112" i="13"/>
  <c r="S112" i="13" s="1"/>
  <c r="N112" i="13"/>
  <c r="R112" i="13" s="1"/>
  <c r="M112" i="13"/>
  <c r="Q112" i="13" s="1"/>
  <c r="P107" i="13"/>
  <c r="O107" i="13"/>
  <c r="N107" i="13"/>
  <c r="M107" i="13"/>
  <c r="P102" i="13"/>
  <c r="T102" i="13" s="1"/>
  <c r="O102" i="13"/>
  <c r="S102" i="13" s="1"/>
  <c r="N102" i="13"/>
  <c r="R102" i="13" s="1"/>
  <c r="M102" i="13"/>
  <c r="Q102" i="13" s="1"/>
  <c r="P101" i="13"/>
  <c r="T101" i="13" s="1"/>
  <c r="O101" i="13"/>
  <c r="S101" i="13" s="1"/>
  <c r="N101" i="13"/>
  <c r="R101" i="13" s="1"/>
  <c r="M101" i="13"/>
  <c r="Q101" i="13" s="1"/>
  <c r="P100" i="13"/>
  <c r="T100" i="13" s="1"/>
  <c r="O100" i="13"/>
  <c r="S100" i="13" s="1"/>
  <c r="N100" i="13"/>
  <c r="R100" i="13" s="1"/>
  <c r="M100" i="13"/>
  <c r="Q100" i="13" s="1"/>
  <c r="P96" i="13"/>
  <c r="O96" i="13"/>
  <c r="N96" i="13"/>
  <c r="M96" i="13"/>
  <c r="P94" i="13"/>
  <c r="O94" i="13"/>
  <c r="N94" i="13"/>
  <c r="M94" i="13"/>
  <c r="P90" i="13"/>
  <c r="O90" i="13"/>
  <c r="N90" i="13"/>
  <c r="R90" i="13" s="1"/>
  <c r="M90" i="13"/>
  <c r="Q90" i="13" s="1"/>
  <c r="P89" i="13"/>
  <c r="O89" i="13"/>
  <c r="N89" i="13"/>
  <c r="M89" i="13"/>
  <c r="P88" i="13"/>
  <c r="O88" i="13"/>
  <c r="N88" i="13"/>
  <c r="M88" i="13"/>
  <c r="P87" i="13"/>
  <c r="O87" i="13"/>
  <c r="N87" i="13"/>
  <c r="M87" i="13"/>
  <c r="Q87" i="13" s="1"/>
  <c r="P83" i="13"/>
  <c r="T83" i="13" s="1"/>
  <c r="O83" i="13"/>
  <c r="S83" i="13" s="1"/>
  <c r="N83" i="13"/>
  <c r="R83" i="13" s="1"/>
  <c r="M83" i="13"/>
  <c r="Q83" i="13" s="1"/>
  <c r="P82" i="13"/>
  <c r="T82" i="13" s="1"/>
  <c r="O82" i="13"/>
  <c r="S82" i="13" s="1"/>
  <c r="N82" i="13"/>
  <c r="R82" i="13" s="1"/>
  <c r="M82" i="13"/>
  <c r="Q82" i="13" s="1"/>
  <c r="P81" i="13"/>
  <c r="O81" i="13"/>
  <c r="N81" i="13"/>
  <c r="M81" i="13"/>
  <c r="Q81" i="13" s="1"/>
  <c r="P80" i="13"/>
  <c r="T80" i="13" s="1"/>
  <c r="O80" i="13"/>
  <c r="S80" i="13" s="1"/>
  <c r="N80" i="13"/>
  <c r="R80" i="13" s="1"/>
  <c r="M80" i="13"/>
  <c r="Q80" i="13" s="1"/>
  <c r="P79" i="13"/>
  <c r="T79" i="13" s="1"/>
  <c r="O79" i="13"/>
  <c r="S79" i="13" s="1"/>
  <c r="N79" i="13"/>
  <c r="R79" i="13" s="1"/>
  <c r="M79" i="13"/>
  <c r="Q79" i="13" s="1"/>
  <c r="P78" i="13"/>
  <c r="O78" i="13"/>
  <c r="N78" i="13"/>
  <c r="M78" i="13"/>
  <c r="Q78" i="13" s="1"/>
  <c r="P77" i="13"/>
  <c r="T77" i="13" s="1"/>
  <c r="O77" i="13"/>
  <c r="S77" i="13" s="1"/>
  <c r="N77" i="13"/>
  <c r="R77" i="13" s="1"/>
  <c r="M77" i="13"/>
  <c r="Q77" i="13" s="1"/>
  <c r="P75" i="13"/>
  <c r="T75" i="13" s="1"/>
  <c r="O75" i="13"/>
  <c r="N75" i="13"/>
  <c r="R75" i="13" s="1"/>
  <c r="M75" i="13"/>
  <c r="Q75" i="13" s="1"/>
  <c r="P74" i="13"/>
  <c r="T74" i="13" s="1"/>
  <c r="O74" i="13"/>
  <c r="S74" i="13" s="1"/>
  <c r="N74" i="13"/>
  <c r="R74" i="13" s="1"/>
  <c r="M74" i="13"/>
  <c r="P73" i="13"/>
  <c r="T73" i="13" s="1"/>
  <c r="O73" i="13"/>
  <c r="S73" i="13" s="1"/>
  <c r="N73" i="13"/>
  <c r="R73" i="13" s="1"/>
  <c r="M73" i="13"/>
  <c r="P71" i="13"/>
  <c r="T71" i="13" s="1"/>
  <c r="O71" i="13"/>
  <c r="N71" i="13"/>
  <c r="R71" i="13" s="1"/>
  <c r="M71" i="13"/>
  <c r="Q71" i="13" s="1"/>
  <c r="P70" i="13"/>
  <c r="T70" i="13" s="1"/>
  <c r="O70" i="13"/>
  <c r="S70" i="13" s="1"/>
  <c r="N70" i="13"/>
  <c r="R70" i="13" s="1"/>
  <c r="M70" i="13"/>
  <c r="P68" i="13"/>
  <c r="T68" i="13" s="1"/>
  <c r="O68" i="13"/>
  <c r="S68" i="13" s="1"/>
  <c r="N68" i="13"/>
  <c r="R68" i="13" s="1"/>
  <c r="M68" i="13"/>
  <c r="Q68" i="13" s="1"/>
  <c r="P67" i="13"/>
  <c r="T67" i="13" s="1"/>
  <c r="O67" i="13"/>
  <c r="N67" i="13"/>
  <c r="R67" i="13" s="1"/>
  <c r="M67" i="13"/>
  <c r="Q67" i="13" s="1"/>
  <c r="P66" i="13"/>
  <c r="T66" i="13" s="1"/>
  <c r="O66" i="13"/>
  <c r="S66" i="13" s="1"/>
  <c r="N66" i="13"/>
  <c r="R66" i="13" s="1"/>
  <c r="M66" i="13"/>
  <c r="P64" i="13"/>
  <c r="O64" i="13"/>
  <c r="N64" i="13"/>
  <c r="M64" i="13"/>
  <c r="P63" i="13"/>
  <c r="T63" i="13" s="1"/>
  <c r="O63" i="13"/>
  <c r="S63" i="13" s="1"/>
  <c r="N63" i="13"/>
  <c r="R63" i="13" s="1"/>
  <c r="M63" i="13"/>
  <c r="Q63" i="13" s="1"/>
  <c r="P62" i="13"/>
  <c r="T62" i="13" s="1"/>
  <c r="O62" i="13"/>
  <c r="N62" i="13"/>
  <c r="M62" i="13"/>
  <c r="Q62" i="13" s="1"/>
  <c r="P61" i="13"/>
  <c r="T61" i="13" s="1"/>
  <c r="O61" i="13"/>
  <c r="S61" i="13" s="1"/>
  <c r="N61" i="13"/>
  <c r="R61" i="13" s="1"/>
  <c r="M61" i="13"/>
  <c r="Q61" i="13" s="1"/>
  <c r="P60" i="13"/>
  <c r="T60" i="13" s="1"/>
  <c r="O60" i="13"/>
  <c r="S60" i="13" s="1"/>
  <c r="N60" i="13"/>
  <c r="R60" i="13" s="1"/>
  <c r="M60" i="13"/>
  <c r="Q60" i="13" s="1"/>
  <c r="P59" i="13"/>
  <c r="T59" i="13" s="1"/>
  <c r="O59" i="13"/>
  <c r="S59" i="13" s="1"/>
  <c r="N59" i="13"/>
  <c r="R59" i="13" s="1"/>
  <c r="M59" i="13"/>
  <c r="Q59" i="13" s="1"/>
  <c r="P57" i="13"/>
  <c r="T57" i="13" s="1"/>
  <c r="O57" i="13"/>
  <c r="S57" i="13" s="1"/>
  <c r="N57" i="13"/>
  <c r="R57" i="13" s="1"/>
  <c r="M57" i="13"/>
  <c r="Q57" i="13" s="1"/>
  <c r="P54" i="13"/>
  <c r="T54" i="13" s="1"/>
  <c r="O54" i="13"/>
  <c r="S54" i="13" s="1"/>
  <c r="N54" i="13"/>
  <c r="R54" i="13" s="1"/>
  <c r="M54" i="13"/>
  <c r="Q54" i="13" s="1"/>
  <c r="P55" i="13"/>
  <c r="T55" i="13" s="1"/>
  <c r="O55" i="13"/>
  <c r="S55" i="13" s="1"/>
  <c r="N55" i="13"/>
  <c r="R55" i="13" s="1"/>
  <c r="M55" i="13"/>
  <c r="Q55" i="13" s="1"/>
  <c r="P53" i="13"/>
  <c r="O53" i="13"/>
  <c r="S53" i="13" s="1"/>
  <c r="N53" i="13"/>
  <c r="R53" i="13" s="1"/>
  <c r="M53" i="13"/>
  <c r="Q53" i="13" s="1"/>
  <c r="P49" i="13"/>
  <c r="T49" i="13" s="1"/>
  <c r="O49" i="13"/>
  <c r="S49" i="13" s="1"/>
  <c r="N49" i="13"/>
  <c r="R49" i="13" s="1"/>
  <c r="M49" i="13"/>
  <c r="Q49" i="13" s="1"/>
  <c r="P48" i="13"/>
  <c r="T48" i="13" s="1"/>
  <c r="O48" i="13"/>
  <c r="S48" i="13" s="1"/>
  <c r="N48" i="13"/>
  <c r="R48" i="13" s="1"/>
  <c r="M48" i="13"/>
  <c r="Q48" i="13" s="1"/>
  <c r="P47" i="13"/>
  <c r="T47" i="13" s="1"/>
  <c r="O47" i="13"/>
  <c r="S47" i="13" s="1"/>
  <c r="N47" i="13"/>
  <c r="R47" i="13" s="1"/>
  <c r="M47" i="13"/>
  <c r="Q47" i="13" s="1"/>
  <c r="P46" i="13"/>
  <c r="T46" i="13" s="1"/>
  <c r="O46" i="13"/>
  <c r="N46" i="13"/>
  <c r="R46" i="13" s="1"/>
  <c r="M46" i="13"/>
  <c r="P45" i="13"/>
  <c r="O45" i="13"/>
  <c r="N45" i="13"/>
  <c r="M45" i="13"/>
  <c r="Q45" i="13" s="1"/>
  <c r="P44" i="13"/>
  <c r="O44" i="13"/>
  <c r="N44" i="13"/>
  <c r="M44" i="13"/>
  <c r="P43" i="13"/>
  <c r="O43" i="13"/>
  <c r="N43" i="13"/>
  <c r="M43" i="13"/>
  <c r="P42" i="13"/>
  <c r="O42" i="13"/>
  <c r="N42" i="13"/>
  <c r="M42" i="13"/>
  <c r="P41" i="13"/>
  <c r="O41" i="13"/>
  <c r="N41" i="13"/>
  <c r="M41" i="13"/>
  <c r="P40" i="13"/>
  <c r="O40" i="13"/>
  <c r="N40" i="13"/>
  <c r="M40" i="13"/>
  <c r="P39" i="13"/>
  <c r="O39" i="13"/>
  <c r="N39" i="13"/>
  <c r="M39" i="13"/>
  <c r="P38" i="13"/>
  <c r="O38" i="13"/>
  <c r="N38" i="13"/>
  <c r="M38" i="13"/>
  <c r="P37" i="13"/>
  <c r="T37" i="13" s="1"/>
  <c r="O37" i="13"/>
  <c r="N37" i="13"/>
  <c r="R37" i="13" s="1"/>
  <c r="M37" i="13"/>
  <c r="P36" i="13"/>
  <c r="O36" i="13"/>
  <c r="N36" i="13"/>
  <c r="M36" i="13"/>
  <c r="Q36" i="13" s="1"/>
  <c r="P33" i="13"/>
  <c r="T33" i="13" s="1"/>
  <c r="O33" i="13"/>
  <c r="S33" i="13" s="1"/>
  <c r="N33" i="13"/>
  <c r="R33" i="13" s="1"/>
  <c r="M33" i="13"/>
  <c r="Q33" i="13" s="1"/>
  <c r="P32" i="13"/>
  <c r="T32" i="13" s="1"/>
  <c r="O32" i="13"/>
  <c r="S32" i="13" s="1"/>
  <c r="N32" i="13"/>
  <c r="M32" i="13"/>
  <c r="P29" i="13"/>
  <c r="O29" i="13"/>
  <c r="N29" i="13"/>
  <c r="M29" i="13"/>
  <c r="Q29" i="13" s="1"/>
  <c r="P28" i="13"/>
  <c r="T28" i="13" s="1"/>
  <c r="O28" i="13"/>
  <c r="S28" i="13" s="1"/>
  <c r="N28" i="13"/>
  <c r="R28" i="13" s="1"/>
  <c r="M28" i="13"/>
  <c r="Q28" i="13" s="1"/>
  <c r="P27" i="13"/>
  <c r="T27" i="13" s="1"/>
  <c r="O27" i="13"/>
  <c r="S27" i="13" s="1"/>
  <c r="N27" i="13"/>
  <c r="M27" i="13"/>
  <c r="P26" i="13"/>
  <c r="O26" i="13"/>
  <c r="N26" i="13"/>
  <c r="M26" i="13"/>
  <c r="Q26" i="13" s="1"/>
  <c r="P25" i="13"/>
  <c r="O25" i="13"/>
  <c r="N25" i="13"/>
  <c r="M25" i="13"/>
  <c r="P24" i="13"/>
  <c r="O24" i="13"/>
  <c r="N24" i="13"/>
  <c r="M24" i="13"/>
  <c r="P23" i="13"/>
  <c r="O23" i="13"/>
  <c r="N23" i="13"/>
  <c r="M23" i="13"/>
  <c r="P22" i="13"/>
  <c r="T22" i="13" s="1"/>
  <c r="O22" i="13"/>
  <c r="S22" i="13" s="1"/>
  <c r="N22" i="13"/>
  <c r="R22" i="13" s="1"/>
  <c r="M22" i="13"/>
  <c r="Q22" i="13" s="1"/>
  <c r="P21" i="13"/>
  <c r="T21" i="13" s="1"/>
  <c r="O21" i="13"/>
  <c r="S21" i="13" s="1"/>
  <c r="N21" i="13"/>
  <c r="M21" i="13"/>
  <c r="P20" i="13"/>
  <c r="O20" i="13"/>
  <c r="N20" i="13"/>
  <c r="M20" i="13"/>
  <c r="Q20" i="13" s="1"/>
  <c r="P19" i="13"/>
  <c r="T19" i="13" s="1"/>
  <c r="O19" i="13"/>
  <c r="S19" i="13" s="1"/>
  <c r="N19" i="13"/>
  <c r="R19" i="13" s="1"/>
  <c r="M19" i="13"/>
  <c r="Q19" i="13" s="1"/>
  <c r="P18" i="13"/>
  <c r="T18" i="13" s="1"/>
  <c r="O18" i="13"/>
  <c r="S18" i="13" s="1"/>
  <c r="N18" i="13"/>
  <c r="M18" i="13"/>
  <c r="P17" i="13"/>
  <c r="O17" i="13"/>
  <c r="N17" i="13"/>
  <c r="M17" i="13"/>
  <c r="Q17" i="13" s="1"/>
  <c r="P16" i="13"/>
  <c r="T16" i="13" s="1"/>
  <c r="O16" i="13"/>
  <c r="S16" i="13" s="1"/>
  <c r="N16" i="13"/>
  <c r="R16" i="13" s="1"/>
  <c r="M16" i="13"/>
  <c r="Q16" i="13" s="1"/>
  <c r="P15" i="13"/>
  <c r="T15" i="13" s="1"/>
  <c r="O15" i="13"/>
  <c r="S15" i="13" s="1"/>
  <c r="N15" i="13"/>
  <c r="M15" i="13"/>
  <c r="P14" i="13"/>
  <c r="O14" i="13"/>
  <c r="N14" i="13"/>
  <c r="M14" i="13"/>
  <c r="Q14" i="13" s="1"/>
  <c r="P13" i="13"/>
  <c r="T13" i="13" s="1"/>
  <c r="O13" i="13"/>
  <c r="S13" i="13" s="1"/>
  <c r="N13" i="13"/>
  <c r="R13" i="13" s="1"/>
  <c r="M13" i="13"/>
  <c r="Q13" i="13" s="1"/>
  <c r="P12" i="13"/>
  <c r="T12" i="13" s="1"/>
  <c r="O12" i="13"/>
  <c r="S12" i="13" s="1"/>
  <c r="N12" i="13"/>
  <c r="M12" i="13"/>
  <c r="P11" i="13"/>
  <c r="O11" i="13"/>
  <c r="N11" i="13"/>
  <c r="R11" i="13" s="1"/>
  <c r="M11" i="13"/>
  <c r="P10" i="13"/>
  <c r="T10" i="13" s="1"/>
  <c r="O10" i="13"/>
  <c r="S10" i="13" s="1"/>
  <c r="N10" i="13"/>
  <c r="R10" i="13" s="1"/>
  <c r="M10" i="13"/>
  <c r="Q10" i="13" s="1"/>
  <c r="P9" i="13"/>
  <c r="T9" i="13" s="1"/>
  <c r="O9" i="13"/>
  <c r="S9" i="13" s="1"/>
  <c r="N9" i="13"/>
  <c r="M9" i="13"/>
  <c r="P8" i="13"/>
  <c r="O8" i="13"/>
  <c r="N8" i="13"/>
  <c r="M8" i="13"/>
  <c r="Q8" i="13" s="1"/>
  <c r="P6" i="13"/>
  <c r="O6" i="13"/>
  <c r="N6" i="13"/>
  <c r="P4" i="13"/>
  <c r="T4" i="13" s="1"/>
  <c r="O4" i="13"/>
  <c r="S4" i="13" s="1"/>
  <c r="N4" i="13"/>
  <c r="R4" i="13" s="1"/>
  <c r="P2" i="13"/>
  <c r="O2" i="13"/>
  <c r="N2" i="13"/>
  <c r="R2" i="13" s="1"/>
  <c r="P113" i="1"/>
  <c r="T113" i="1" s="1"/>
  <c r="O113" i="1"/>
  <c r="S113" i="1" s="1"/>
  <c r="N113" i="1"/>
  <c r="R113" i="1" s="1"/>
  <c r="P112" i="1"/>
  <c r="T112" i="1" s="1"/>
  <c r="O112" i="1"/>
  <c r="S112" i="1" s="1"/>
  <c r="N112" i="1"/>
  <c r="R112" i="1" s="1"/>
  <c r="P107" i="1"/>
  <c r="O107" i="1"/>
  <c r="N107" i="1"/>
  <c r="P102" i="1"/>
  <c r="T102" i="1" s="1"/>
  <c r="O102" i="1"/>
  <c r="S102" i="1" s="1"/>
  <c r="N102" i="1"/>
  <c r="R102" i="1" s="1"/>
  <c r="P101" i="1"/>
  <c r="T101" i="1" s="1"/>
  <c r="O101" i="1"/>
  <c r="S101" i="1" s="1"/>
  <c r="N101" i="1"/>
  <c r="R101" i="1" s="1"/>
  <c r="P100" i="1"/>
  <c r="T100" i="1" s="1"/>
  <c r="O100" i="1"/>
  <c r="S100" i="1" s="1"/>
  <c r="N100" i="1"/>
  <c r="R100" i="1" s="1"/>
  <c r="P96" i="1"/>
  <c r="O96" i="1"/>
  <c r="N96" i="1"/>
  <c r="P94" i="1"/>
  <c r="O94" i="1"/>
  <c r="N94" i="1"/>
  <c r="P90" i="1"/>
  <c r="T90" i="1" s="1"/>
  <c r="O90" i="1"/>
  <c r="S90" i="1" s="1"/>
  <c r="N90" i="1"/>
  <c r="R90" i="1" s="1"/>
  <c r="P89" i="1"/>
  <c r="O89" i="1"/>
  <c r="N89" i="1"/>
  <c r="P88" i="1"/>
  <c r="O88" i="1"/>
  <c r="N88" i="1"/>
  <c r="P87" i="1"/>
  <c r="T87" i="1" s="1"/>
  <c r="O87" i="1"/>
  <c r="S87" i="1" s="1"/>
  <c r="N87" i="1"/>
  <c r="R87" i="1" s="1"/>
  <c r="P83" i="1"/>
  <c r="O83" i="1"/>
  <c r="N83" i="1"/>
  <c r="P82" i="1"/>
  <c r="T82" i="1" s="1"/>
  <c r="O82" i="1"/>
  <c r="S82" i="1" s="1"/>
  <c r="N82" i="1"/>
  <c r="R82" i="1" s="1"/>
  <c r="P81" i="1"/>
  <c r="T81" i="1" s="1"/>
  <c r="O81" i="1"/>
  <c r="S81" i="1" s="1"/>
  <c r="N81" i="1"/>
  <c r="R81" i="1" s="1"/>
  <c r="P80" i="1"/>
  <c r="O80" i="1"/>
  <c r="N80" i="1"/>
  <c r="P79" i="1"/>
  <c r="T79" i="1" s="1"/>
  <c r="O79" i="1"/>
  <c r="S79" i="1" s="1"/>
  <c r="N79" i="1"/>
  <c r="P78" i="1"/>
  <c r="T78" i="1" s="1"/>
  <c r="O78" i="1"/>
  <c r="S78" i="1" s="1"/>
  <c r="N78" i="1"/>
  <c r="R78" i="1" s="1"/>
  <c r="P77" i="1"/>
  <c r="T77" i="1" s="1"/>
  <c r="O77" i="1"/>
  <c r="S77" i="1" s="1"/>
  <c r="N77" i="1"/>
  <c r="R77" i="1" s="1"/>
  <c r="P75" i="1"/>
  <c r="T75" i="1" s="1"/>
  <c r="O75" i="1"/>
  <c r="S75" i="1" s="1"/>
  <c r="N75" i="1"/>
  <c r="P74" i="1"/>
  <c r="T74" i="1" s="1"/>
  <c r="O74" i="1"/>
  <c r="S74" i="1" s="1"/>
  <c r="N74" i="1"/>
  <c r="R74" i="1" s="1"/>
  <c r="P73" i="1"/>
  <c r="T73" i="1" s="1"/>
  <c r="O73" i="1"/>
  <c r="S73" i="1" s="1"/>
  <c r="N73" i="1"/>
  <c r="R73" i="1" s="1"/>
  <c r="P71" i="1"/>
  <c r="O71" i="1"/>
  <c r="S71" i="1" s="1"/>
  <c r="N71" i="1"/>
  <c r="R71" i="1" s="1"/>
  <c r="P70" i="1"/>
  <c r="T70" i="1" s="1"/>
  <c r="O70" i="1"/>
  <c r="S70" i="1" s="1"/>
  <c r="N70" i="1"/>
  <c r="R70" i="1" s="1"/>
  <c r="P68" i="1"/>
  <c r="T68" i="1" s="1"/>
  <c r="O68" i="1"/>
  <c r="S68" i="1" s="1"/>
  <c r="N68" i="1"/>
  <c r="R68" i="1" s="1"/>
  <c r="P67" i="1"/>
  <c r="T67" i="1" s="1"/>
  <c r="O67" i="1"/>
  <c r="S67" i="1" s="1"/>
  <c r="N67" i="1"/>
  <c r="P66" i="1"/>
  <c r="O66" i="1"/>
  <c r="S66" i="1" s="1"/>
  <c r="N66" i="1"/>
  <c r="R66" i="1" s="1"/>
  <c r="P64" i="1"/>
  <c r="O64" i="1"/>
  <c r="N64" i="1"/>
  <c r="P63" i="1"/>
  <c r="T63" i="1" s="1"/>
  <c r="O63" i="1"/>
  <c r="S63" i="1" s="1"/>
  <c r="N63" i="1"/>
  <c r="R63" i="1" s="1"/>
  <c r="P62" i="1"/>
  <c r="T62" i="1" s="1"/>
  <c r="O62" i="1"/>
  <c r="S62" i="1" s="1"/>
  <c r="N62" i="1"/>
  <c r="R62" i="1" s="1"/>
  <c r="P61" i="1"/>
  <c r="T61" i="1" s="1"/>
  <c r="O61" i="1"/>
  <c r="S61" i="1" s="1"/>
  <c r="N61" i="1"/>
  <c r="R61" i="1" s="1"/>
  <c r="P60" i="1"/>
  <c r="T60" i="1" s="1"/>
  <c r="O60" i="1"/>
  <c r="S60" i="1" s="1"/>
  <c r="N60" i="1"/>
  <c r="R60" i="1" s="1"/>
  <c r="P59" i="1"/>
  <c r="T59" i="1" s="1"/>
  <c r="O59" i="1"/>
  <c r="N59" i="1"/>
  <c r="R59" i="1" s="1"/>
  <c r="P57" i="1"/>
  <c r="T57" i="1" s="1"/>
  <c r="O57" i="1"/>
  <c r="S57" i="1" s="1"/>
  <c r="N57" i="1"/>
  <c r="R57" i="1" s="1"/>
  <c r="P54" i="1"/>
  <c r="T54" i="1" s="1"/>
  <c r="O54" i="1"/>
  <c r="S54" i="1" s="1"/>
  <c r="N54" i="1"/>
  <c r="R54" i="1" s="1"/>
  <c r="P55" i="1"/>
  <c r="T55" i="1" s="1"/>
  <c r="O55" i="1"/>
  <c r="S55" i="1" s="1"/>
  <c r="N55" i="1"/>
  <c r="R55" i="1" s="1"/>
  <c r="P53" i="1"/>
  <c r="T53" i="1" s="1"/>
  <c r="O53" i="1"/>
  <c r="S53" i="1" s="1"/>
  <c r="N53" i="1"/>
  <c r="R53" i="1" s="1"/>
  <c r="P49" i="1"/>
  <c r="T49" i="1" s="1"/>
  <c r="O49" i="1"/>
  <c r="S49" i="1" s="1"/>
  <c r="N49" i="1"/>
  <c r="P48" i="1"/>
  <c r="O48" i="1"/>
  <c r="S48" i="1" s="1"/>
  <c r="N48" i="1"/>
  <c r="R48" i="1" s="1"/>
  <c r="P47" i="1"/>
  <c r="O47" i="1"/>
  <c r="N47" i="1"/>
  <c r="P46" i="1"/>
  <c r="O46" i="1"/>
  <c r="N46" i="1"/>
  <c r="R46" i="1" s="1"/>
  <c r="P45" i="1"/>
  <c r="T45" i="1" s="1"/>
  <c r="O45" i="1"/>
  <c r="S45" i="1" s="1"/>
  <c r="N45" i="1"/>
  <c r="R45" i="1" s="1"/>
  <c r="M45" i="1"/>
  <c r="Q45" i="1" s="1"/>
  <c r="P44" i="1"/>
  <c r="O44" i="1"/>
  <c r="N44" i="1"/>
  <c r="M44" i="1"/>
  <c r="P43" i="1"/>
  <c r="O43" i="1"/>
  <c r="N43" i="1"/>
  <c r="M43" i="1"/>
  <c r="P42" i="1"/>
  <c r="O42" i="1"/>
  <c r="N42" i="1"/>
  <c r="M42" i="1"/>
  <c r="P41" i="1"/>
  <c r="O41" i="1"/>
  <c r="N41" i="1"/>
  <c r="M41" i="1"/>
  <c r="P40" i="1"/>
  <c r="O40" i="1"/>
  <c r="N40" i="1"/>
  <c r="M40" i="1"/>
  <c r="P39" i="1"/>
  <c r="O39" i="1"/>
  <c r="N39" i="1"/>
  <c r="M39" i="1"/>
  <c r="P38" i="1"/>
  <c r="O38" i="1"/>
  <c r="N38" i="1"/>
  <c r="M38" i="1"/>
  <c r="P37" i="1"/>
  <c r="T37" i="1" s="1"/>
  <c r="O37" i="1"/>
  <c r="S37" i="1" s="1"/>
  <c r="N37" i="1"/>
  <c r="M37" i="1"/>
  <c r="Q37" i="1" s="1"/>
  <c r="P36" i="1"/>
  <c r="T36" i="1" s="1"/>
  <c r="O36" i="1"/>
  <c r="S36" i="1" s="1"/>
  <c r="N36" i="1"/>
  <c r="R36" i="1" s="1"/>
  <c r="M36" i="1"/>
  <c r="Q36" i="1" s="1"/>
  <c r="P33" i="1"/>
  <c r="T33" i="1" s="1"/>
  <c r="O33" i="1"/>
  <c r="S33" i="1" s="1"/>
  <c r="N33" i="1"/>
  <c r="R33" i="1" s="1"/>
  <c r="M33" i="1"/>
  <c r="Q33" i="1" s="1"/>
  <c r="P32" i="1"/>
  <c r="O32" i="1"/>
  <c r="N32" i="1"/>
  <c r="M32" i="1"/>
  <c r="P29" i="1"/>
  <c r="T29" i="1" s="1"/>
  <c r="O29" i="1"/>
  <c r="S29" i="1" s="1"/>
  <c r="N29" i="1"/>
  <c r="R29" i="1" s="1"/>
  <c r="M29" i="1"/>
  <c r="Q29" i="1" s="1"/>
  <c r="P28" i="1"/>
  <c r="T28" i="1" s="1"/>
  <c r="O28" i="1"/>
  <c r="S28" i="1" s="1"/>
  <c r="N28" i="1"/>
  <c r="M28" i="1"/>
  <c r="Q28" i="1" s="1"/>
  <c r="P27" i="1"/>
  <c r="T27" i="1" s="1"/>
  <c r="O27" i="1"/>
  <c r="S27" i="1" s="1"/>
  <c r="N27" i="1"/>
  <c r="M27" i="1"/>
  <c r="P26" i="1"/>
  <c r="T26" i="1" s="1"/>
  <c r="O26" i="1"/>
  <c r="S26" i="1" s="1"/>
  <c r="N26" i="1"/>
  <c r="R26" i="1" s="1"/>
  <c r="M26" i="1"/>
  <c r="Q26" i="1" s="1"/>
  <c r="P25" i="1"/>
  <c r="O25" i="1"/>
  <c r="N25" i="1"/>
  <c r="M25" i="1"/>
  <c r="P24" i="1"/>
  <c r="O24" i="1"/>
  <c r="N24" i="1"/>
  <c r="M24" i="1"/>
  <c r="P23" i="1"/>
  <c r="O23" i="1"/>
  <c r="S23" i="1" s="1"/>
  <c r="N23" i="1"/>
  <c r="R23" i="1" s="1"/>
  <c r="M23" i="1"/>
  <c r="Q23" i="1" s="1"/>
  <c r="P22" i="1"/>
  <c r="T22" i="1" s="1"/>
  <c r="O22" i="1"/>
  <c r="S22" i="1" s="1"/>
  <c r="N22" i="1"/>
  <c r="R22" i="1" s="1"/>
  <c r="M22" i="1"/>
  <c r="Q22" i="1" s="1"/>
  <c r="P21" i="1"/>
  <c r="T21" i="1" s="1"/>
  <c r="O21" i="1"/>
  <c r="S21" i="1" s="1"/>
  <c r="N21" i="1"/>
  <c r="R21" i="1" s="1"/>
  <c r="M21" i="1"/>
  <c r="Q21" i="1" s="1"/>
  <c r="P20" i="1"/>
  <c r="T20" i="1" s="1"/>
  <c r="O20" i="1"/>
  <c r="S20" i="1" s="1"/>
  <c r="N20" i="1"/>
  <c r="R20" i="1" s="1"/>
  <c r="M20" i="1"/>
  <c r="Q20" i="1" s="1"/>
  <c r="P19" i="1"/>
  <c r="T19" i="1" s="1"/>
  <c r="O19" i="1"/>
  <c r="S19" i="1" s="1"/>
  <c r="N19" i="1"/>
  <c r="R19" i="1" s="1"/>
  <c r="M19" i="1"/>
  <c r="Q19" i="1" s="1"/>
  <c r="P18" i="1"/>
  <c r="T18" i="1" s="1"/>
  <c r="O18" i="1"/>
  <c r="S18" i="1" s="1"/>
  <c r="N18" i="1"/>
  <c r="R18" i="1" s="1"/>
  <c r="M18" i="1"/>
  <c r="Q18" i="1" s="1"/>
  <c r="P17" i="1"/>
  <c r="T17" i="1" s="1"/>
  <c r="O17" i="1"/>
  <c r="S17" i="1" s="1"/>
  <c r="N17" i="1"/>
  <c r="R17" i="1" s="1"/>
  <c r="M17" i="1"/>
  <c r="Q17" i="1" s="1"/>
  <c r="P16" i="1"/>
  <c r="T16" i="1" s="1"/>
  <c r="O16" i="1"/>
  <c r="S16" i="1" s="1"/>
  <c r="N16" i="1"/>
  <c r="R16" i="1" s="1"/>
  <c r="M16" i="1"/>
  <c r="Q16" i="1" s="1"/>
  <c r="P15" i="1"/>
  <c r="T15" i="1" s="1"/>
  <c r="O15" i="1"/>
  <c r="S15" i="1" s="1"/>
  <c r="N15" i="1"/>
  <c r="R15" i="1" s="1"/>
  <c r="M15" i="1"/>
  <c r="Q15" i="1" s="1"/>
  <c r="P14" i="1"/>
  <c r="T14" i="1" s="1"/>
  <c r="O14" i="1"/>
  <c r="S14" i="1" s="1"/>
  <c r="N14" i="1"/>
  <c r="R14" i="1" s="1"/>
  <c r="M14" i="1"/>
  <c r="Q14" i="1" s="1"/>
  <c r="P13" i="1"/>
  <c r="T13" i="1" s="1"/>
  <c r="O13" i="1"/>
  <c r="S13" i="1" s="1"/>
  <c r="N13" i="1"/>
  <c r="R13" i="1" s="1"/>
  <c r="M13" i="1"/>
  <c r="Q13" i="1" s="1"/>
  <c r="P12" i="1"/>
  <c r="T12" i="1" s="1"/>
  <c r="O12" i="1"/>
  <c r="S12" i="1" s="1"/>
  <c r="N12" i="1"/>
  <c r="R12" i="1" s="1"/>
  <c r="M12" i="1"/>
  <c r="Q12" i="1" s="1"/>
  <c r="P11" i="1"/>
  <c r="T11" i="1" s="1"/>
  <c r="O11" i="1"/>
  <c r="S11" i="1" s="1"/>
  <c r="N11" i="1"/>
  <c r="R11" i="1" s="1"/>
  <c r="M11" i="1"/>
  <c r="Q11" i="1" s="1"/>
  <c r="P10" i="1"/>
  <c r="T10" i="1" s="1"/>
  <c r="O10" i="1"/>
  <c r="S10" i="1" s="1"/>
  <c r="N10" i="1"/>
  <c r="R10" i="1" s="1"/>
  <c r="M10" i="1"/>
  <c r="Q10" i="1" s="1"/>
  <c r="P9" i="1"/>
  <c r="T9" i="1" s="1"/>
  <c r="O9" i="1"/>
  <c r="S9" i="1" s="1"/>
  <c r="N9" i="1"/>
  <c r="R9" i="1" s="1"/>
  <c r="M9" i="1"/>
  <c r="Q9" i="1" s="1"/>
  <c r="P8" i="1"/>
  <c r="T8" i="1" s="1"/>
  <c r="O8" i="1"/>
  <c r="S8" i="1" s="1"/>
  <c r="N8" i="1"/>
  <c r="R8" i="1" s="1"/>
  <c r="M8" i="1"/>
  <c r="Q8" i="1" s="1"/>
  <c r="P6" i="1"/>
  <c r="T6" i="1" s="1"/>
  <c r="O6" i="1"/>
  <c r="S6" i="1" s="1"/>
  <c r="N6" i="1"/>
  <c r="R6" i="1" s="1"/>
  <c r="P4" i="1"/>
  <c r="T4" i="1" s="1"/>
  <c r="O4" i="1"/>
  <c r="S4" i="1" s="1"/>
  <c r="N4" i="1"/>
  <c r="R4" i="1" s="1"/>
  <c r="P2" i="1"/>
  <c r="T2" i="1" s="1"/>
  <c r="O2" i="1"/>
  <c r="S2" i="1" s="1"/>
  <c r="N2" i="1"/>
  <c r="M2" i="11"/>
  <c r="Q2" i="11" s="1"/>
  <c r="M2" i="13"/>
  <c r="Q2" i="13" s="1"/>
  <c r="M2" i="1"/>
  <c r="Q2" i="1" s="1"/>
  <c r="F99" i="15"/>
  <c r="F99" i="14"/>
  <c r="A127" i="11"/>
  <c r="A127" i="13"/>
  <c r="A127" i="14"/>
  <c r="A127" i="15"/>
  <c r="D127" i="1"/>
  <c r="C127" i="1"/>
  <c r="A127" i="1"/>
  <c r="A99" i="11"/>
  <c r="A99" i="13"/>
  <c r="A99" i="14"/>
  <c r="A99" i="15"/>
  <c r="D99" i="1"/>
  <c r="C99" i="1"/>
  <c r="A99" i="1"/>
  <c r="K113" i="15"/>
  <c r="P113" i="15" s="1"/>
  <c r="J113" i="15"/>
  <c r="I113" i="15"/>
  <c r="N113" i="15" s="1"/>
  <c r="H113" i="15"/>
  <c r="M113" i="15" s="1"/>
  <c r="K112" i="15"/>
  <c r="P112" i="15" s="1"/>
  <c r="J112" i="15"/>
  <c r="O112" i="15" s="1"/>
  <c r="I112" i="15"/>
  <c r="N112" i="15" s="1"/>
  <c r="H112" i="15"/>
  <c r="M112" i="15" s="1"/>
  <c r="A126" i="15"/>
  <c r="A125" i="15"/>
  <c r="A124" i="15"/>
  <c r="A123" i="15"/>
  <c r="A122" i="15"/>
  <c r="A121" i="15"/>
  <c r="A120" i="15"/>
  <c r="A119" i="15"/>
  <c r="A118" i="15"/>
  <c r="A117" i="15"/>
  <c r="A116" i="15"/>
  <c r="A115" i="15"/>
  <c r="A114" i="15"/>
  <c r="O113" i="15"/>
  <c r="A113" i="15"/>
  <c r="A112" i="15"/>
  <c r="A111" i="15"/>
  <c r="A110" i="15"/>
  <c r="A109" i="15"/>
  <c r="K113" i="14"/>
  <c r="P113" i="14" s="1"/>
  <c r="J113" i="14"/>
  <c r="O113" i="14" s="1"/>
  <c r="I113" i="14"/>
  <c r="N113" i="14" s="1"/>
  <c r="H113" i="14"/>
  <c r="M113" i="14" s="1"/>
  <c r="K112" i="14"/>
  <c r="P112" i="14" s="1"/>
  <c r="J112" i="14"/>
  <c r="O112" i="14" s="1"/>
  <c r="I112" i="14"/>
  <c r="N112" i="14" s="1"/>
  <c r="H112" i="14"/>
  <c r="M112" i="14" s="1"/>
  <c r="A126" i="14"/>
  <c r="A125" i="14"/>
  <c r="A124" i="14"/>
  <c r="A123" i="14"/>
  <c r="A122" i="14"/>
  <c r="A121" i="14"/>
  <c r="A120" i="14"/>
  <c r="A119" i="14"/>
  <c r="A118" i="14"/>
  <c r="A117" i="14"/>
  <c r="A116" i="14"/>
  <c r="A115" i="14"/>
  <c r="A114" i="14"/>
  <c r="A113" i="14"/>
  <c r="A112" i="14"/>
  <c r="A111" i="14"/>
  <c r="A110" i="14"/>
  <c r="A109" i="14"/>
  <c r="A107" i="11"/>
  <c r="A107" i="13"/>
  <c r="A107" i="14"/>
  <c r="A107" i="15"/>
  <c r="D107" i="1"/>
  <c r="C107" i="1"/>
  <c r="A107" i="1"/>
  <c r="G3" i="11" l="1"/>
  <c r="G3" i="13"/>
  <c r="G3" i="16" s="1"/>
  <c r="L3" i="16" s="1"/>
  <c r="G3" i="1"/>
  <c r="P96" i="15"/>
  <c r="O96" i="15"/>
  <c r="N96" i="15"/>
  <c r="M96" i="15"/>
  <c r="P94" i="15"/>
  <c r="O94" i="15"/>
  <c r="N94" i="15"/>
  <c r="M94" i="15"/>
  <c r="P89" i="15"/>
  <c r="O89" i="15"/>
  <c r="N89" i="15"/>
  <c r="M89" i="15"/>
  <c r="P88" i="15"/>
  <c r="O88" i="15"/>
  <c r="N88" i="15"/>
  <c r="M88" i="15"/>
  <c r="P64" i="15"/>
  <c r="O64" i="15"/>
  <c r="N64" i="15"/>
  <c r="M64" i="15"/>
  <c r="P44" i="15"/>
  <c r="O44" i="15"/>
  <c r="N44" i="15"/>
  <c r="M44" i="15"/>
  <c r="L44" i="15"/>
  <c r="P43" i="15"/>
  <c r="O43" i="15"/>
  <c r="N43" i="15"/>
  <c r="M43" i="15"/>
  <c r="L43" i="15"/>
  <c r="P42" i="15"/>
  <c r="O42" i="15"/>
  <c r="N42" i="15"/>
  <c r="M42" i="15"/>
  <c r="L42" i="15"/>
  <c r="P41" i="15"/>
  <c r="O41" i="15"/>
  <c r="N41" i="15"/>
  <c r="M41" i="15"/>
  <c r="L41" i="15"/>
  <c r="P40" i="15"/>
  <c r="O40" i="15"/>
  <c r="N40" i="15"/>
  <c r="M40" i="15"/>
  <c r="L40" i="15"/>
  <c r="P39" i="15"/>
  <c r="O39" i="15"/>
  <c r="N39" i="15"/>
  <c r="M39" i="15"/>
  <c r="L39" i="15"/>
  <c r="P38" i="15"/>
  <c r="O38" i="15"/>
  <c r="N38" i="15"/>
  <c r="M38" i="15"/>
  <c r="L38" i="15"/>
  <c r="P33" i="15"/>
  <c r="O33" i="15"/>
  <c r="N33" i="15"/>
  <c r="M33" i="15"/>
  <c r="L33" i="15"/>
  <c r="P32" i="15"/>
  <c r="O32" i="15"/>
  <c r="N32" i="15"/>
  <c r="M32" i="15"/>
  <c r="L32" i="15"/>
  <c r="P25" i="15"/>
  <c r="O25" i="15"/>
  <c r="N25" i="15"/>
  <c r="M25" i="15"/>
  <c r="L25" i="15"/>
  <c r="P24" i="15"/>
  <c r="O24" i="15"/>
  <c r="N24" i="15"/>
  <c r="M24" i="15"/>
  <c r="P23" i="15"/>
  <c r="O23" i="15"/>
  <c r="P96" i="14"/>
  <c r="O96" i="14"/>
  <c r="N96" i="14"/>
  <c r="M96" i="14"/>
  <c r="P94" i="14"/>
  <c r="O94" i="14"/>
  <c r="N94" i="14"/>
  <c r="M94" i="14"/>
  <c r="P89" i="14"/>
  <c r="O89" i="14"/>
  <c r="N89" i="14"/>
  <c r="M89" i="14"/>
  <c r="P88" i="14"/>
  <c r="O88" i="14"/>
  <c r="N88" i="14"/>
  <c r="M88" i="14"/>
  <c r="P64" i="14"/>
  <c r="O64" i="14"/>
  <c r="N64" i="14"/>
  <c r="M64" i="14"/>
  <c r="P44" i="14"/>
  <c r="O44" i="14"/>
  <c r="N44" i="14"/>
  <c r="M44" i="14"/>
  <c r="L44" i="14"/>
  <c r="P43" i="14"/>
  <c r="O43" i="14"/>
  <c r="N43" i="14"/>
  <c r="M43" i="14"/>
  <c r="L43" i="14"/>
  <c r="P42" i="14"/>
  <c r="O42" i="14"/>
  <c r="N42" i="14"/>
  <c r="M42" i="14"/>
  <c r="L42" i="14"/>
  <c r="P41" i="14"/>
  <c r="O41" i="14"/>
  <c r="N41" i="14"/>
  <c r="M41" i="14"/>
  <c r="L41" i="14"/>
  <c r="P40" i="14"/>
  <c r="O40" i="14"/>
  <c r="N40" i="14"/>
  <c r="M40" i="14"/>
  <c r="L40" i="14"/>
  <c r="P39" i="14"/>
  <c r="O39" i="14"/>
  <c r="N39" i="14"/>
  <c r="M39" i="14"/>
  <c r="L39" i="14"/>
  <c r="P38" i="14"/>
  <c r="O38" i="14"/>
  <c r="N38" i="14"/>
  <c r="M38" i="14"/>
  <c r="L38" i="14"/>
  <c r="P33" i="14"/>
  <c r="O33" i="14"/>
  <c r="N33" i="14"/>
  <c r="M33" i="14"/>
  <c r="L33" i="14"/>
  <c r="P32" i="14"/>
  <c r="O32" i="14"/>
  <c r="N32" i="14"/>
  <c r="M32" i="14"/>
  <c r="L32" i="14"/>
  <c r="P25" i="14"/>
  <c r="O25" i="14"/>
  <c r="N25" i="14"/>
  <c r="M25" i="14"/>
  <c r="L25" i="14"/>
  <c r="P24" i="14"/>
  <c r="O24" i="14"/>
  <c r="N24" i="14"/>
  <c r="M24" i="14"/>
  <c r="P23" i="14"/>
  <c r="O23" i="14"/>
  <c r="A109" i="11"/>
  <c r="A109" i="13"/>
  <c r="D109" i="1"/>
  <c r="C109" i="1"/>
  <c r="A109" i="1"/>
  <c r="A115" i="11"/>
  <c r="A115" i="13"/>
  <c r="D115" i="1"/>
  <c r="C115" i="1"/>
  <c r="A115" i="1"/>
  <c r="A118" i="11"/>
  <c r="A118" i="13"/>
  <c r="D118" i="1"/>
  <c r="C118" i="1"/>
  <c r="A118" i="1"/>
  <c r="H114" i="11"/>
  <c r="I114" i="11"/>
  <c r="J114" i="11"/>
  <c r="K114" i="11"/>
  <c r="H114" i="13"/>
  <c r="I114" i="13"/>
  <c r="J114" i="13"/>
  <c r="K114" i="13"/>
  <c r="H114" i="1"/>
  <c r="I114" i="1"/>
  <c r="J114" i="1"/>
  <c r="K114" i="1"/>
  <c r="G114" i="11"/>
  <c r="G114" i="13"/>
  <c r="A114" i="11"/>
  <c r="A114" i="13"/>
  <c r="D114" i="1"/>
  <c r="C114" i="1"/>
  <c r="A114" i="1"/>
  <c r="A119" i="11"/>
  <c r="A119" i="13"/>
  <c r="D119" i="1"/>
  <c r="C119" i="1"/>
  <c r="A119" i="1"/>
  <c r="G50" i="1" l="1"/>
  <c r="G51" i="1"/>
  <c r="M47" i="1"/>
  <c r="Q47" i="1" s="1"/>
  <c r="M46" i="1"/>
  <c r="Q46" i="1" s="1"/>
  <c r="G114" i="16"/>
  <c r="L114" i="16" s="1"/>
  <c r="H114" i="16"/>
  <c r="M114" i="16" s="1"/>
  <c r="K114" i="16"/>
  <c r="P114" i="16" s="1"/>
  <c r="J114" i="16"/>
  <c r="O114" i="16" s="1"/>
  <c r="I114" i="16"/>
  <c r="N114" i="16" s="1"/>
  <c r="G4" i="11"/>
  <c r="M4" i="11" s="1"/>
  <c r="Q4" i="11" s="1"/>
  <c r="G4" i="13"/>
  <c r="M4" i="13" s="1"/>
  <c r="Q4" i="13" s="1"/>
  <c r="G6" i="11"/>
  <c r="M6" i="11" s="1"/>
  <c r="Q6" i="11" s="1"/>
  <c r="G6" i="13"/>
  <c r="P114" i="13"/>
  <c r="N114" i="1"/>
  <c r="R114" i="1" s="1"/>
  <c r="H118" i="11"/>
  <c r="M114" i="11"/>
  <c r="Q114" i="11" s="1"/>
  <c r="G7" i="1"/>
  <c r="M6" i="1"/>
  <c r="Q6" i="1" s="1"/>
  <c r="I118" i="11"/>
  <c r="N114" i="11"/>
  <c r="R114" i="11" s="1"/>
  <c r="T114" i="13"/>
  <c r="O114" i="13"/>
  <c r="S114" i="13" s="1"/>
  <c r="Q114" i="13"/>
  <c r="N114" i="13"/>
  <c r="G118" i="11"/>
  <c r="R114" i="13"/>
  <c r="M114" i="13"/>
  <c r="G5" i="1"/>
  <c r="M4" i="1"/>
  <c r="Q4" i="1" s="1"/>
  <c r="P114" i="1"/>
  <c r="T114" i="1" s="1"/>
  <c r="K118" i="11"/>
  <c r="P114" i="11"/>
  <c r="T114" i="11" s="1"/>
  <c r="O114" i="1"/>
  <c r="S114" i="1" s="1"/>
  <c r="J118" i="11"/>
  <c r="O114" i="11"/>
  <c r="S114" i="11" s="1"/>
  <c r="J118" i="1"/>
  <c r="J114" i="15"/>
  <c r="O114" i="15" s="1"/>
  <c r="J114" i="14"/>
  <c r="O114" i="14" s="1"/>
  <c r="I118" i="1"/>
  <c r="I114" i="14"/>
  <c r="N114" i="14" s="1"/>
  <c r="I114" i="15"/>
  <c r="N114" i="15" s="1"/>
  <c r="H118" i="1"/>
  <c r="H114" i="15"/>
  <c r="M114" i="15" s="1"/>
  <c r="H114" i="14"/>
  <c r="M114" i="14" s="1"/>
  <c r="K118" i="1"/>
  <c r="K114" i="14"/>
  <c r="P114" i="14" s="1"/>
  <c r="K114" i="15"/>
  <c r="P114" i="15" s="1"/>
  <c r="A126" i="11"/>
  <c r="A125" i="11"/>
  <c r="A124" i="11"/>
  <c r="A126" i="13"/>
  <c r="A125" i="13"/>
  <c r="A124" i="13"/>
  <c r="D126" i="1"/>
  <c r="C126" i="1"/>
  <c r="A126" i="1"/>
  <c r="D125" i="1"/>
  <c r="C125" i="1"/>
  <c r="A125" i="1"/>
  <c r="D124" i="1"/>
  <c r="C124" i="1"/>
  <c r="A124" i="1"/>
  <c r="A123" i="11"/>
  <c r="A123" i="13"/>
  <c r="D123" i="1"/>
  <c r="C123" i="1"/>
  <c r="A123" i="1"/>
  <c r="A121" i="11"/>
  <c r="A121" i="13"/>
  <c r="D121" i="1"/>
  <c r="C121" i="1"/>
  <c r="A121" i="1"/>
  <c r="A120" i="11"/>
  <c r="A120" i="13"/>
  <c r="D120" i="1"/>
  <c r="C120" i="1"/>
  <c r="A120" i="1"/>
  <c r="A122" i="11"/>
  <c r="A122" i="13"/>
  <c r="D122" i="1"/>
  <c r="C122" i="1"/>
  <c r="A122" i="1"/>
  <c r="D2" i="15"/>
  <c r="D56" i="15" s="1"/>
  <c r="C2" i="15"/>
  <c r="C56" i="15" s="1"/>
  <c r="D2" i="14"/>
  <c r="D56" i="14" s="1"/>
  <c r="C2" i="14"/>
  <c r="C56" i="14" s="1"/>
  <c r="D2" i="13"/>
  <c r="D56" i="13" s="1"/>
  <c r="D2" i="11"/>
  <c r="D56" i="11" s="1"/>
  <c r="C2" i="13"/>
  <c r="C56" i="13" s="1"/>
  <c r="C2" i="11"/>
  <c r="C56" i="11" s="1"/>
  <c r="F47" i="15"/>
  <c r="F46" i="15"/>
  <c r="F45" i="15"/>
  <c r="F44" i="15"/>
  <c r="F43" i="15"/>
  <c r="F42" i="15"/>
  <c r="F41" i="15"/>
  <c r="F40" i="15"/>
  <c r="F39" i="15"/>
  <c r="F38" i="15"/>
  <c r="F37" i="15"/>
  <c r="F36" i="15"/>
  <c r="F33" i="15"/>
  <c r="F32" i="15"/>
  <c r="F29" i="15"/>
  <c r="F28" i="15"/>
  <c r="F27" i="15"/>
  <c r="F26" i="15"/>
  <c r="F25" i="15"/>
  <c r="F24" i="15"/>
  <c r="F23" i="15"/>
  <c r="F22" i="15"/>
  <c r="F21" i="15"/>
  <c r="F20" i="15"/>
  <c r="F19" i="15"/>
  <c r="F18" i="15"/>
  <c r="F17" i="15"/>
  <c r="F16" i="15"/>
  <c r="F15" i="15"/>
  <c r="F14" i="15"/>
  <c r="F13" i="15"/>
  <c r="F12" i="15"/>
  <c r="F11" i="15"/>
  <c r="F10" i="15"/>
  <c r="F9" i="15"/>
  <c r="F47" i="14"/>
  <c r="F46" i="14"/>
  <c r="F45" i="14"/>
  <c r="F44" i="14"/>
  <c r="F43" i="14"/>
  <c r="F42" i="14"/>
  <c r="F41" i="14"/>
  <c r="F40" i="14"/>
  <c r="F39" i="14"/>
  <c r="F38" i="14"/>
  <c r="F37" i="14"/>
  <c r="F36" i="14"/>
  <c r="F33" i="14"/>
  <c r="F32" i="14"/>
  <c r="F29" i="14"/>
  <c r="F28" i="14"/>
  <c r="F27" i="14"/>
  <c r="F26" i="14"/>
  <c r="F25" i="14"/>
  <c r="F24" i="14"/>
  <c r="F23" i="14"/>
  <c r="F22" i="14"/>
  <c r="F21" i="14"/>
  <c r="F20" i="14"/>
  <c r="F19" i="14"/>
  <c r="F18" i="14"/>
  <c r="F17" i="14"/>
  <c r="F16" i="14"/>
  <c r="F15" i="14"/>
  <c r="F14" i="14"/>
  <c r="F13" i="14"/>
  <c r="F12" i="14"/>
  <c r="F11" i="14"/>
  <c r="F10" i="14"/>
  <c r="F9" i="14"/>
  <c r="F8" i="15"/>
  <c r="F8" i="14"/>
  <c r="K64" i="15"/>
  <c r="J64" i="15"/>
  <c r="I64" i="15"/>
  <c r="H64" i="15"/>
  <c r="K63" i="15"/>
  <c r="P63" i="15" s="1"/>
  <c r="J63" i="15"/>
  <c r="O63" i="15" s="1"/>
  <c r="I63" i="15"/>
  <c r="N63" i="15" s="1"/>
  <c r="H63" i="15"/>
  <c r="M63" i="15" s="1"/>
  <c r="K64" i="14"/>
  <c r="J64" i="14"/>
  <c r="I64" i="14"/>
  <c r="H64" i="14"/>
  <c r="K63" i="14"/>
  <c r="P63" i="14" s="1"/>
  <c r="J63" i="14"/>
  <c r="O63" i="14" s="1"/>
  <c r="I63" i="14"/>
  <c r="N63" i="14" s="1"/>
  <c r="H63" i="14"/>
  <c r="M63" i="14" s="1"/>
  <c r="K65" i="11"/>
  <c r="J65" i="11"/>
  <c r="I65" i="11"/>
  <c r="H65" i="11"/>
  <c r="K65" i="13"/>
  <c r="K65" i="16" s="1"/>
  <c r="J65" i="13"/>
  <c r="J65" i="16" s="1"/>
  <c r="I65" i="13"/>
  <c r="H65" i="13"/>
  <c r="K65" i="1"/>
  <c r="J65" i="1"/>
  <c r="I65" i="1"/>
  <c r="H65" i="1"/>
  <c r="G65" i="11"/>
  <c r="G65" i="13"/>
  <c r="G65" i="16" s="1"/>
  <c r="A64" i="11"/>
  <c r="A64" i="13"/>
  <c r="A63" i="14"/>
  <c r="A63" i="15"/>
  <c r="D64" i="1"/>
  <c r="C64" i="1"/>
  <c r="A64" i="1"/>
  <c r="H65" i="16" l="1"/>
  <c r="I65" i="16"/>
  <c r="G52" i="1"/>
  <c r="G119" i="1"/>
  <c r="G110" i="1"/>
  <c r="G58" i="1"/>
  <c r="G93" i="1" s="1"/>
  <c r="G98" i="1" s="1"/>
  <c r="G99" i="1" s="1"/>
  <c r="G127" i="1" s="1"/>
  <c r="M49" i="1"/>
  <c r="Q49" i="1" s="1"/>
  <c r="M48" i="1"/>
  <c r="Q48" i="1" s="1"/>
  <c r="D63" i="15"/>
  <c r="D34" i="15"/>
  <c r="D30" i="15"/>
  <c r="D35" i="15"/>
  <c r="D31" i="15"/>
  <c r="C31" i="11"/>
  <c r="C34" i="11"/>
  <c r="C30" i="11"/>
  <c r="C35" i="11"/>
  <c r="D2" i="16"/>
  <c r="D91" i="16" s="1"/>
  <c r="D35" i="13"/>
  <c r="D31" i="13"/>
  <c r="D34" i="13"/>
  <c r="D30" i="13"/>
  <c r="C35" i="14"/>
  <c r="C34" i="14"/>
  <c r="C30" i="14"/>
  <c r="C31" i="14"/>
  <c r="D64" i="11"/>
  <c r="D35" i="11"/>
  <c r="D34" i="11"/>
  <c r="D30" i="11"/>
  <c r="D31" i="11"/>
  <c r="C2" i="16"/>
  <c r="C34" i="13"/>
  <c r="C30" i="13"/>
  <c r="C35" i="13"/>
  <c r="C31" i="13"/>
  <c r="D34" i="14"/>
  <c r="D30" i="14"/>
  <c r="D35" i="14"/>
  <c r="D31" i="14"/>
  <c r="C35" i="15"/>
  <c r="C30" i="15"/>
  <c r="C31" i="15"/>
  <c r="C34" i="15"/>
  <c r="G7" i="11"/>
  <c r="M65" i="16"/>
  <c r="P65" i="16"/>
  <c r="C20" i="16"/>
  <c r="C70" i="16"/>
  <c r="C105" i="16"/>
  <c r="C98" i="16"/>
  <c r="C67" i="16"/>
  <c r="C120" i="16"/>
  <c r="C125" i="16"/>
  <c r="C27" i="16"/>
  <c r="C83" i="16"/>
  <c r="C68" i="16"/>
  <c r="C9" i="16"/>
  <c r="C79" i="16"/>
  <c r="C59" i="16"/>
  <c r="C25" i="16"/>
  <c r="C104" i="16"/>
  <c r="C51" i="16"/>
  <c r="B2" i="16"/>
  <c r="B56" i="16" s="1"/>
  <c r="N65" i="16"/>
  <c r="O65" i="16"/>
  <c r="L65" i="16"/>
  <c r="G5" i="11"/>
  <c r="H5" i="11" s="1"/>
  <c r="G7" i="13"/>
  <c r="H7" i="13" s="1"/>
  <c r="G6" i="16"/>
  <c r="L6" i="16" s="1"/>
  <c r="G5" i="13"/>
  <c r="G4" i="16"/>
  <c r="L4" i="16" s="1"/>
  <c r="D113" i="16"/>
  <c r="D62" i="16"/>
  <c r="D47" i="16"/>
  <c r="D118" i="16"/>
  <c r="D88" i="16"/>
  <c r="P118" i="11"/>
  <c r="T118" i="11" s="1"/>
  <c r="P118" i="1"/>
  <c r="M6" i="13"/>
  <c r="Q6" i="13" s="1"/>
  <c r="O65" i="1"/>
  <c r="S65" i="1" s="1"/>
  <c r="D99" i="11"/>
  <c r="D106" i="11"/>
  <c r="D105" i="11"/>
  <c r="D127" i="11"/>
  <c r="D99" i="13"/>
  <c r="D105" i="13"/>
  <c r="D106" i="13"/>
  <c r="D127" i="13"/>
  <c r="T118" i="1"/>
  <c r="O118" i="1"/>
  <c r="S118" i="1" s="1"/>
  <c r="P65" i="1"/>
  <c r="T65" i="1" s="1"/>
  <c r="C105" i="14"/>
  <c r="C106" i="14"/>
  <c r="C127" i="14"/>
  <c r="N65" i="13"/>
  <c r="R65" i="13" s="1"/>
  <c r="D105" i="14"/>
  <c r="D106" i="14"/>
  <c r="D127" i="14"/>
  <c r="O65" i="11"/>
  <c r="O65" i="13"/>
  <c r="S65" i="13" s="1"/>
  <c r="C106" i="15"/>
  <c r="C105" i="15"/>
  <c r="C127" i="15"/>
  <c r="N118" i="1"/>
  <c r="R118" i="1" s="1"/>
  <c r="Q65" i="11"/>
  <c r="P65" i="13"/>
  <c r="T65" i="13" s="1"/>
  <c r="D106" i="15"/>
  <c r="D105" i="15"/>
  <c r="D127" i="15"/>
  <c r="O118" i="11"/>
  <c r="S118" i="11" s="1"/>
  <c r="M118" i="11"/>
  <c r="Q118" i="11" s="1"/>
  <c r="P65" i="11"/>
  <c r="T65" i="11" s="1"/>
  <c r="M65" i="13"/>
  <c r="Q65" i="13" s="1"/>
  <c r="M65" i="11"/>
  <c r="C99" i="11"/>
  <c r="C106" i="11"/>
  <c r="C105" i="11"/>
  <c r="C127" i="11"/>
  <c r="N65" i="1"/>
  <c r="R65" i="1" s="1"/>
  <c r="N65" i="11"/>
  <c r="R65" i="11" s="1"/>
  <c r="S65" i="11"/>
  <c r="C99" i="13"/>
  <c r="C105" i="13"/>
  <c r="C106" i="13"/>
  <c r="C127" i="13"/>
  <c r="N118" i="11"/>
  <c r="R118" i="11" s="1"/>
  <c r="C126" i="14"/>
  <c r="C124" i="14"/>
  <c r="C122" i="14"/>
  <c r="C120" i="14"/>
  <c r="C118" i="14"/>
  <c r="C116" i="14"/>
  <c r="C114" i="14"/>
  <c r="C112" i="14"/>
  <c r="C110" i="14"/>
  <c r="C99" i="14"/>
  <c r="C117" i="14"/>
  <c r="C123" i="14"/>
  <c r="C115" i="14"/>
  <c r="C113" i="14"/>
  <c r="C119" i="14"/>
  <c r="C121" i="14"/>
  <c r="C125" i="14"/>
  <c r="C109" i="14"/>
  <c r="C111" i="14"/>
  <c r="K118" i="14"/>
  <c r="P118" i="14" s="1"/>
  <c r="D126" i="14"/>
  <c r="D124" i="14"/>
  <c r="D122" i="14"/>
  <c r="D120" i="14"/>
  <c r="D118" i="14"/>
  <c r="D116" i="14"/>
  <c r="D114" i="14"/>
  <c r="D112" i="14"/>
  <c r="D110" i="14"/>
  <c r="D99" i="14"/>
  <c r="D125" i="14"/>
  <c r="D123" i="14"/>
  <c r="D121" i="14"/>
  <c r="D119" i="14"/>
  <c r="D117" i="14"/>
  <c r="D115" i="14"/>
  <c r="D113" i="14"/>
  <c r="D111" i="14"/>
  <c r="D109" i="14"/>
  <c r="C119" i="15"/>
  <c r="C111" i="15"/>
  <c r="C126" i="15"/>
  <c r="C118" i="15"/>
  <c r="C110" i="15"/>
  <c r="C125" i="15"/>
  <c r="C117" i="15"/>
  <c r="C109" i="15"/>
  <c r="C124" i="15"/>
  <c r="C123" i="15"/>
  <c r="C115" i="15"/>
  <c r="C99" i="15"/>
  <c r="C122" i="15"/>
  <c r="C114" i="15"/>
  <c r="C121" i="15"/>
  <c r="C113" i="15"/>
  <c r="C116" i="15"/>
  <c r="C120" i="15"/>
  <c r="C112" i="15"/>
  <c r="D107" i="15"/>
  <c r="D126" i="15"/>
  <c r="D118" i="15"/>
  <c r="D110" i="15"/>
  <c r="D125" i="15"/>
  <c r="D117" i="15"/>
  <c r="D109" i="15"/>
  <c r="D124" i="15"/>
  <c r="D116" i="15"/>
  <c r="D123" i="15"/>
  <c r="D99" i="15"/>
  <c r="D122" i="15"/>
  <c r="D114" i="15"/>
  <c r="D121" i="15"/>
  <c r="D113" i="15"/>
  <c r="D120" i="15"/>
  <c r="D112" i="15"/>
  <c r="D111" i="15"/>
  <c r="D115" i="15"/>
  <c r="D119" i="15"/>
  <c r="I118" i="14"/>
  <c r="N118" i="14" s="1"/>
  <c r="H118" i="14"/>
  <c r="M118" i="14" s="1"/>
  <c r="D64" i="13"/>
  <c r="J118" i="14"/>
  <c r="O118" i="14" s="1"/>
  <c r="D63" i="14"/>
  <c r="D107" i="14"/>
  <c r="C63" i="15"/>
  <c r="C107" i="15"/>
  <c r="C109" i="13"/>
  <c r="C107" i="13"/>
  <c r="C109" i="11"/>
  <c r="C107" i="11"/>
  <c r="D109" i="11"/>
  <c r="D107" i="11"/>
  <c r="D109" i="13"/>
  <c r="D107" i="13"/>
  <c r="C63" i="14"/>
  <c r="C107" i="14"/>
  <c r="C118" i="11"/>
  <c r="C115" i="11"/>
  <c r="C118" i="13"/>
  <c r="C115" i="13"/>
  <c r="D118" i="11"/>
  <c r="D115" i="11"/>
  <c r="D118" i="13"/>
  <c r="D115" i="13"/>
  <c r="C123" i="11"/>
  <c r="C114" i="11"/>
  <c r="C126" i="13"/>
  <c r="C114" i="13"/>
  <c r="D123" i="11"/>
  <c r="D114" i="11"/>
  <c r="D126" i="13"/>
  <c r="D114" i="13"/>
  <c r="C123" i="13"/>
  <c r="D123" i="13"/>
  <c r="D125" i="13"/>
  <c r="D124" i="11"/>
  <c r="D126" i="11"/>
  <c r="C124" i="13"/>
  <c r="C125" i="11"/>
  <c r="D124" i="13"/>
  <c r="D125" i="11"/>
  <c r="C64" i="11"/>
  <c r="C119" i="11"/>
  <c r="C64" i="13"/>
  <c r="C119" i="13"/>
  <c r="D120" i="11"/>
  <c r="D119" i="11"/>
  <c r="D121" i="13"/>
  <c r="D119" i="13"/>
  <c r="C125" i="13"/>
  <c r="C124" i="11"/>
  <c r="C126" i="11"/>
  <c r="C120" i="13"/>
  <c r="D121" i="11"/>
  <c r="D120" i="13"/>
  <c r="C122" i="13"/>
  <c r="D122" i="13"/>
  <c r="C122" i="11"/>
  <c r="C121" i="13"/>
  <c r="D122" i="11"/>
  <c r="C120" i="11"/>
  <c r="C121" i="11"/>
  <c r="F104" i="14"/>
  <c r="F103" i="14"/>
  <c r="K102" i="14"/>
  <c r="P102" i="14" s="1"/>
  <c r="J102" i="14"/>
  <c r="O102" i="14" s="1"/>
  <c r="I102" i="14"/>
  <c r="N102" i="14" s="1"/>
  <c r="H102" i="14"/>
  <c r="M102" i="14" s="1"/>
  <c r="F102" i="14"/>
  <c r="K101" i="14"/>
  <c r="P101" i="14" s="1"/>
  <c r="J101" i="14"/>
  <c r="O101" i="14" s="1"/>
  <c r="I101" i="14"/>
  <c r="N101" i="14" s="1"/>
  <c r="H101" i="14"/>
  <c r="M101" i="14" s="1"/>
  <c r="F101" i="14"/>
  <c r="K100" i="14"/>
  <c r="P100" i="14" s="1"/>
  <c r="J100" i="14"/>
  <c r="O100" i="14" s="1"/>
  <c r="I100" i="14"/>
  <c r="N100" i="14" s="1"/>
  <c r="H100" i="14"/>
  <c r="M100" i="14" s="1"/>
  <c r="F100" i="14"/>
  <c r="F98" i="14"/>
  <c r="F97" i="14"/>
  <c r="K96" i="14"/>
  <c r="J96" i="14"/>
  <c r="I96" i="14"/>
  <c r="H96" i="14"/>
  <c r="F96" i="14"/>
  <c r="F95" i="14"/>
  <c r="K94" i="14"/>
  <c r="J94" i="14"/>
  <c r="I94" i="14"/>
  <c r="H94" i="14"/>
  <c r="F94" i="14"/>
  <c r="F93" i="14"/>
  <c r="F92" i="14"/>
  <c r="F91" i="14"/>
  <c r="K90" i="14"/>
  <c r="P90" i="14" s="1"/>
  <c r="J90" i="14"/>
  <c r="O90" i="14" s="1"/>
  <c r="I90" i="14"/>
  <c r="N90" i="14" s="1"/>
  <c r="H90" i="14"/>
  <c r="M90" i="14" s="1"/>
  <c r="F90" i="14"/>
  <c r="K89" i="14"/>
  <c r="J89" i="14"/>
  <c r="I89" i="14"/>
  <c r="H89" i="14"/>
  <c r="F89" i="14"/>
  <c r="K88" i="14"/>
  <c r="J88" i="14"/>
  <c r="I88" i="14"/>
  <c r="H88" i="14"/>
  <c r="F88" i="14"/>
  <c r="K87" i="14"/>
  <c r="P87" i="14" s="1"/>
  <c r="J87" i="14"/>
  <c r="O87" i="14" s="1"/>
  <c r="I87" i="14"/>
  <c r="N87" i="14" s="1"/>
  <c r="H87" i="14"/>
  <c r="M87" i="14" s="1"/>
  <c r="F87" i="14"/>
  <c r="F86" i="14"/>
  <c r="F85" i="14"/>
  <c r="F84" i="14"/>
  <c r="K83" i="14"/>
  <c r="P83" i="14" s="1"/>
  <c r="J83" i="14"/>
  <c r="O83" i="14" s="1"/>
  <c r="I83" i="14"/>
  <c r="N83" i="14" s="1"/>
  <c r="H83" i="14"/>
  <c r="M83" i="14" s="1"/>
  <c r="F83" i="14"/>
  <c r="K82" i="14"/>
  <c r="P82" i="14" s="1"/>
  <c r="J82" i="14"/>
  <c r="O82" i="14" s="1"/>
  <c r="I82" i="14"/>
  <c r="N82" i="14" s="1"/>
  <c r="H82" i="14"/>
  <c r="M82" i="14" s="1"/>
  <c r="F82" i="14"/>
  <c r="K81" i="14"/>
  <c r="P81" i="14" s="1"/>
  <c r="J81" i="14"/>
  <c r="O81" i="14" s="1"/>
  <c r="I81" i="14"/>
  <c r="N81" i="14" s="1"/>
  <c r="H81" i="14"/>
  <c r="M81" i="14" s="1"/>
  <c r="F81" i="14"/>
  <c r="K80" i="14"/>
  <c r="P80" i="14" s="1"/>
  <c r="J80" i="14"/>
  <c r="O80" i="14" s="1"/>
  <c r="I80" i="14"/>
  <c r="N80" i="14" s="1"/>
  <c r="H80" i="14"/>
  <c r="M80" i="14" s="1"/>
  <c r="F80" i="14"/>
  <c r="K79" i="14"/>
  <c r="P79" i="14" s="1"/>
  <c r="J79" i="14"/>
  <c r="O79" i="14" s="1"/>
  <c r="I79" i="14"/>
  <c r="N79" i="14" s="1"/>
  <c r="H79" i="14"/>
  <c r="M79" i="14" s="1"/>
  <c r="F79" i="14"/>
  <c r="K78" i="14"/>
  <c r="P78" i="14" s="1"/>
  <c r="J78" i="14"/>
  <c r="O78" i="14" s="1"/>
  <c r="I78" i="14"/>
  <c r="N78" i="14" s="1"/>
  <c r="H78" i="14"/>
  <c r="M78" i="14" s="1"/>
  <c r="F78" i="14"/>
  <c r="K77" i="14"/>
  <c r="P77" i="14" s="1"/>
  <c r="J77" i="14"/>
  <c r="O77" i="14" s="1"/>
  <c r="I77" i="14"/>
  <c r="N77" i="14" s="1"/>
  <c r="H77" i="14"/>
  <c r="M77" i="14" s="1"/>
  <c r="F77" i="14"/>
  <c r="F76" i="14"/>
  <c r="K75" i="14"/>
  <c r="P75" i="14" s="1"/>
  <c r="J75" i="14"/>
  <c r="O75" i="14" s="1"/>
  <c r="I75" i="14"/>
  <c r="N75" i="14" s="1"/>
  <c r="H75" i="14"/>
  <c r="M75" i="14" s="1"/>
  <c r="F75" i="14"/>
  <c r="K74" i="14"/>
  <c r="P74" i="14" s="1"/>
  <c r="J74" i="14"/>
  <c r="O74" i="14" s="1"/>
  <c r="I74" i="14"/>
  <c r="N74" i="14" s="1"/>
  <c r="H74" i="14"/>
  <c r="M74" i="14" s="1"/>
  <c r="F74" i="14"/>
  <c r="K73" i="14"/>
  <c r="P73" i="14" s="1"/>
  <c r="J73" i="14"/>
  <c r="O73" i="14" s="1"/>
  <c r="I73" i="14"/>
  <c r="N73" i="14" s="1"/>
  <c r="H73" i="14"/>
  <c r="M73" i="14" s="1"/>
  <c r="F73" i="14"/>
  <c r="F72" i="14"/>
  <c r="K71" i="14"/>
  <c r="P71" i="14" s="1"/>
  <c r="J71" i="14"/>
  <c r="O71" i="14" s="1"/>
  <c r="I71" i="14"/>
  <c r="N71" i="14" s="1"/>
  <c r="H71" i="14"/>
  <c r="M71" i="14" s="1"/>
  <c r="F71" i="14"/>
  <c r="K70" i="14"/>
  <c r="P70" i="14" s="1"/>
  <c r="J70" i="14"/>
  <c r="O70" i="14" s="1"/>
  <c r="I70" i="14"/>
  <c r="N70" i="14" s="1"/>
  <c r="H70" i="14"/>
  <c r="M70" i="14" s="1"/>
  <c r="F70" i="14"/>
  <c r="F69" i="14"/>
  <c r="K68" i="14"/>
  <c r="P68" i="14" s="1"/>
  <c r="J68" i="14"/>
  <c r="O68" i="14" s="1"/>
  <c r="I68" i="14"/>
  <c r="N68" i="14" s="1"/>
  <c r="H68" i="14"/>
  <c r="M68" i="14" s="1"/>
  <c r="F68" i="14"/>
  <c r="K67" i="14"/>
  <c r="P67" i="14" s="1"/>
  <c r="J67" i="14"/>
  <c r="O67" i="14" s="1"/>
  <c r="I67" i="14"/>
  <c r="N67" i="14" s="1"/>
  <c r="H67" i="14"/>
  <c r="M67" i="14" s="1"/>
  <c r="F67" i="14"/>
  <c r="K66" i="14"/>
  <c r="P66" i="14" s="1"/>
  <c r="J66" i="14"/>
  <c r="O66" i="14" s="1"/>
  <c r="I66" i="14"/>
  <c r="N66" i="14" s="1"/>
  <c r="H66" i="14"/>
  <c r="M66" i="14" s="1"/>
  <c r="F66" i="14"/>
  <c r="F65" i="14"/>
  <c r="F64" i="14"/>
  <c r="K62" i="14"/>
  <c r="P62" i="14" s="1"/>
  <c r="J62" i="14"/>
  <c r="O62" i="14" s="1"/>
  <c r="I62" i="14"/>
  <c r="N62" i="14" s="1"/>
  <c r="H62" i="14"/>
  <c r="M62" i="14" s="1"/>
  <c r="F62" i="14"/>
  <c r="K61" i="14"/>
  <c r="P61" i="14" s="1"/>
  <c r="J61" i="14"/>
  <c r="O61" i="14" s="1"/>
  <c r="I61" i="14"/>
  <c r="N61" i="14" s="1"/>
  <c r="H61" i="14"/>
  <c r="M61" i="14" s="1"/>
  <c r="F61" i="14"/>
  <c r="K60" i="14"/>
  <c r="P60" i="14" s="1"/>
  <c r="J60" i="14"/>
  <c r="O60" i="14" s="1"/>
  <c r="I60" i="14"/>
  <c r="N60" i="14" s="1"/>
  <c r="H60" i="14"/>
  <c r="M60" i="14" s="1"/>
  <c r="F60" i="14"/>
  <c r="K59" i="14"/>
  <c r="P59" i="14" s="1"/>
  <c r="J59" i="14"/>
  <c r="O59" i="14" s="1"/>
  <c r="I59" i="14"/>
  <c r="N59" i="14" s="1"/>
  <c r="H59" i="14"/>
  <c r="M59" i="14" s="1"/>
  <c r="F59" i="14"/>
  <c r="F58" i="14"/>
  <c r="K57" i="14"/>
  <c r="P57" i="14" s="1"/>
  <c r="J57" i="14"/>
  <c r="O57" i="14" s="1"/>
  <c r="I57" i="14"/>
  <c r="N57" i="14" s="1"/>
  <c r="H57" i="14"/>
  <c r="M57" i="14" s="1"/>
  <c r="F57" i="14"/>
  <c r="K54" i="14"/>
  <c r="P54" i="14" s="1"/>
  <c r="J54" i="14"/>
  <c r="O54" i="14" s="1"/>
  <c r="I54" i="14"/>
  <c r="N54" i="14" s="1"/>
  <c r="H54" i="14"/>
  <c r="M54" i="14" s="1"/>
  <c r="F54" i="14"/>
  <c r="K55" i="14"/>
  <c r="P55" i="14" s="1"/>
  <c r="J55" i="14"/>
  <c r="O55" i="14" s="1"/>
  <c r="I55" i="14"/>
  <c r="N55" i="14" s="1"/>
  <c r="H55" i="14"/>
  <c r="M55" i="14" s="1"/>
  <c r="F55" i="14"/>
  <c r="K53" i="14"/>
  <c r="P53" i="14" s="1"/>
  <c r="J53" i="14"/>
  <c r="O53" i="14" s="1"/>
  <c r="I53" i="14"/>
  <c r="N53" i="14" s="1"/>
  <c r="H53" i="14"/>
  <c r="M53" i="14" s="1"/>
  <c r="F53" i="14"/>
  <c r="F52" i="14"/>
  <c r="F51" i="14"/>
  <c r="F50" i="14"/>
  <c r="K49" i="14"/>
  <c r="P49" i="14" s="1"/>
  <c r="J49" i="14"/>
  <c r="O49" i="14" s="1"/>
  <c r="I49" i="14"/>
  <c r="N49" i="14" s="1"/>
  <c r="H49" i="14"/>
  <c r="M49" i="14" s="1"/>
  <c r="G49" i="14"/>
  <c r="L49" i="14" s="1"/>
  <c r="F49" i="14"/>
  <c r="K48" i="14"/>
  <c r="P48" i="14" s="1"/>
  <c r="J48" i="14"/>
  <c r="O48" i="14" s="1"/>
  <c r="I48" i="14"/>
  <c r="N48" i="14" s="1"/>
  <c r="H48" i="14"/>
  <c r="M48" i="14" s="1"/>
  <c r="G48" i="14"/>
  <c r="L48" i="14" s="1"/>
  <c r="F48" i="14"/>
  <c r="K47" i="14"/>
  <c r="P47" i="14" s="1"/>
  <c r="J47" i="14"/>
  <c r="O47" i="14" s="1"/>
  <c r="I47" i="14"/>
  <c r="N47" i="14" s="1"/>
  <c r="H47" i="14"/>
  <c r="M47" i="14" s="1"/>
  <c r="G47" i="14"/>
  <c r="L47" i="14" s="1"/>
  <c r="K46" i="14"/>
  <c r="P46" i="14" s="1"/>
  <c r="J46" i="14"/>
  <c r="O46" i="14" s="1"/>
  <c r="I46" i="14"/>
  <c r="N46" i="14" s="1"/>
  <c r="H46" i="14"/>
  <c r="M46" i="14" s="1"/>
  <c r="G46" i="14"/>
  <c r="L46" i="14" s="1"/>
  <c r="K45" i="14"/>
  <c r="P45" i="14" s="1"/>
  <c r="J45" i="14"/>
  <c r="O45" i="14" s="1"/>
  <c r="I45" i="14"/>
  <c r="N45" i="14" s="1"/>
  <c r="H45" i="14"/>
  <c r="M45" i="14" s="1"/>
  <c r="G45" i="14"/>
  <c r="L45" i="14" s="1"/>
  <c r="K44" i="14"/>
  <c r="J44" i="14"/>
  <c r="I44" i="14"/>
  <c r="H44" i="14"/>
  <c r="G44" i="14"/>
  <c r="K43" i="14"/>
  <c r="J43" i="14"/>
  <c r="I43" i="14"/>
  <c r="H43" i="14"/>
  <c r="G43" i="14"/>
  <c r="K42" i="14"/>
  <c r="J42" i="14"/>
  <c r="I42" i="14"/>
  <c r="H42" i="14"/>
  <c r="G42" i="14"/>
  <c r="K41" i="14"/>
  <c r="J41" i="14"/>
  <c r="I41" i="14"/>
  <c r="H41" i="14"/>
  <c r="G41" i="14"/>
  <c r="K40" i="14"/>
  <c r="J40" i="14"/>
  <c r="I40" i="14"/>
  <c r="H40" i="14"/>
  <c r="G40" i="14"/>
  <c r="K39" i="14"/>
  <c r="J39" i="14"/>
  <c r="I39" i="14"/>
  <c r="H39" i="14"/>
  <c r="G39" i="14"/>
  <c r="K38" i="14"/>
  <c r="J38" i="14"/>
  <c r="I38" i="14"/>
  <c r="H38" i="14"/>
  <c r="G38" i="14"/>
  <c r="K37" i="14"/>
  <c r="P37" i="14" s="1"/>
  <c r="J37" i="14"/>
  <c r="O37" i="14" s="1"/>
  <c r="I37" i="14"/>
  <c r="N37" i="14" s="1"/>
  <c r="H37" i="14"/>
  <c r="M37" i="14" s="1"/>
  <c r="G37" i="14"/>
  <c r="L37" i="14" s="1"/>
  <c r="K36" i="14"/>
  <c r="P36" i="14" s="1"/>
  <c r="J36" i="14"/>
  <c r="O36" i="14" s="1"/>
  <c r="I36" i="14"/>
  <c r="N36" i="14" s="1"/>
  <c r="H36" i="14"/>
  <c r="M36" i="14" s="1"/>
  <c r="G36" i="14"/>
  <c r="L36" i="14" s="1"/>
  <c r="K29" i="14"/>
  <c r="P29" i="14" s="1"/>
  <c r="J29" i="14"/>
  <c r="O29" i="14" s="1"/>
  <c r="I29" i="14"/>
  <c r="N29" i="14" s="1"/>
  <c r="H29" i="14"/>
  <c r="M29" i="14" s="1"/>
  <c r="G29" i="14"/>
  <c r="L29" i="14" s="1"/>
  <c r="K28" i="14"/>
  <c r="P28" i="14" s="1"/>
  <c r="J28" i="14"/>
  <c r="O28" i="14" s="1"/>
  <c r="I28" i="14"/>
  <c r="N28" i="14" s="1"/>
  <c r="H28" i="14"/>
  <c r="M28" i="14" s="1"/>
  <c r="G28" i="14"/>
  <c r="L28" i="14" s="1"/>
  <c r="K27" i="14"/>
  <c r="P27" i="14" s="1"/>
  <c r="J27" i="14"/>
  <c r="O27" i="14" s="1"/>
  <c r="I27" i="14"/>
  <c r="N27" i="14" s="1"/>
  <c r="H27" i="14"/>
  <c r="M27" i="14" s="1"/>
  <c r="G27" i="14"/>
  <c r="L27" i="14" s="1"/>
  <c r="K26" i="14"/>
  <c r="P26" i="14" s="1"/>
  <c r="J26" i="14"/>
  <c r="O26" i="14" s="1"/>
  <c r="I26" i="14"/>
  <c r="N26" i="14" s="1"/>
  <c r="H26" i="14"/>
  <c r="M26" i="14" s="1"/>
  <c r="G26" i="14"/>
  <c r="L26" i="14" s="1"/>
  <c r="K25" i="14"/>
  <c r="J25" i="14"/>
  <c r="I25" i="14"/>
  <c r="H25" i="14"/>
  <c r="G25" i="14"/>
  <c r="K24" i="14"/>
  <c r="J24" i="14"/>
  <c r="I24" i="14"/>
  <c r="H24" i="14"/>
  <c r="G24" i="14"/>
  <c r="L24" i="14" s="1"/>
  <c r="K23" i="14"/>
  <c r="J23" i="14"/>
  <c r="I23" i="14"/>
  <c r="N23" i="14" s="1"/>
  <c r="H23" i="14"/>
  <c r="M23" i="14" s="1"/>
  <c r="G23" i="14"/>
  <c r="L23" i="14" s="1"/>
  <c r="K22" i="14"/>
  <c r="P22" i="14" s="1"/>
  <c r="J22" i="14"/>
  <c r="O22" i="14" s="1"/>
  <c r="I22" i="14"/>
  <c r="N22" i="14" s="1"/>
  <c r="H22" i="14"/>
  <c r="M22" i="14" s="1"/>
  <c r="G22" i="14"/>
  <c r="L22" i="14" s="1"/>
  <c r="K21" i="14"/>
  <c r="P21" i="14" s="1"/>
  <c r="J21" i="14"/>
  <c r="O21" i="14" s="1"/>
  <c r="I21" i="14"/>
  <c r="N21" i="14" s="1"/>
  <c r="H21" i="14"/>
  <c r="M21" i="14" s="1"/>
  <c r="G21" i="14"/>
  <c r="L21" i="14" s="1"/>
  <c r="K20" i="14"/>
  <c r="P20" i="14" s="1"/>
  <c r="J20" i="14"/>
  <c r="O20" i="14" s="1"/>
  <c r="I20" i="14"/>
  <c r="N20" i="14" s="1"/>
  <c r="H20" i="14"/>
  <c r="M20" i="14" s="1"/>
  <c r="G20" i="14"/>
  <c r="L20" i="14" s="1"/>
  <c r="K19" i="14"/>
  <c r="P19" i="14" s="1"/>
  <c r="J19" i="14"/>
  <c r="O19" i="14" s="1"/>
  <c r="I19" i="14"/>
  <c r="N19" i="14" s="1"/>
  <c r="H19" i="14"/>
  <c r="M19" i="14" s="1"/>
  <c r="G19" i="14"/>
  <c r="L19" i="14" s="1"/>
  <c r="K18" i="14"/>
  <c r="P18" i="14" s="1"/>
  <c r="J18" i="14"/>
  <c r="O18" i="14" s="1"/>
  <c r="I18" i="14"/>
  <c r="N18" i="14" s="1"/>
  <c r="H18" i="14"/>
  <c r="M18" i="14" s="1"/>
  <c r="G18" i="14"/>
  <c r="L18" i="14" s="1"/>
  <c r="K17" i="14"/>
  <c r="P17" i="14" s="1"/>
  <c r="J17" i="14"/>
  <c r="O17" i="14" s="1"/>
  <c r="I17" i="14"/>
  <c r="N17" i="14" s="1"/>
  <c r="H17" i="14"/>
  <c r="M17" i="14" s="1"/>
  <c r="G17" i="14"/>
  <c r="L17" i="14" s="1"/>
  <c r="K16" i="14"/>
  <c r="P16" i="14" s="1"/>
  <c r="J16" i="14"/>
  <c r="O16" i="14" s="1"/>
  <c r="I16" i="14"/>
  <c r="N16" i="14" s="1"/>
  <c r="H16" i="14"/>
  <c r="M16" i="14" s="1"/>
  <c r="G16" i="14"/>
  <c r="L16" i="14" s="1"/>
  <c r="K15" i="14"/>
  <c r="P15" i="14" s="1"/>
  <c r="J15" i="14"/>
  <c r="O15" i="14" s="1"/>
  <c r="I15" i="14"/>
  <c r="N15" i="14" s="1"/>
  <c r="H15" i="14"/>
  <c r="M15" i="14" s="1"/>
  <c r="G15" i="14"/>
  <c r="L15" i="14" s="1"/>
  <c r="K14" i="14"/>
  <c r="P14" i="14" s="1"/>
  <c r="J14" i="14"/>
  <c r="O14" i="14" s="1"/>
  <c r="I14" i="14"/>
  <c r="N14" i="14" s="1"/>
  <c r="H14" i="14"/>
  <c r="M14" i="14" s="1"/>
  <c r="G14" i="14"/>
  <c r="L14" i="14" s="1"/>
  <c r="K13" i="14"/>
  <c r="P13" i="14" s="1"/>
  <c r="J13" i="14"/>
  <c r="O13" i="14" s="1"/>
  <c r="I13" i="14"/>
  <c r="N13" i="14" s="1"/>
  <c r="H13" i="14"/>
  <c r="M13" i="14" s="1"/>
  <c r="G13" i="14"/>
  <c r="L13" i="14" s="1"/>
  <c r="K12" i="14"/>
  <c r="P12" i="14" s="1"/>
  <c r="J12" i="14"/>
  <c r="O12" i="14" s="1"/>
  <c r="I12" i="14"/>
  <c r="N12" i="14" s="1"/>
  <c r="H12" i="14"/>
  <c r="M12" i="14" s="1"/>
  <c r="G12" i="14"/>
  <c r="L12" i="14" s="1"/>
  <c r="K11" i="14"/>
  <c r="P11" i="14" s="1"/>
  <c r="J11" i="14"/>
  <c r="O11" i="14" s="1"/>
  <c r="I11" i="14"/>
  <c r="N11" i="14" s="1"/>
  <c r="H11" i="14"/>
  <c r="M11" i="14" s="1"/>
  <c r="G11" i="14"/>
  <c r="L11" i="14" s="1"/>
  <c r="K10" i="14"/>
  <c r="P10" i="14" s="1"/>
  <c r="J10" i="14"/>
  <c r="O10" i="14" s="1"/>
  <c r="I10" i="14"/>
  <c r="N10" i="14" s="1"/>
  <c r="H10" i="14"/>
  <c r="M10" i="14" s="1"/>
  <c r="G10" i="14"/>
  <c r="L10" i="14" s="1"/>
  <c r="K9" i="14"/>
  <c r="P9" i="14" s="1"/>
  <c r="J9" i="14"/>
  <c r="O9" i="14" s="1"/>
  <c r="I9" i="14"/>
  <c r="N9" i="14" s="1"/>
  <c r="H9" i="14"/>
  <c r="M9" i="14" s="1"/>
  <c r="G9" i="14"/>
  <c r="L9" i="14" s="1"/>
  <c r="K8" i="14"/>
  <c r="P8" i="14" s="1"/>
  <c r="J8" i="14"/>
  <c r="O8" i="14" s="1"/>
  <c r="I8" i="14"/>
  <c r="N8" i="14" s="1"/>
  <c r="H8" i="14"/>
  <c r="M8" i="14" s="1"/>
  <c r="G8" i="14"/>
  <c r="L8" i="14" s="1"/>
  <c r="F7" i="14"/>
  <c r="K6" i="14"/>
  <c r="P6" i="14" s="1"/>
  <c r="J6" i="14"/>
  <c r="O6" i="14" s="1"/>
  <c r="I6" i="14"/>
  <c r="N6" i="14" s="1"/>
  <c r="H6" i="14"/>
  <c r="M6" i="14" s="1"/>
  <c r="G6" i="14"/>
  <c r="L6" i="14" s="1"/>
  <c r="F5" i="14"/>
  <c r="K4" i="14"/>
  <c r="P4" i="14" s="1"/>
  <c r="J4" i="14"/>
  <c r="O4" i="14" s="1"/>
  <c r="I4" i="14"/>
  <c r="N4" i="14" s="1"/>
  <c r="H4" i="14"/>
  <c r="M4" i="14" s="1"/>
  <c r="G4" i="14"/>
  <c r="L4" i="14" s="1"/>
  <c r="F3" i="14"/>
  <c r="K2" i="14"/>
  <c r="P2" i="14" s="1"/>
  <c r="J2" i="14"/>
  <c r="O2" i="14" s="1"/>
  <c r="I2" i="14"/>
  <c r="N2" i="14" s="1"/>
  <c r="H2" i="14"/>
  <c r="M2" i="14" s="1"/>
  <c r="G2" i="14"/>
  <c r="L2" i="14" s="1"/>
  <c r="F104" i="15"/>
  <c r="F103" i="15"/>
  <c r="K102" i="15"/>
  <c r="P102" i="15" s="1"/>
  <c r="J102" i="15"/>
  <c r="O102" i="15" s="1"/>
  <c r="I102" i="15"/>
  <c r="N102" i="15" s="1"/>
  <c r="H102" i="15"/>
  <c r="M102" i="15" s="1"/>
  <c r="F102" i="15"/>
  <c r="K101" i="15"/>
  <c r="P101" i="15" s="1"/>
  <c r="J101" i="15"/>
  <c r="O101" i="15" s="1"/>
  <c r="I101" i="15"/>
  <c r="N101" i="15" s="1"/>
  <c r="H101" i="15"/>
  <c r="M101" i="15" s="1"/>
  <c r="F101" i="15"/>
  <c r="K100" i="15"/>
  <c r="P100" i="15" s="1"/>
  <c r="J100" i="15"/>
  <c r="O100" i="15" s="1"/>
  <c r="I100" i="15"/>
  <c r="N100" i="15" s="1"/>
  <c r="H100" i="15"/>
  <c r="M100" i="15" s="1"/>
  <c r="F100" i="15"/>
  <c r="F98" i="15"/>
  <c r="F97" i="15"/>
  <c r="K96" i="15"/>
  <c r="J96" i="15"/>
  <c r="I96" i="15"/>
  <c r="H96" i="15"/>
  <c r="F96" i="15"/>
  <c r="F95" i="15"/>
  <c r="K94" i="15"/>
  <c r="J94" i="15"/>
  <c r="I94" i="15"/>
  <c r="H94" i="15"/>
  <c r="F94" i="15"/>
  <c r="F93" i="15"/>
  <c r="F92" i="15"/>
  <c r="F91" i="15"/>
  <c r="K90" i="15"/>
  <c r="P90" i="15" s="1"/>
  <c r="J90" i="15"/>
  <c r="O90" i="15" s="1"/>
  <c r="I90" i="15"/>
  <c r="N90" i="15" s="1"/>
  <c r="H90" i="15"/>
  <c r="M90" i="15" s="1"/>
  <c r="F90" i="15"/>
  <c r="K89" i="15"/>
  <c r="J89" i="15"/>
  <c r="I89" i="15"/>
  <c r="H89" i="15"/>
  <c r="F89" i="15"/>
  <c r="K88" i="15"/>
  <c r="J88" i="15"/>
  <c r="I88" i="15"/>
  <c r="H88" i="15"/>
  <c r="F88" i="15"/>
  <c r="K87" i="15"/>
  <c r="P87" i="15" s="1"/>
  <c r="J87" i="15"/>
  <c r="O87" i="15" s="1"/>
  <c r="I87" i="15"/>
  <c r="N87" i="15" s="1"/>
  <c r="H87" i="15"/>
  <c r="M87" i="15" s="1"/>
  <c r="F87" i="15"/>
  <c r="F86" i="15"/>
  <c r="F85" i="15"/>
  <c r="F84" i="15"/>
  <c r="K83" i="15"/>
  <c r="P83" i="15" s="1"/>
  <c r="J83" i="15"/>
  <c r="O83" i="15" s="1"/>
  <c r="I83" i="15"/>
  <c r="N83" i="15" s="1"/>
  <c r="H83" i="15"/>
  <c r="M83" i="15" s="1"/>
  <c r="F83" i="15"/>
  <c r="K82" i="15"/>
  <c r="P82" i="15" s="1"/>
  <c r="J82" i="15"/>
  <c r="O82" i="15" s="1"/>
  <c r="I82" i="15"/>
  <c r="N82" i="15" s="1"/>
  <c r="H82" i="15"/>
  <c r="M82" i="15" s="1"/>
  <c r="F82" i="15"/>
  <c r="K81" i="15"/>
  <c r="P81" i="15" s="1"/>
  <c r="J81" i="15"/>
  <c r="O81" i="15" s="1"/>
  <c r="I81" i="15"/>
  <c r="N81" i="15" s="1"/>
  <c r="H81" i="15"/>
  <c r="M81" i="15" s="1"/>
  <c r="F81" i="15"/>
  <c r="K80" i="15"/>
  <c r="P80" i="15" s="1"/>
  <c r="J80" i="15"/>
  <c r="O80" i="15" s="1"/>
  <c r="I80" i="15"/>
  <c r="N80" i="15" s="1"/>
  <c r="H80" i="15"/>
  <c r="M80" i="15" s="1"/>
  <c r="F80" i="15"/>
  <c r="K79" i="15"/>
  <c r="P79" i="15" s="1"/>
  <c r="J79" i="15"/>
  <c r="O79" i="15" s="1"/>
  <c r="I79" i="15"/>
  <c r="N79" i="15" s="1"/>
  <c r="H79" i="15"/>
  <c r="M79" i="15" s="1"/>
  <c r="F79" i="15"/>
  <c r="K78" i="15"/>
  <c r="P78" i="15" s="1"/>
  <c r="J78" i="15"/>
  <c r="O78" i="15" s="1"/>
  <c r="I78" i="15"/>
  <c r="N78" i="15" s="1"/>
  <c r="H78" i="15"/>
  <c r="M78" i="15" s="1"/>
  <c r="F78" i="15"/>
  <c r="K77" i="15"/>
  <c r="P77" i="15" s="1"/>
  <c r="J77" i="15"/>
  <c r="O77" i="15" s="1"/>
  <c r="I77" i="15"/>
  <c r="N77" i="15" s="1"/>
  <c r="H77" i="15"/>
  <c r="M77" i="15" s="1"/>
  <c r="F77" i="15"/>
  <c r="F76" i="15"/>
  <c r="K75" i="15"/>
  <c r="P75" i="15" s="1"/>
  <c r="J75" i="15"/>
  <c r="O75" i="15" s="1"/>
  <c r="I75" i="15"/>
  <c r="N75" i="15" s="1"/>
  <c r="H75" i="15"/>
  <c r="M75" i="15" s="1"/>
  <c r="F75" i="15"/>
  <c r="K74" i="15"/>
  <c r="P74" i="15" s="1"/>
  <c r="J74" i="15"/>
  <c r="O74" i="15" s="1"/>
  <c r="I74" i="15"/>
  <c r="N74" i="15" s="1"/>
  <c r="H74" i="15"/>
  <c r="M74" i="15" s="1"/>
  <c r="F74" i="15"/>
  <c r="K73" i="15"/>
  <c r="P73" i="15" s="1"/>
  <c r="J73" i="15"/>
  <c r="O73" i="15" s="1"/>
  <c r="I73" i="15"/>
  <c r="N73" i="15" s="1"/>
  <c r="H73" i="15"/>
  <c r="M73" i="15" s="1"/>
  <c r="F73" i="15"/>
  <c r="F72" i="15"/>
  <c r="K71" i="15"/>
  <c r="P71" i="15" s="1"/>
  <c r="J71" i="15"/>
  <c r="O71" i="15" s="1"/>
  <c r="I71" i="15"/>
  <c r="N71" i="15" s="1"/>
  <c r="H71" i="15"/>
  <c r="M71" i="15" s="1"/>
  <c r="F71" i="15"/>
  <c r="K70" i="15"/>
  <c r="P70" i="15" s="1"/>
  <c r="J70" i="15"/>
  <c r="O70" i="15" s="1"/>
  <c r="I70" i="15"/>
  <c r="N70" i="15" s="1"/>
  <c r="H70" i="15"/>
  <c r="M70" i="15" s="1"/>
  <c r="F70" i="15"/>
  <c r="F69" i="15"/>
  <c r="K68" i="15"/>
  <c r="P68" i="15" s="1"/>
  <c r="J68" i="15"/>
  <c r="O68" i="15" s="1"/>
  <c r="I68" i="15"/>
  <c r="N68" i="15" s="1"/>
  <c r="H68" i="15"/>
  <c r="M68" i="15" s="1"/>
  <c r="F68" i="15"/>
  <c r="K67" i="15"/>
  <c r="P67" i="15" s="1"/>
  <c r="J67" i="15"/>
  <c r="O67" i="15" s="1"/>
  <c r="I67" i="15"/>
  <c r="N67" i="15" s="1"/>
  <c r="H67" i="15"/>
  <c r="M67" i="15" s="1"/>
  <c r="F67" i="15"/>
  <c r="K66" i="15"/>
  <c r="P66" i="15" s="1"/>
  <c r="J66" i="15"/>
  <c r="O66" i="15" s="1"/>
  <c r="I66" i="15"/>
  <c r="N66" i="15" s="1"/>
  <c r="H66" i="15"/>
  <c r="M66" i="15" s="1"/>
  <c r="F66" i="15"/>
  <c r="F65" i="15"/>
  <c r="F64" i="15"/>
  <c r="K62" i="15"/>
  <c r="P62" i="15" s="1"/>
  <c r="J62" i="15"/>
  <c r="O62" i="15" s="1"/>
  <c r="I62" i="15"/>
  <c r="N62" i="15" s="1"/>
  <c r="H62" i="15"/>
  <c r="M62" i="15" s="1"/>
  <c r="F62" i="15"/>
  <c r="K61" i="15"/>
  <c r="P61" i="15" s="1"/>
  <c r="J61" i="15"/>
  <c r="O61" i="15" s="1"/>
  <c r="I61" i="15"/>
  <c r="N61" i="15" s="1"/>
  <c r="H61" i="15"/>
  <c r="M61" i="15" s="1"/>
  <c r="F61" i="15"/>
  <c r="K60" i="15"/>
  <c r="P60" i="15" s="1"/>
  <c r="J60" i="15"/>
  <c r="O60" i="15" s="1"/>
  <c r="I60" i="15"/>
  <c r="N60" i="15" s="1"/>
  <c r="H60" i="15"/>
  <c r="M60" i="15" s="1"/>
  <c r="F60" i="15"/>
  <c r="K59" i="15"/>
  <c r="P59" i="15" s="1"/>
  <c r="J59" i="15"/>
  <c r="O59" i="15" s="1"/>
  <c r="I59" i="15"/>
  <c r="N59" i="15" s="1"/>
  <c r="H59" i="15"/>
  <c r="M59" i="15" s="1"/>
  <c r="F59" i="15"/>
  <c r="F58" i="15"/>
  <c r="K57" i="15"/>
  <c r="P57" i="15" s="1"/>
  <c r="J57" i="15"/>
  <c r="O57" i="15" s="1"/>
  <c r="I57" i="15"/>
  <c r="N57" i="15" s="1"/>
  <c r="H57" i="15"/>
  <c r="M57" i="15" s="1"/>
  <c r="F57" i="15"/>
  <c r="K54" i="15"/>
  <c r="P54" i="15" s="1"/>
  <c r="J54" i="15"/>
  <c r="O54" i="15" s="1"/>
  <c r="I54" i="15"/>
  <c r="N54" i="15" s="1"/>
  <c r="H54" i="15"/>
  <c r="M54" i="15" s="1"/>
  <c r="F54" i="15"/>
  <c r="K55" i="15"/>
  <c r="P55" i="15" s="1"/>
  <c r="J55" i="15"/>
  <c r="O55" i="15" s="1"/>
  <c r="I55" i="15"/>
  <c r="N55" i="15" s="1"/>
  <c r="H55" i="15"/>
  <c r="M55" i="15" s="1"/>
  <c r="F55" i="15"/>
  <c r="K53" i="15"/>
  <c r="P53" i="15" s="1"/>
  <c r="J53" i="15"/>
  <c r="O53" i="15" s="1"/>
  <c r="I53" i="15"/>
  <c r="N53" i="15" s="1"/>
  <c r="H53" i="15"/>
  <c r="M53" i="15" s="1"/>
  <c r="F53" i="15"/>
  <c r="F52" i="15"/>
  <c r="F51" i="15"/>
  <c r="F50" i="15"/>
  <c r="K49" i="15"/>
  <c r="P49" i="15" s="1"/>
  <c r="J49" i="15"/>
  <c r="O49" i="15" s="1"/>
  <c r="I49" i="15"/>
  <c r="N49" i="15" s="1"/>
  <c r="H49" i="15"/>
  <c r="M49" i="15" s="1"/>
  <c r="G49" i="15"/>
  <c r="L49" i="15" s="1"/>
  <c r="F49" i="15"/>
  <c r="K48" i="15"/>
  <c r="P48" i="15" s="1"/>
  <c r="J48" i="15"/>
  <c r="O48" i="15" s="1"/>
  <c r="I48" i="15"/>
  <c r="N48" i="15" s="1"/>
  <c r="H48" i="15"/>
  <c r="M48" i="15" s="1"/>
  <c r="G48" i="15"/>
  <c r="L48" i="15" s="1"/>
  <c r="F48" i="15"/>
  <c r="K47" i="15"/>
  <c r="P47" i="15" s="1"/>
  <c r="J47" i="15"/>
  <c r="O47" i="15" s="1"/>
  <c r="I47" i="15"/>
  <c r="N47" i="15" s="1"/>
  <c r="H47" i="15"/>
  <c r="M47" i="15" s="1"/>
  <c r="G47" i="15"/>
  <c r="L47" i="15" s="1"/>
  <c r="K46" i="15"/>
  <c r="P46" i="15" s="1"/>
  <c r="J46" i="15"/>
  <c r="O46" i="15" s="1"/>
  <c r="I46" i="15"/>
  <c r="N46" i="15" s="1"/>
  <c r="H46" i="15"/>
  <c r="M46" i="15" s="1"/>
  <c r="G46" i="15"/>
  <c r="L46" i="15" s="1"/>
  <c r="K45" i="15"/>
  <c r="P45" i="15" s="1"/>
  <c r="J45" i="15"/>
  <c r="O45" i="15" s="1"/>
  <c r="I45" i="15"/>
  <c r="N45" i="15" s="1"/>
  <c r="H45" i="15"/>
  <c r="M45" i="15" s="1"/>
  <c r="G45" i="15"/>
  <c r="L45" i="15" s="1"/>
  <c r="K44" i="15"/>
  <c r="J44" i="15"/>
  <c r="I44" i="15"/>
  <c r="H44" i="15"/>
  <c r="G44" i="15"/>
  <c r="K43" i="15"/>
  <c r="J43" i="15"/>
  <c r="I43" i="15"/>
  <c r="H43" i="15"/>
  <c r="G43" i="15"/>
  <c r="K42" i="15"/>
  <c r="J42" i="15"/>
  <c r="I42" i="15"/>
  <c r="H42" i="15"/>
  <c r="G42" i="15"/>
  <c r="K41" i="15"/>
  <c r="J41" i="15"/>
  <c r="I41" i="15"/>
  <c r="H41" i="15"/>
  <c r="G41" i="15"/>
  <c r="K40" i="15"/>
  <c r="J40" i="15"/>
  <c r="I40" i="15"/>
  <c r="H40" i="15"/>
  <c r="G40" i="15"/>
  <c r="K39" i="15"/>
  <c r="J39" i="15"/>
  <c r="I39" i="15"/>
  <c r="H39" i="15"/>
  <c r="G39" i="15"/>
  <c r="K38" i="15"/>
  <c r="J38" i="15"/>
  <c r="I38" i="15"/>
  <c r="H38" i="15"/>
  <c r="G38" i="15"/>
  <c r="K37" i="15"/>
  <c r="P37" i="15" s="1"/>
  <c r="J37" i="15"/>
  <c r="O37" i="15" s="1"/>
  <c r="I37" i="15"/>
  <c r="N37" i="15" s="1"/>
  <c r="H37" i="15"/>
  <c r="M37" i="15" s="1"/>
  <c r="G37" i="15"/>
  <c r="L37" i="15" s="1"/>
  <c r="K36" i="15"/>
  <c r="P36" i="15" s="1"/>
  <c r="J36" i="15"/>
  <c r="O36" i="15" s="1"/>
  <c r="I36" i="15"/>
  <c r="N36" i="15" s="1"/>
  <c r="H36" i="15"/>
  <c r="M36" i="15" s="1"/>
  <c r="G36" i="15"/>
  <c r="L36" i="15" s="1"/>
  <c r="K29" i="15"/>
  <c r="P29" i="15" s="1"/>
  <c r="J29" i="15"/>
  <c r="O29" i="15" s="1"/>
  <c r="I29" i="15"/>
  <c r="N29" i="15" s="1"/>
  <c r="H29" i="15"/>
  <c r="M29" i="15" s="1"/>
  <c r="G29" i="15"/>
  <c r="L29" i="15" s="1"/>
  <c r="K28" i="15"/>
  <c r="P28" i="15" s="1"/>
  <c r="J28" i="15"/>
  <c r="O28" i="15" s="1"/>
  <c r="I28" i="15"/>
  <c r="N28" i="15" s="1"/>
  <c r="H28" i="15"/>
  <c r="M28" i="15" s="1"/>
  <c r="G28" i="15"/>
  <c r="L28" i="15" s="1"/>
  <c r="K27" i="15"/>
  <c r="P27" i="15" s="1"/>
  <c r="J27" i="15"/>
  <c r="O27" i="15" s="1"/>
  <c r="I27" i="15"/>
  <c r="N27" i="15" s="1"/>
  <c r="H27" i="15"/>
  <c r="M27" i="15" s="1"/>
  <c r="G27" i="15"/>
  <c r="L27" i="15" s="1"/>
  <c r="K26" i="15"/>
  <c r="P26" i="15" s="1"/>
  <c r="J26" i="15"/>
  <c r="O26" i="15" s="1"/>
  <c r="I26" i="15"/>
  <c r="N26" i="15" s="1"/>
  <c r="H26" i="15"/>
  <c r="M26" i="15" s="1"/>
  <c r="G26" i="15"/>
  <c r="L26" i="15" s="1"/>
  <c r="K25" i="15"/>
  <c r="J25" i="15"/>
  <c r="I25" i="15"/>
  <c r="H25" i="15"/>
  <c r="G25" i="15"/>
  <c r="K24" i="15"/>
  <c r="J24" i="15"/>
  <c r="I24" i="15"/>
  <c r="H24" i="15"/>
  <c r="G24" i="15"/>
  <c r="L24" i="15" s="1"/>
  <c r="K23" i="15"/>
  <c r="J23" i="15"/>
  <c r="I23" i="15"/>
  <c r="N23" i="15" s="1"/>
  <c r="H23" i="15"/>
  <c r="M23" i="15" s="1"/>
  <c r="G23" i="15"/>
  <c r="L23" i="15" s="1"/>
  <c r="K22" i="15"/>
  <c r="P22" i="15" s="1"/>
  <c r="J22" i="15"/>
  <c r="O22" i="15" s="1"/>
  <c r="I22" i="15"/>
  <c r="N22" i="15" s="1"/>
  <c r="H22" i="15"/>
  <c r="M22" i="15" s="1"/>
  <c r="G22" i="15"/>
  <c r="L22" i="15" s="1"/>
  <c r="K21" i="15"/>
  <c r="P21" i="15" s="1"/>
  <c r="J21" i="15"/>
  <c r="O21" i="15" s="1"/>
  <c r="I21" i="15"/>
  <c r="N21" i="15" s="1"/>
  <c r="H21" i="15"/>
  <c r="M21" i="15" s="1"/>
  <c r="G21" i="15"/>
  <c r="L21" i="15" s="1"/>
  <c r="K20" i="15"/>
  <c r="P20" i="15" s="1"/>
  <c r="J20" i="15"/>
  <c r="O20" i="15" s="1"/>
  <c r="I20" i="15"/>
  <c r="N20" i="15" s="1"/>
  <c r="H20" i="15"/>
  <c r="M20" i="15" s="1"/>
  <c r="G20" i="15"/>
  <c r="L20" i="15" s="1"/>
  <c r="K19" i="15"/>
  <c r="P19" i="15" s="1"/>
  <c r="J19" i="15"/>
  <c r="O19" i="15" s="1"/>
  <c r="I19" i="15"/>
  <c r="N19" i="15" s="1"/>
  <c r="H19" i="15"/>
  <c r="M19" i="15" s="1"/>
  <c r="G19" i="15"/>
  <c r="L19" i="15" s="1"/>
  <c r="K18" i="15"/>
  <c r="P18" i="15" s="1"/>
  <c r="J18" i="15"/>
  <c r="O18" i="15" s="1"/>
  <c r="I18" i="15"/>
  <c r="N18" i="15" s="1"/>
  <c r="H18" i="15"/>
  <c r="M18" i="15" s="1"/>
  <c r="G18" i="15"/>
  <c r="L18" i="15" s="1"/>
  <c r="K17" i="15"/>
  <c r="P17" i="15" s="1"/>
  <c r="J17" i="15"/>
  <c r="O17" i="15" s="1"/>
  <c r="I17" i="15"/>
  <c r="N17" i="15" s="1"/>
  <c r="H17" i="15"/>
  <c r="M17" i="15" s="1"/>
  <c r="G17" i="15"/>
  <c r="L17" i="15" s="1"/>
  <c r="K16" i="15"/>
  <c r="P16" i="15" s="1"/>
  <c r="J16" i="15"/>
  <c r="O16" i="15" s="1"/>
  <c r="I16" i="15"/>
  <c r="N16" i="15" s="1"/>
  <c r="H16" i="15"/>
  <c r="M16" i="15" s="1"/>
  <c r="G16" i="15"/>
  <c r="L16" i="15" s="1"/>
  <c r="K15" i="15"/>
  <c r="P15" i="15" s="1"/>
  <c r="J15" i="15"/>
  <c r="O15" i="15" s="1"/>
  <c r="I15" i="15"/>
  <c r="N15" i="15" s="1"/>
  <c r="H15" i="15"/>
  <c r="M15" i="15" s="1"/>
  <c r="G15" i="15"/>
  <c r="L15" i="15" s="1"/>
  <c r="K14" i="15"/>
  <c r="P14" i="15" s="1"/>
  <c r="J14" i="15"/>
  <c r="O14" i="15" s="1"/>
  <c r="I14" i="15"/>
  <c r="N14" i="15" s="1"/>
  <c r="H14" i="15"/>
  <c r="M14" i="15" s="1"/>
  <c r="G14" i="15"/>
  <c r="L14" i="15" s="1"/>
  <c r="K13" i="15"/>
  <c r="P13" i="15" s="1"/>
  <c r="J13" i="15"/>
  <c r="O13" i="15" s="1"/>
  <c r="I13" i="15"/>
  <c r="N13" i="15" s="1"/>
  <c r="H13" i="15"/>
  <c r="M13" i="15" s="1"/>
  <c r="G13" i="15"/>
  <c r="L13" i="15" s="1"/>
  <c r="K12" i="15"/>
  <c r="P12" i="15" s="1"/>
  <c r="J12" i="15"/>
  <c r="O12" i="15" s="1"/>
  <c r="I12" i="15"/>
  <c r="N12" i="15" s="1"/>
  <c r="H12" i="15"/>
  <c r="M12" i="15" s="1"/>
  <c r="G12" i="15"/>
  <c r="L12" i="15" s="1"/>
  <c r="K11" i="15"/>
  <c r="P11" i="15" s="1"/>
  <c r="J11" i="15"/>
  <c r="O11" i="15" s="1"/>
  <c r="I11" i="15"/>
  <c r="N11" i="15" s="1"/>
  <c r="H11" i="15"/>
  <c r="M11" i="15" s="1"/>
  <c r="G11" i="15"/>
  <c r="L11" i="15" s="1"/>
  <c r="K10" i="15"/>
  <c r="P10" i="15" s="1"/>
  <c r="J10" i="15"/>
  <c r="O10" i="15" s="1"/>
  <c r="I10" i="15"/>
  <c r="N10" i="15" s="1"/>
  <c r="H10" i="15"/>
  <c r="M10" i="15" s="1"/>
  <c r="G10" i="15"/>
  <c r="L10" i="15" s="1"/>
  <c r="K9" i="15"/>
  <c r="P9" i="15" s="1"/>
  <c r="J9" i="15"/>
  <c r="O9" i="15" s="1"/>
  <c r="I9" i="15"/>
  <c r="N9" i="15" s="1"/>
  <c r="H9" i="15"/>
  <c r="M9" i="15" s="1"/>
  <c r="G9" i="15"/>
  <c r="L9" i="15" s="1"/>
  <c r="K8" i="15"/>
  <c r="P8" i="15" s="1"/>
  <c r="J8" i="15"/>
  <c r="O8" i="15" s="1"/>
  <c r="I8" i="15"/>
  <c r="N8" i="15" s="1"/>
  <c r="H8" i="15"/>
  <c r="M8" i="15" s="1"/>
  <c r="G8" i="15"/>
  <c r="L8" i="15" s="1"/>
  <c r="F7" i="15"/>
  <c r="K6" i="15"/>
  <c r="P6" i="15" s="1"/>
  <c r="J6" i="15"/>
  <c r="O6" i="15" s="1"/>
  <c r="I6" i="15"/>
  <c r="N6" i="15" s="1"/>
  <c r="H6" i="15"/>
  <c r="M6" i="15" s="1"/>
  <c r="G6" i="15"/>
  <c r="L6" i="15" s="1"/>
  <c r="F5" i="15"/>
  <c r="K4" i="15"/>
  <c r="P4" i="15" s="1"/>
  <c r="J4" i="15"/>
  <c r="O4" i="15" s="1"/>
  <c r="I4" i="15"/>
  <c r="N4" i="15" s="1"/>
  <c r="H4" i="15"/>
  <c r="M4" i="15" s="1"/>
  <c r="G4" i="15"/>
  <c r="L4" i="15" s="1"/>
  <c r="F3" i="15"/>
  <c r="K2" i="15"/>
  <c r="P2" i="15" s="1"/>
  <c r="J2" i="15"/>
  <c r="O2" i="15" s="1"/>
  <c r="I2" i="15"/>
  <c r="N2" i="15" s="1"/>
  <c r="H2" i="15"/>
  <c r="M2" i="15" s="1"/>
  <c r="G2" i="15"/>
  <c r="L2" i="15" s="1"/>
  <c r="D108" i="15"/>
  <c r="C108" i="15"/>
  <c r="A108" i="15"/>
  <c r="D104" i="15"/>
  <c r="C104" i="15"/>
  <c r="A104" i="15"/>
  <c r="D103" i="15"/>
  <c r="C103" i="15"/>
  <c r="A103" i="15"/>
  <c r="D102" i="15"/>
  <c r="C102" i="15"/>
  <c r="A102" i="15"/>
  <c r="D101" i="15"/>
  <c r="C101" i="15"/>
  <c r="A101" i="15"/>
  <c r="D100" i="15"/>
  <c r="C100" i="15"/>
  <c r="A100" i="15"/>
  <c r="D98" i="15"/>
  <c r="C98" i="15"/>
  <c r="A98" i="15"/>
  <c r="D97" i="15"/>
  <c r="C97" i="15"/>
  <c r="A97" i="15"/>
  <c r="D96" i="15"/>
  <c r="C96" i="15"/>
  <c r="A96" i="15"/>
  <c r="D95" i="15"/>
  <c r="C95" i="15"/>
  <c r="A95" i="15"/>
  <c r="D94" i="15"/>
  <c r="C94" i="15"/>
  <c r="A94" i="15"/>
  <c r="D93" i="15"/>
  <c r="C93" i="15"/>
  <c r="A93" i="15"/>
  <c r="D92" i="15"/>
  <c r="C92" i="15"/>
  <c r="A92" i="15"/>
  <c r="D91" i="15"/>
  <c r="C91" i="15"/>
  <c r="A91" i="15"/>
  <c r="D90" i="15"/>
  <c r="C90" i="15"/>
  <c r="A90" i="15"/>
  <c r="D89" i="15"/>
  <c r="C89" i="15"/>
  <c r="A89" i="15"/>
  <c r="D88" i="15"/>
  <c r="C88" i="15"/>
  <c r="A88" i="15"/>
  <c r="D87" i="15"/>
  <c r="C87" i="15"/>
  <c r="A87" i="15"/>
  <c r="D86" i="15"/>
  <c r="C86" i="15"/>
  <c r="A86" i="15"/>
  <c r="D85" i="15"/>
  <c r="C85" i="15"/>
  <c r="A85" i="15"/>
  <c r="D84" i="15"/>
  <c r="C84" i="15"/>
  <c r="A84" i="15"/>
  <c r="D83" i="15"/>
  <c r="C83" i="15"/>
  <c r="A83" i="15"/>
  <c r="D82" i="15"/>
  <c r="C82" i="15"/>
  <c r="A82" i="15"/>
  <c r="D81" i="15"/>
  <c r="C81" i="15"/>
  <c r="A81" i="15"/>
  <c r="D80" i="15"/>
  <c r="C80" i="15"/>
  <c r="A80" i="15"/>
  <c r="D79" i="15"/>
  <c r="C79" i="15"/>
  <c r="A79" i="15"/>
  <c r="D78" i="15"/>
  <c r="C78" i="15"/>
  <c r="A78" i="15"/>
  <c r="D77" i="15"/>
  <c r="C77" i="15"/>
  <c r="A77" i="15"/>
  <c r="D76" i="15"/>
  <c r="C76" i="15"/>
  <c r="A76" i="15"/>
  <c r="D75" i="15"/>
  <c r="C75" i="15"/>
  <c r="A75" i="15"/>
  <c r="D74" i="15"/>
  <c r="C74" i="15"/>
  <c r="A74" i="15"/>
  <c r="D73" i="15"/>
  <c r="C73" i="15"/>
  <c r="A73" i="15"/>
  <c r="D72" i="15"/>
  <c r="C72" i="15"/>
  <c r="A72" i="15"/>
  <c r="D71" i="15"/>
  <c r="C71" i="15"/>
  <c r="A71" i="15"/>
  <c r="D70" i="15"/>
  <c r="C70" i="15"/>
  <c r="A70" i="15"/>
  <c r="D69" i="15"/>
  <c r="C69" i="15"/>
  <c r="A69" i="15"/>
  <c r="D68" i="15"/>
  <c r="C68" i="15"/>
  <c r="A68" i="15"/>
  <c r="D67" i="15"/>
  <c r="C67" i="15"/>
  <c r="A67" i="15"/>
  <c r="D66" i="15"/>
  <c r="C66" i="15"/>
  <c r="A66" i="15"/>
  <c r="D65" i="15"/>
  <c r="C65" i="15"/>
  <c r="A65" i="15"/>
  <c r="D64" i="15"/>
  <c r="C64" i="15"/>
  <c r="A64" i="15"/>
  <c r="D62" i="15"/>
  <c r="C62" i="15"/>
  <c r="A62" i="15"/>
  <c r="D61" i="15"/>
  <c r="C61" i="15"/>
  <c r="A61" i="15"/>
  <c r="D60" i="15"/>
  <c r="C60" i="15"/>
  <c r="A60" i="15"/>
  <c r="D59" i="15"/>
  <c r="C59" i="15"/>
  <c r="A59" i="15"/>
  <c r="D58" i="15"/>
  <c r="C58" i="15"/>
  <c r="A58" i="15"/>
  <c r="D57" i="15"/>
  <c r="C57" i="15"/>
  <c r="A57" i="15"/>
  <c r="D54" i="15"/>
  <c r="C54" i="15"/>
  <c r="A54" i="15"/>
  <c r="D55" i="15"/>
  <c r="C55" i="15"/>
  <c r="A55" i="15"/>
  <c r="D53" i="15"/>
  <c r="C53" i="15"/>
  <c r="A53" i="15"/>
  <c r="D52" i="15"/>
  <c r="C52" i="15"/>
  <c r="A52" i="15"/>
  <c r="D51" i="15"/>
  <c r="C51" i="15"/>
  <c r="A51" i="15"/>
  <c r="D50" i="15"/>
  <c r="C50" i="15"/>
  <c r="A50" i="15"/>
  <c r="D49" i="15"/>
  <c r="C49" i="15"/>
  <c r="A49" i="15"/>
  <c r="D48" i="15"/>
  <c r="C48" i="15"/>
  <c r="A48" i="15"/>
  <c r="D47" i="15"/>
  <c r="C47" i="15"/>
  <c r="A47" i="15"/>
  <c r="D46" i="15"/>
  <c r="C46" i="15"/>
  <c r="A46" i="15"/>
  <c r="D45" i="15"/>
  <c r="C45" i="15"/>
  <c r="A45" i="15"/>
  <c r="D44" i="15"/>
  <c r="C44" i="15"/>
  <c r="A44" i="15"/>
  <c r="D43" i="15"/>
  <c r="C43" i="15"/>
  <c r="A43" i="15"/>
  <c r="D42" i="15"/>
  <c r="C42" i="15"/>
  <c r="A42" i="15"/>
  <c r="D41" i="15"/>
  <c r="C41" i="15"/>
  <c r="A41" i="15"/>
  <c r="D40" i="15"/>
  <c r="C40" i="15"/>
  <c r="A40" i="15"/>
  <c r="D39" i="15"/>
  <c r="C39" i="15"/>
  <c r="A39" i="15"/>
  <c r="D38" i="15"/>
  <c r="C38" i="15"/>
  <c r="A38" i="15"/>
  <c r="D37" i="15"/>
  <c r="C37" i="15"/>
  <c r="A37" i="15"/>
  <c r="D36" i="15"/>
  <c r="C36" i="15"/>
  <c r="A36" i="15"/>
  <c r="D33" i="15"/>
  <c r="C33" i="15"/>
  <c r="A33" i="15"/>
  <c r="D32" i="15"/>
  <c r="C32" i="15"/>
  <c r="A32" i="15"/>
  <c r="D29" i="15"/>
  <c r="C29" i="15"/>
  <c r="A29" i="15"/>
  <c r="D28" i="15"/>
  <c r="C28" i="15"/>
  <c r="A28" i="15"/>
  <c r="D27" i="15"/>
  <c r="C27" i="15"/>
  <c r="A27" i="15"/>
  <c r="D26" i="15"/>
  <c r="C26" i="15"/>
  <c r="A26" i="15"/>
  <c r="D25" i="15"/>
  <c r="C25" i="15"/>
  <c r="A25" i="15"/>
  <c r="D24" i="15"/>
  <c r="C24" i="15"/>
  <c r="A24" i="15"/>
  <c r="D23" i="15"/>
  <c r="C23" i="15"/>
  <c r="A23" i="15"/>
  <c r="D22" i="15"/>
  <c r="C22" i="15"/>
  <c r="A22" i="15"/>
  <c r="D21" i="15"/>
  <c r="C21" i="15"/>
  <c r="A21" i="15"/>
  <c r="D20" i="15"/>
  <c r="C20" i="15"/>
  <c r="A20" i="15"/>
  <c r="D19" i="15"/>
  <c r="C19" i="15"/>
  <c r="A19" i="15"/>
  <c r="D18" i="15"/>
  <c r="C18" i="15"/>
  <c r="A18" i="15"/>
  <c r="D17" i="15"/>
  <c r="C17" i="15"/>
  <c r="A17" i="15"/>
  <c r="D16" i="15"/>
  <c r="C16" i="15"/>
  <c r="A16" i="15"/>
  <c r="D15" i="15"/>
  <c r="C15" i="15"/>
  <c r="A15" i="15"/>
  <c r="D14" i="15"/>
  <c r="C14" i="15"/>
  <c r="A14" i="15"/>
  <c r="D13" i="15"/>
  <c r="C13" i="15"/>
  <c r="A13" i="15"/>
  <c r="D12" i="15"/>
  <c r="C12" i="15"/>
  <c r="A12" i="15"/>
  <c r="D11" i="15"/>
  <c r="C11" i="15"/>
  <c r="A11" i="15"/>
  <c r="D10" i="15"/>
  <c r="C10" i="15"/>
  <c r="A10" i="15"/>
  <c r="D9" i="15"/>
  <c r="C9" i="15"/>
  <c r="A9" i="15"/>
  <c r="D8" i="15"/>
  <c r="C8" i="15"/>
  <c r="A8" i="15"/>
  <c r="D7" i="15"/>
  <c r="C7" i="15"/>
  <c r="A7" i="15"/>
  <c r="D6" i="15"/>
  <c r="C6" i="15"/>
  <c r="A6" i="15"/>
  <c r="D5" i="15"/>
  <c r="C5" i="15"/>
  <c r="A5" i="15"/>
  <c r="D4" i="15"/>
  <c r="C4" i="15"/>
  <c r="A4" i="15"/>
  <c r="D3" i="15"/>
  <c r="C3" i="15"/>
  <c r="A3" i="15"/>
  <c r="G1" i="15"/>
  <c r="F1" i="15"/>
  <c r="D108" i="14"/>
  <c r="C108" i="14"/>
  <c r="A108" i="14"/>
  <c r="D104" i="14"/>
  <c r="C104" i="14"/>
  <c r="A104" i="14"/>
  <c r="D103" i="14"/>
  <c r="C103" i="14"/>
  <c r="A103" i="14"/>
  <c r="D102" i="14"/>
  <c r="C102" i="14"/>
  <c r="A102" i="14"/>
  <c r="D101" i="14"/>
  <c r="C101" i="14"/>
  <c r="A101" i="14"/>
  <c r="D100" i="14"/>
  <c r="C100" i="14"/>
  <c r="A100" i="14"/>
  <c r="D98" i="14"/>
  <c r="C98" i="14"/>
  <c r="A98" i="14"/>
  <c r="D97" i="14"/>
  <c r="C97" i="14"/>
  <c r="A97" i="14"/>
  <c r="D96" i="14"/>
  <c r="C96" i="14"/>
  <c r="A96" i="14"/>
  <c r="D95" i="14"/>
  <c r="C95" i="14"/>
  <c r="A95" i="14"/>
  <c r="D94" i="14"/>
  <c r="C94" i="14"/>
  <c r="A94" i="14"/>
  <c r="D93" i="14"/>
  <c r="C93" i="14"/>
  <c r="A93" i="14"/>
  <c r="D92" i="14"/>
  <c r="C92" i="14"/>
  <c r="A92" i="14"/>
  <c r="D91" i="14"/>
  <c r="C91" i="14"/>
  <c r="A91" i="14"/>
  <c r="D90" i="14"/>
  <c r="C90" i="14"/>
  <c r="A90" i="14"/>
  <c r="D89" i="14"/>
  <c r="C89" i="14"/>
  <c r="A89" i="14"/>
  <c r="D88" i="14"/>
  <c r="C88" i="14"/>
  <c r="A88" i="14"/>
  <c r="D87" i="14"/>
  <c r="C87" i="14"/>
  <c r="A87" i="14"/>
  <c r="D86" i="14"/>
  <c r="C86" i="14"/>
  <c r="A86" i="14"/>
  <c r="D85" i="14"/>
  <c r="C85" i="14"/>
  <c r="A85" i="14"/>
  <c r="D84" i="14"/>
  <c r="C84" i="14"/>
  <c r="A84" i="14"/>
  <c r="D83" i="14"/>
  <c r="C83" i="14"/>
  <c r="A83" i="14"/>
  <c r="D82" i="14"/>
  <c r="C82" i="14"/>
  <c r="A82" i="14"/>
  <c r="D81" i="14"/>
  <c r="C81" i="14"/>
  <c r="A81" i="14"/>
  <c r="D80" i="14"/>
  <c r="C80" i="14"/>
  <c r="A80" i="14"/>
  <c r="D79" i="14"/>
  <c r="C79" i="14"/>
  <c r="A79" i="14"/>
  <c r="D78" i="14"/>
  <c r="C78" i="14"/>
  <c r="A78" i="14"/>
  <c r="D77" i="14"/>
  <c r="C77" i="14"/>
  <c r="A77" i="14"/>
  <c r="D76" i="14"/>
  <c r="C76" i="14"/>
  <c r="A76" i="14"/>
  <c r="D75" i="14"/>
  <c r="C75" i="14"/>
  <c r="A75" i="14"/>
  <c r="D74" i="14"/>
  <c r="C74" i="14"/>
  <c r="A74" i="14"/>
  <c r="D73" i="14"/>
  <c r="C73" i="14"/>
  <c r="A73" i="14"/>
  <c r="D72" i="14"/>
  <c r="C72" i="14"/>
  <c r="A72" i="14"/>
  <c r="D71" i="14"/>
  <c r="C71" i="14"/>
  <c r="A71" i="14"/>
  <c r="D70" i="14"/>
  <c r="C70" i="14"/>
  <c r="A70" i="14"/>
  <c r="D69" i="14"/>
  <c r="C69" i="14"/>
  <c r="A69" i="14"/>
  <c r="D68" i="14"/>
  <c r="C68" i="14"/>
  <c r="A68" i="14"/>
  <c r="D67" i="14"/>
  <c r="C67" i="14"/>
  <c r="A67" i="14"/>
  <c r="D66" i="14"/>
  <c r="C66" i="14"/>
  <c r="A66" i="14"/>
  <c r="D65" i="14"/>
  <c r="C65" i="14"/>
  <c r="A65" i="14"/>
  <c r="D64" i="14"/>
  <c r="C64" i="14"/>
  <c r="A64" i="14"/>
  <c r="D62" i="14"/>
  <c r="C62" i="14"/>
  <c r="A62" i="14"/>
  <c r="D61" i="14"/>
  <c r="C61" i="14"/>
  <c r="A61" i="14"/>
  <c r="D60" i="14"/>
  <c r="C60" i="14"/>
  <c r="A60" i="14"/>
  <c r="D59" i="14"/>
  <c r="C59" i="14"/>
  <c r="A59" i="14"/>
  <c r="D58" i="14"/>
  <c r="C58" i="14"/>
  <c r="A58" i="14"/>
  <c r="D57" i="14"/>
  <c r="C57" i="14"/>
  <c r="A57" i="14"/>
  <c r="D54" i="14"/>
  <c r="C54" i="14"/>
  <c r="A54" i="14"/>
  <c r="D55" i="14"/>
  <c r="C55" i="14"/>
  <c r="A55" i="14"/>
  <c r="D53" i="14"/>
  <c r="C53" i="14"/>
  <c r="A53" i="14"/>
  <c r="D52" i="14"/>
  <c r="C52" i="14"/>
  <c r="A52" i="14"/>
  <c r="D51" i="14"/>
  <c r="C51" i="14"/>
  <c r="A51" i="14"/>
  <c r="D50" i="14"/>
  <c r="C50" i="14"/>
  <c r="A50" i="14"/>
  <c r="D49" i="14"/>
  <c r="C49" i="14"/>
  <c r="A49" i="14"/>
  <c r="D48" i="14"/>
  <c r="C48" i="14"/>
  <c r="A48" i="14"/>
  <c r="D47" i="14"/>
  <c r="C47" i="14"/>
  <c r="A47" i="14"/>
  <c r="D46" i="14"/>
  <c r="C46" i="14"/>
  <c r="A46" i="14"/>
  <c r="D45" i="14"/>
  <c r="C45" i="14"/>
  <c r="A45" i="14"/>
  <c r="D44" i="14"/>
  <c r="C44" i="14"/>
  <c r="A44" i="14"/>
  <c r="D43" i="14"/>
  <c r="C43" i="14"/>
  <c r="A43" i="14"/>
  <c r="D42" i="14"/>
  <c r="C42" i="14"/>
  <c r="A42" i="14"/>
  <c r="D41" i="14"/>
  <c r="C41" i="14"/>
  <c r="A41" i="14"/>
  <c r="D40" i="14"/>
  <c r="C40" i="14"/>
  <c r="A40" i="14"/>
  <c r="D39" i="14"/>
  <c r="C39" i="14"/>
  <c r="A39" i="14"/>
  <c r="D38" i="14"/>
  <c r="C38" i="14"/>
  <c r="A38" i="14"/>
  <c r="D37" i="14"/>
  <c r="C37" i="14"/>
  <c r="A37" i="14"/>
  <c r="D36" i="14"/>
  <c r="C36" i="14"/>
  <c r="A36" i="14"/>
  <c r="D33" i="14"/>
  <c r="C33" i="14"/>
  <c r="A33" i="14"/>
  <c r="D32" i="14"/>
  <c r="C32" i="14"/>
  <c r="A32" i="14"/>
  <c r="D29" i="14"/>
  <c r="C29" i="14"/>
  <c r="A29" i="14"/>
  <c r="D28" i="14"/>
  <c r="C28" i="14"/>
  <c r="A28" i="14"/>
  <c r="D27" i="14"/>
  <c r="C27" i="14"/>
  <c r="A27" i="14"/>
  <c r="D26" i="14"/>
  <c r="C26" i="14"/>
  <c r="A26" i="14"/>
  <c r="D25" i="14"/>
  <c r="C25" i="14"/>
  <c r="A25" i="14"/>
  <c r="D24" i="14"/>
  <c r="C24" i="14"/>
  <c r="A24" i="14"/>
  <c r="D23" i="14"/>
  <c r="C23" i="14"/>
  <c r="A23" i="14"/>
  <c r="D22" i="14"/>
  <c r="C22" i="14"/>
  <c r="A22" i="14"/>
  <c r="D21" i="14"/>
  <c r="C21" i="14"/>
  <c r="A21" i="14"/>
  <c r="D20" i="14"/>
  <c r="C20" i="14"/>
  <c r="A20" i="14"/>
  <c r="D19" i="14"/>
  <c r="C19" i="14"/>
  <c r="A19" i="14"/>
  <c r="D18" i="14"/>
  <c r="C18" i="14"/>
  <c r="A18" i="14"/>
  <c r="D17" i="14"/>
  <c r="C17" i="14"/>
  <c r="A17" i="14"/>
  <c r="D16" i="14"/>
  <c r="C16" i="14"/>
  <c r="A16" i="14"/>
  <c r="D15" i="14"/>
  <c r="C15" i="14"/>
  <c r="A15" i="14"/>
  <c r="D14" i="14"/>
  <c r="C14" i="14"/>
  <c r="A14" i="14"/>
  <c r="D13" i="14"/>
  <c r="C13" i="14"/>
  <c r="A13" i="14"/>
  <c r="D12" i="14"/>
  <c r="C12" i="14"/>
  <c r="A12" i="14"/>
  <c r="D11" i="14"/>
  <c r="C11" i="14"/>
  <c r="A11" i="14"/>
  <c r="D10" i="14"/>
  <c r="C10" i="14"/>
  <c r="A10" i="14"/>
  <c r="D9" i="14"/>
  <c r="C9" i="14"/>
  <c r="A9" i="14"/>
  <c r="D8" i="14"/>
  <c r="C8" i="14"/>
  <c r="A8" i="14"/>
  <c r="D7" i="14"/>
  <c r="C7" i="14"/>
  <c r="A7" i="14"/>
  <c r="D6" i="14"/>
  <c r="C6" i="14"/>
  <c r="A6" i="14"/>
  <c r="D5" i="14"/>
  <c r="C5" i="14"/>
  <c r="A5" i="14"/>
  <c r="D4" i="14"/>
  <c r="C4" i="14"/>
  <c r="A4" i="14"/>
  <c r="D3" i="14"/>
  <c r="C3" i="14"/>
  <c r="A3" i="14"/>
  <c r="G1" i="14"/>
  <c r="F1" i="14"/>
  <c r="K117" i="13"/>
  <c r="J117" i="13"/>
  <c r="I117" i="13"/>
  <c r="H117" i="13"/>
  <c r="G117" i="13"/>
  <c r="D117" i="13"/>
  <c r="C117" i="13"/>
  <c r="A117" i="13"/>
  <c r="K116" i="13"/>
  <c r="J116" i="13"/>
  <c r="I116" i="13"/>
  <c r="H116" i="13"/>
  <c r="G116" i="13"/>
  <c r="D116" i="13"/>
  <c r="C116" i="13"/>
  <c r="A116" i="13"/>
  <c r="D113" i="13"/>
  <c r="C113" i="13"/>
  <c r="A113" i="13"/>
  <c r="D112" i="13"/>
  <c r="C112" i="13"/>
  <c r="A112" i="13"/>
  <c r="D111" i="13"/>
  <c r="C111" i="13"/>
  <c r="A111" i="13"/>
  <c r="D110" i="13"/>
  <c r="C110" i="13"/>
  <c r="A110" i="13"/>
  <c r="K108" i="13"/>
  <c r="J108" i="13"/>
  <c r="I108" i="13"/>
  <c r="H108" i="13"/>
  <c r="G108" i="13"/>
  <c r="D108" i="13"/>
  <c r="C108" i="13"/>
  <c r="A108" i="13"/>
  <c r="D104" i="13"/>
  <c r="C104" i="13"/>
  <c r="A104" i="13"/>
  <c r="K103" i="13"/>
  <c r="J103" i="13"/>
  <c r="I103" i="13"/>
  <c r="H103" i="13"/>
  <c r="G103" i="13"/>
  <c r="D103" i="13"/>
  <c r="C103" i="13"/>
  <c r="A103" i="13"/>
  <c r="D102" i="13"/>
  <c r="C102" i="13"/>
  <c r="A102" i="13"/>
  <c r="D101" i="13"/>
  <c r="C101" i="13"/>
  <c r="A101" i="13"/>
  <c r="D100" i="13"/>
  <c r="C100" i="13"/>
  <c r="A100" i="13"/>
  <c r="D98" i="13"/>
  <c r="C98" i="13"/>
  <c r="A98" i="13"/>
  <c r="K97" i="13"/>
  <c r="J97" i="13"/>
  <c r="I97" i="13"/>
  <c r="H97" i="13"/>
  <c r="G97" i="13"/>
  <c r="D97" i="13"/>
  <c r="C97" i="13"/>
  <c r="A97" i="13"/>
  <c r="D96" i="13"/>
  <c r="C96" i="13"/>
  <c r="A96" i="13"/>
  <c r="K95" i="13"/>
  <c r="J95" i="13"/>
  <c r="I95" i="13"/>
  <c r="H95" i="13"/>
  <c r="G95" i="13"/>
  <c r="D95" i="13"/>
  <c r="C95" i="13"/>
  <c r="A95" i="13"/>
  <c r="D94" i="13"/>
  <c r="C94" i="13"/>
  <c r="A94" i="13"/>
  <c r="D93" i="13"/>
  <c r="C93" i="13"/>
  <c r="A93" i="13"/>
  <c r="D92" i="13"/>
  <c r="C92" i="13"/>
  <c r="A92" i="13"/>
  <c r="K91" i="13"/>
  <c r="K91" i="16" s="1"/>
  <c r="J91" i="13"/>
  <c r="I91" i="13"/>
  <c r="H91" i="13"/>
  <c r="G91" i="13"/>
  <c r="D91" i="13"/>
  <c r="C91" i="13"/>
  <c r="A91" i="13"/>
  <c r="D90" i="13"/>
  <c r="C90" i="13"/>
  <c r="A90" i="13"/>
  <c r="D89" i="13"/>
  <c r="C89" i="13"/>
  <c r="A89" i="13"/>
  <c r="D88" i="13"/>
  <c r="C88" i="13"/>
  <c r="A88" i="13"/>
  <c r="D87" i="13"/>
  <c r="C87" i="13"/>
  <c r="A87" i="13"/>
  <c r="D86" i="13"/>
  <c r="C86" i="13"/>
  <c r="A86" i="13"/>
  <c r="D85" i="13"/>
  <c r="C85" i="13"/>
  <c r="A85" i="13"/>
  <c r="D84" i="13"/>
  <c r="C84" i="13"/>
  <c r="A84" i="13"/>
  <c r="D83" i="13"/>
  <c r="C83" i="13"/>
  <c r="A83" i="13"/>
  <c r="D82" i="13"/>
  <c r="C82" i="13"/>
  <c r="A82" i="13"/>
  <c r="D81" i="13"/>
  <c r="C81" i="13"/>
  <c r="A81" i="13"/>
  <c r="D80" i="13"/>
  <c r="C80" i="13"/>
  <c r="A80" i="13"/>
  <c r="D79" i="13"/>
  <c r="C79" i="13"/>
  <c r="A79" i="13"/>
  <c r="D78" i="13"/>
  <c r="C78" i="13"/>
  <c r="A78" i="13"/>
  <c r="D77" i="13"/>
  <c r="C77" i="13"/>
  <c r="A77" i="13"/>
  <c r="K76" i="13"/>
  <c r="J76" i="13"/>
  <c r="I76" i="13"/>
  <c r="H76" i="13"/>
  <c r="G76" i="13"/>
  <c r="G76" i="16" s="1"/>
  <c r="D76" i="13"/>
  <c r="C76" i="13"/>
  <c r="A76" i="13"/>
  <c r="D75" i="13"/>
  <c r="C75" i="13"/>
  <c r="A75" i="13"/>
  <c r="D74" i="13"/>
  <c r="C74" i="13"/>
  <c r="A74" i="13"/>
  <c r="D73" i="13"/>
  <c r="C73" i="13"/>
  <c r="A73" i="13"/>
  <c r="D72" i="13"/>
  <c r="C72" i="13"/>
  <c r="A72" i="13"/>
  <c r="D71" i="13"/>
  <c r="C71" i="13"/>
  <c r="A71" i="13"/>
  <c r="D70" i="13"/>
  <c r="C70" i="13"/>
  <c r="A70" i="13"/>
  <c r="K69" i="13"/>
  <c r="J69" i="13"/>
  <c r="I69" i="13"/>
  <c r="H69" i="13"/>
  <c r="G69" i="13"/>
  <c r="D69" i="13"/>
  <c r="C69" i="13"/>
  <c r="A69" i="13"/>
  <c r="D68" i="13"/>
  <c r="C68" i="13"/>
  <c r="A68" i="13"/>
  <c r="D67" i="13"/>
  <c r="C67" i="13"/>
  <c r="A67" i="13"/>
  <c r="D66" i="13"/>
  <c r="C66" i="13"/>
  <c r="A66" i="13"/>
  <c r="D65" i="13"/>
  <c r="C65" i="13"/>
  <c r="A65" i="13"/>
  <c r="D63" i="13"/>
  <c r="C63" i="13"/>
  <c r="A63" i="13"/>
  <c r="D62" i="13"/>
  <c r="C62" i="13"/>
  <c r="A62" i="13"/>
  <c r="D61" i="13"/>
  <c r="C61" i="13"/>
  <c r="A61" i="13"/>
  <c r="D60" i="13"/>
  <c r="C60" i="13"/>
  <c r="A60" i="13"/>
  <c r="D59" i="13"/>
  <c r="C59" i="13"/>
  <c r="A59" i="13"/>
  <c r="D58" i="13"/>
  <c r="C58" i="13"/>
  <c r="A58" i="13"/>
  <c r="D57" i="13"/>
  <c r="C57" i="13"/>
  <c r="A57" i="13"/>
  <c r="D54" i="13"/>
  <c r="C54" i="13"/>
  <c r="A54" i="13"/>
  <c r="D55" i="13"/>
  <c r="C55" i="13"/>
  <c r="A55" i="13"/>
  <c r="D53" i="13"/>
  <c r="C53" i="13"/>
  <c r="A53" i="13"/>
  <c r="D52" i="13"/>
  <c r="C52" i="13"/>
  <c r="A52" i="13"/>
  <c r="D51" i="13"/>
  <c r="C51" i="13"/>
  <c r="A51" i="13"/>
  <c r="D50" i="13"/>
  <c r="C50" i="13"/>
  <c r="A50" i="13"/>
  <c r="D49" i="13"/>
  <c r="C49" i="13"/>
  <c r="A49" i="13"/>
  <c r="D48" i="13"/>
  <c r="C48" i="13"/>
  <c r="A48" i="13"/>
  <c r="D47" i="13"/>
  <c r="C47" i="13"/>
  <c r="A47" i="13"/>
  <c r="D46" i="13"/>
  <c r="C46" i="13"/>
  <c r="A46" i="13"/>
  <c r="D45" i="13"/>
  <c r="C45" i="13"/>
  <c r="A45" i="13"/>
  <c r="D44" i="13"/>
  <c r="C44" i="13"/>
  <c r="A44" i="13"/>
  <c r="D43" i="13"/>
  <c r="C43" i="13"/>
  <c r="A43" i="13"/>
  <c r="D42" i="13"/>
  <c r="C42" i="13"/>
  <c r="A42" i="13"/>
  <c r="D41" i="13"/>
  <c r="C41" i="13"/>
  <c r="A41" i="13"/>
  <c r="D40" i="13"/>
  <c r="C40" i="13"/>
  <c r="A40" i="13"/>
  <c r="D39" i="13"/>
  <c r="C39" i="13"/>
  <c r="A39" i="13"/>
  <c r="D38" i="13"/>
  <c r="C38" i="13"/>
  <c r="A38" i="13"/>
  <c r="D37" i="13"/>
  <c r="C37" i="13"/>
  <c r="A37" i="13"/>
  <c r="D36" i="13"/>
  <c r="C36" i="13"/>
  <c r="A36" i="13"/>
  <c r="D33" i="13"/>
  <c r="C33" i="13"/>
  <c r="A33" i="13"/>
  <c r="D32" i="13"/>
  <c r="C32" i="13"/>
  <c r="A32" i="13"/>
  <c r="D29" i="13"/>
  <c r="C29" i="13"/>
  <c r="A29" i="13"/>
  <c r="D28" i="13"/>
  <c r="C28" i="13"/>
  <c r="A28" i="13"/>
  <c r="D27" i="13"/>
  <c r="C27" i="13"/>
  <c r="A27" i="13"/>
  <c r="D26" i="13"/>
  <c r="C26" i="13"/>
  <c r="A26" i="13"/>
  <c r="D25" i="13"/>
  <c r="C25" i="13"/>
  <c r="A25" i="13"/>
  <c r="D24" i="13"/>
  <c r="C24" i="13"/>
  <c r="A24" i="13"/>
  <c r="D23" i="13"/>
  <c r="C23" i="13"/>
  <c r="A23" i="13"/>
  <c r="D22" i="13"/>
  <c r="C22" i="13"/>
  <c r="A22" i="13"/>
  <c r="D21" i="13"/>
  <c r="C21" i="13"/>
  <c r="A21" i="13"/>
  <c r="D20" i="13"/>
  <c r="C20" i="13"/>
  <c r="A20" i="13"/>
  <c r="D19" i="13"/>
  <c r="C19" i="13"/>
  <c r="A19" i="13"/>
  <c r="D18" i="13"/>
  <c r="C18" i="13"/>
  <c r="A18" i="13"/>
  <c r="D17" i="13"/>
  <c r="C17" i="13"/>
  <c r="A17" i="13"/>
  <c r="D16" i="13"/>
  <c r="C16" i="13"/>
  <c r="A16" i="13"/>
  <c r="D15" i="13"/>
  <c r="C15" i="13"/>
  <c r="A15" i="13"/>
  <c r="D14" i="13"/>
  <c r="C14" i="13"/>
  <c r="A14" i="13"/>
  <c r="D13" i="13"/>
  <c r="C13" i="13"/>
  <c r="A13" i="13"/>
  <c r="D12" i="13"/>
  <c r="C12" i="13"/>
  <c r="A12" i="13"/>
  <c r="D11" i="13"/>
  <c r="C11" i="13"/>
  <c r="A11" i="13"/>
  <c r="D10" i="13"/>
  <c r="C10" i="13"/>
  <c r="A10" i="13"/>
  <c r="D9" i="13"/>
  <c r="C9" i="13"/>
  <c r="A9" i="13"/>
  <c r="D8" i="13"/>
  <c r="C8" i="13"/>
  <c r="A8" i="13"/>
  <c r="D7" i="13"/>
  <c r="C7" i="13"/>
  <c r="A7" i="13"/>
  <c r="D6" i="13"/>
  <c r="C6" i="13"/>
  <c r="A6" i="13"/>
  <c r="D5" i="13"/>
  <c r="C5" i="13"/>
  <c r="A5" i="13"/>
  <c r="D4" i="13"/>
  <c r="C4" i="13"/>
  <c r="A4" i="13"/>
  <c r="G50" i="13"/>
  <c r="D3" i="13"/>
  <c r="C3" i="13"/>
  <c r="A3" i="13"/>
  <c r="G1" i="13"/>
  <c r="F1" i="13"/>
  <c r="K117" i="11"/>
  <c r="J117" i="11"/>
  <c r="I117" i="11"/>
  <c r="H117" i="11"/>
  <c r="G117" i="11"/>
  <c r="D117" i="11"/>
  <c r="C117" i="11"/>
  <c r="A117" i="11"/>
  <c r="K116" i="11"/>
  <c r="J116" i="11"/>
  <c r="I116" i="11"/>
  <c r="H116" i="11"/>
  <c r="G116" i="11"/>
  <c r="D116" i="11"/>
  <c r="C116" i="11"/>
  <c r="A116" i="11"/>
  <c r="D113" i="11"/>
  <c r="C113" i="11"/>
  <c r="A113" i="11"/>
  <c r="D112" i="11"/>
  <c r="C112" i="11"/>
  <c r="A112" i="11"/>
  <c r="D111" i="11"/>
  <c r="C111" i="11"/>
  <c r="A111" i="11"/>
  <c r="D110" i="11"/>
  <c r="C110" i="11"/>
  <c r="A110" i="11"/>
  <c r="K108" i="11"/>
  <c r="J108" i="11"/>
  <c r="I108" i="11"/>
  <c r="H108" i="11"/>
  <c r="G108" i="11"/>
  <c r="D108" i="11"/>
  <c r="C108" i="11"/>
  <c r="A108" i="11"/>
  <c r="D104" i="11"/>
  <c r="C104" i="11"/>
  <c r="A104" i="11"/>
  <c r="K103" i="11"/>
  <c r="J103" i="11"/>
  <c r="I103" i="11"/>
  <c r="H103" i="11"/>
  <c r="G103" i="11"/>
  <c r="D103" i="11"/>
  <c r="C103" i="11"/>
  <c r="A103" i="11"/>
  <c r="D102" i="11"/>
  <c r="C102" i="11"/>
  <c r="A102" i="11"/>
  <c r="D101" i="11"/>
  <c r="C101" i="11"/>
  <c r="A101" i="11"/>
  <c r="D100" i="11"/>
  <c r="C100" i="11"/>
  <c r="A100" i="11"/>
  <c r="D98" i="11"/>
  <c r="C98" i="11"/>
  <c r="A98" i="11"/>
  <c r="K97" i="11"/>
  <c r="J97" i="11"/>
  <c r="I97" i="11"/>
  <c r="H97" i="11"/>
  <c r="G97" i="11"/>
  <c r="D97" i="11"/>
  <c r="C97" i="11"/>
  <c r="A97" i="11"/>
  <c r="D96" i="11"/>
  <c r="C96" i="11"/>
  <c r="A96" i="11"/>
  <c r="K95" i="11"/>
  <c r="J95" i="11"/>
  <c r="I95" i="11"/>
  <c r="H95" i="11"/>
  <c r="G95" i="11"/>
  <c r="D95" i="11"/>
  <c r="C95" i="11"/>
  <c r="A95" i="11"/>
  <c r="D94" i="11"/>
  <c r="C94" i="11"/>
  <c r="A94" i="11"/>
  <c r="D93" i="11"/>
  <c r="C93" i="11"/>
  <c r="A93" i="11"/>
  <c r="D92" i="11"/>
  <c r="C92" i="11"/>
  <c r="A92" i="11"/>
  <c r="K91" i="11"/>
  <c r="J91" i="11"/>
  <c r="I91" i="11"/>
  <c r="H91" i="11"/>
  <c r="G91" i="11"/>
  <c r="D91" i="11"/>
  <c r="C91" i="11"/>
  <c r="A91" i="11"/>
  <c r="D90" i="11"/>
  <c r="C90" i="11"/>
  <c r="A90" i="11"/>
  <c r="D89" i="11"/>
  <c r="C89" i="11"/>
  <c r="A89" i="11"/>
  <c r="D88" i="11"/>
  <c r="C88" i="11"/>
  <c r="A88" i="11"/>
  <c r="D87" i="11"/>
  <c r="C87" i="11"/>
  <c r="A87" i="11"/>
  <c r="D86" i="11"/>
  <c r="C86" i="11"/>
  <c r="A86" i="11"/>
  <c r="D85" i="11"/>
  <c r="C85" i="11"/>
  <c r="A85" i="11"/>
  <c r="D84" i="11"/>
  <c r="C84" i="11"/>
  <c r="A84" i="11"/>
  <c r="D83" i="11"/>
  <c r="C83" i="11"/>
  <c r="A83" i="11"/>
  <c r="D82" i="11"/>
  <c r="C82" i="11"/>
  <c r="A82" i="11"/>
  <c r="D81" i="11"/>
  <c r="C81" i="11"/>
  <c r="A81" i="11"/>
  <c r="D80" i="11"/>
  <c r="C80" i="11"/>
  <c r="A80" i="11"/>
  <c r="D79" i="11"/>
  <c r="C79" i="11"/>
  <c r="A79" i="11"/>
  <c r="D78" i="11"/>
  <c r="C78" i="11"/>
  <c r="A78" i="11"/>
  <c r="D77" i="11"/>
  <c r="C77" i="11"/>
  <c r="A77" i="11"/>
  <c r="K76" i="11"/>
  <c r="J76" i="11"/>
  <c r="I76" i="11"/>
  <c r="H76" i="11"/>
  <c r="G76" i="11"/>
  <c r="D76" i="11"/>
  <c r="C76" i="11"/>
  <c r="A76" i="11"/>
  <c r="D75" i="11"/>
  <c r="C75" i="11"/>
  <c r="A75" i="11"/>
  <c r="D74" i="11"/>
  <c r="C74" i="11"/>
  <c r="A74" i="11"/>
  <c r="D73" i="11"/>
  <c r="C73" i="11"/>
  <c r="A73" i="11"/>
  <c r="D72" i="11"/>
  <c r="C72" i="11"/>
  <c r="A72" i="11"/>
  <c r="D71" i="11"/>
  <c r="C71" i="11"/>
  <c r="A71" i="11"/>
  <c r="D70" i="11"/>
  <c r="C70" i="11"/>
  <c r="A70" i="11"/>
  <c r="K69" i="11"/>
  <c r="J69" i="11"/>
  <c r="J69" i="16" s="1"/>
  <c r="I69" i="11"/>
  <c r="I69" i="16" s="1"/>
  <c r="H69" i="11"/>
  <c r="H69" i="16" s="1"/>
  <c r="G69" i="11"/>
  <c r="G69" i="16" s="1"/>
  <c r="D69" i="11"/>
  <c r="C69" i="11"/>
  <c r="A69" i="11"/>
  <c r="D68" i="11"/>
  <c r="C68" i="11"/>
  <c r="A68" i="11"/>
  <c r="D67" i="11"/>
  <c r="C67" i="11"/>
  <c r="A67" i="11"/>
  <c r="D66" i="11"/>
  <c r="C66" i="11"/>
  <c r="A66" i="11"/>
  <c r="D65" i="11"/>
  <c r="C65" i="11"/>
  <c r="A65" i="11"/>
  <c r="D63" i="11"/>
  <c r="C63" i="11"/>
  <c r="A63" i="11"/>
  <c r="D62" i="11"/>
  <c r="C62" i="11"/>
  <c r="A62" i="11"/>
  <c r="D61" i="11"/>
  <c r="C61" i="11"/>
  <c r="A61" i="11"/>
  <c r="D60" i="11"/>
  <c r="C60" i="11"/>
  <c r="A60" i="11"/>
  <c r="D59" i="11"/>
  <c r="C59" i="11"/>
  <c r="A59" i="11"/>
  <c r="D58" i="11"/>
  <c r="C58" i="11"/>
  <c r="A58" i="11"/>
  <c r="D57" i="11"/>
  <c r="C57" i="11"/>
  <c r="A57" i="11"/>
  <c r="D54" i="11"/>
  <c r="C54" i="11"/>
  <c r="A54" i="11"/>
  <c r="D55" i="11"/>
  <c r="C55" i="11"/>
  <c r="A55" i="11"/>
  <c r="D53" i="11"/>
  <c r="C53" i="11"/>
  <c r="A53" i="11"/>
  <c r="D52" i="11"/>
  <c r="C52" i="11"/>
  <c r="A52" i="11"/>
  <c r="D51" i="11"/>
  <c r="C51" i="11"/>
  <c r="A51" i="11"/>
  <c r="D50" i="11"/>
  <c r="C50" i="11"/>
  <c r="A50" i="11"/>
  <c r="D49" i="11"/>
  <c r="C49" i="11"/>
  <c r="A49" i="11"/>
  <c r="D48" i="11"/>
  <c r="C48" i="11"/>
  <c r="A48" i="11"/>
  <c r="D47" i="11"/>
  <c r="C47" i="11"/>
  <c r="A47" i="11"/>
  <c r="D46" i="11"/>
  <c r="C46" i="11"/>
  <c r="A46" i="11"/>
  <c r="D45" i="11"/>
  <c r="C45" i="11"/>
  <c r="A45" i="11"/>
  <c r="D44" i="11"/>
  <c r="C44" i="11"/>
  <c r="A44" i="11"/>
  <c r="D43" i="11"/>
  <c r="C43" i="11"/>
  <c r="A43" i="11"/>
  <c r="D42" i="11"/>
  <c r="C42" i="11"/>
  <c r="A42" i="11"/>
  <c r="D41" i="11"/>
  <c r="C41" i="11"/>
  <c r="A41" i="11"/>
  <c r="D40" i="11"/>
  <c r="C40" i="11"/>
  <c r="A40" i="11"/>
  <c r="D39" i="11"/>
  <c r="C39" i="11"/>
  <c r="A39" i="11"/>
  <c r="D38" i="11"/>
  <c r="C38" i="11"/>
  <c r="A38" i="11"/>
  <c r="D37" i="11"/>
  <c r="C37" i="11"/>
  <c r="A37" i="11"/>
  <c r="D36" i="11"/>
  <c r="C36" i="11"/>
  <c r="A36" i="11"/>
  <c r="D33" i="11"/>
  <c r="C33" i="11"/>
  <c r="A33" i="11"/>
  <c r="D32" i="11"/>
  <c r="C32" i="11"/>
  <c r="A32" i="11"/>
  <c r="D29" i="11"/>
  <c r="C29" i="11"/>
  <c r="A29" i="11"/>
  <c r="D28" i="11"/>
  <c r="C28" i="11"/>
  <c r="A28" i="11"/>
  <c r="D27" i="11"/>
  <c r="C27" i="11"/>
  <c r="A27" i="11"/>
  <c r="D26" i="11"/>
  <c r="C26" i="11"/>
  <c r="A26" i="11"/>
  <c r="D25" i="11"/>
  <c r="C25" i="11"/>
  <c r="A25" i="11"/>
  <c r="D24" i="11"/>
  <c r="C24" i="11"/>
  <c r="A24" i="11"/>
  <c r="D23" i="11"/>
  <c r="C23" i="11"/>
  <c r="A23" i="11"/>
  <c r="D22" i="11"/>
  <c r="C22" i="11"/>
  <c r="A22" i="11"/>
  <c r="D21" i="11"/>
  <c r="C21" i="11"/>
  <c r="A21" i="11"/>
  <c r="D20" i="11"/>
  <c r="C20" i="11"/>
  <c r="A20" i="11"/>
  <c r="D19" i="11"/>
  <c r="C19" i="11"/>
  <c r="A19" i="11"/>
  <c r="D18" i="11"/>
  <c r="C18" i="11"/>
  <c r="A18" i="11"/>
  <c r="D17" i="11"/>
  <c r="C17" i="11"/>
  <c r="A17" i="11"/>
  <c r="D16" i="11"/>
  <c r="C16" i="11"/>
  <c r="A16" i="11"/>
  <c r="D15" i="11"/>
  <c r="C15" i="11"/>
  <c r="A15" i="11"/>
  <c r="D14" i="11"/>
  <c r="C14" i="11"/>
  <c r="A14" i="11"/>
  <c r="D13" i="11"/>
  <c r="C13" i="11"/>
  <c r="A13" i="11"/>
  <c r="D12" i="11"/>
  <c r="C12" i="11"/>
  <c r="A12" i="11"/>
  <c r="D11" i="11"/>
  <c r="C11" i="11"/>
  <c r="A11" i="11"/>
  <c r="D10" i="11"/>
  <c r="C10" i="11"/>
  <c r="A10" i="11"/>
  <c r="D9" i="11"/>
  <c r="C9" i="11"/>
  <c r="A9" i="11"/>
  <c r="D8" i="11"/>
  <c r="C8" i="11"/>
  <c r="A8" i="11"/>
  <c r="H7" i="11"/>
  <c r="D7" i="11"/>
  <c r="C7" i="11"/>
  <c r="A7" i="11"/>
  <c r="D6" i="11"/>
  <c r="C6" i="11"/>
  <c r="A6" i="11"/>
  <c r="D5" i="11"/>
  <c r="C5" i="11"/>
  <c r="A5" i="11"/>
  <c r="D4" i="11"/>
  <c r="C4" i="11"/>
  <c r="A4" i="11"/>
  <c r="D3" i="11"/>
  <c r="C3" i="11"/>
  <c r="A3" i="11"/>
  <c r="G1" i="11"/>
  <c r="F1" i="11"/>
  <c r="K117" i="1"/>
  <c r="J117" i="1"/>
  <c r="I117" i="1"/>
  <c r="H117" i="1"/>
  <c r="K116" i="1"/>
  <c r="J116" i="1"/>
  <c r="I116" i="1"/>
  <c r="H116" i="1"/>
  <c r="D85" i="1"/>
  <c r="C85" i="1"/>
  <c r="A85" i="1"/>
  <c r="D84" i="1"/>
  <c r="C84" i="1"/>
  <c r="A84" i="1"/>
  <c r="D116" i="1"/>
  <c r="C116" i="1"/>
  <c r="A116" i="1"/>
  <c r="D113" i="1"/>
  <c r="C113" i="1"/>
  <c r="A113" i="1"/>
  <c r="D82" i="1"/>
  <c r="C82" i="1"/>
  <c r="A82" i="1"/>
  <c r="D81" i="1"/>
  <c r="C81" i="1"/>
  <c r="A81" i="1"/>
  <c r="D79" i="1"/>
  <c r="C79" i="1"/>
  <c r="A79" i="1"/>
  <c r="H91" i="16" l="1"/>
  <c r="G91" i="16"/>
  <c r="I91" i="16"/>
  <c r="J91" i="16"/>
  <c r="O91" i="16" s="1"/>
  <c r="I76" i="16"/>
  <c r="J76" i="16"/>
  <c r="Q76" i="11"/>
  <c r="K76" i="16"/>
  <c r="H76" i="16"/>
  <c r="K69" i="16"/>
  <c r="G121" i="1"/>
  <c r="G120" i="1"/>
  <c r="D21" i="16"/>
  <c r="D52" i="16"/>
  <c r="D73" i="16"/>
  <c r="D87" i="16"/>
  <c r="D56" i="16"/>
  <c r="D66" i="16"/>
  <c r="D8" i="16"/>
  <c r="D84" i="16"/>
  <c r="D115" i="16"/>
  <c r="D59" i="16"/>
  <c r="D71" i="16"/>
  <c r="D105" i="16"/>
  <c r="D22" i="16"/>
  <c r="C24" i="16"/>
  <c r="C56" i="16"/>
  <c r="C13" i="16"/>
  <c r="C16" i="16"/>
  <c r="C106" i="16"/>
  <c r="C114" i="16"/>
  <c r="C8" i="16"/>
  <c r="C4" i="16"/>
  <c r="C112" i="16"/>
  <c r="C109" i="16"/>
  <c r="C100" i="16"/>
  <c r="C7" i="16"/>
  <c r="C91" i="16"/>
  <c r="C95" i="16"/>
  <c r="C58" i="16"/>
  <c r="C22" i="16"/>
  <c r="C18" i="16"/>
  <c r="C80" i="16"/>
  <c r="C110" i="16"/>
  <c r="C21" i="16"/>
  <c r="C54" i="16"/>
  <c r="C88" i="16"/>
  <c r="C71" i="16"/>
  <c r="D53" i="16"/>
  <c r="D83" i="16"/>
  <c r="D11" i="16"/>
  <c r="D116" i="16"/>
  <c r="D89" i="16"/>
  <c r="D63" i="16"/>
  <c r="D100" i="16"/>
  <c r="D3" i="16"/>
  <c r="D38" i="16"/>
  <c r="D117" i="16"/>
  <c r="D79" i="16"/>
  <c r="D60" i="16"/>
  <c r="D119" i="16"/>
  <c r="D106" i="16"/>
  <c r="D28" i="16"/>
  <c r="D121" i="16"/>
  <c r="C26" i="16"/>
  <c r="C73" i="16"/>
  <c r="C15" i="16"/>
  <c r="C116" i="16"/>
  <c r="C76" i="16"/>
  <c r="C50" i="16"/>
  <c r="C39" i="16"/>
  <c r="D51" i="16"/>
  <c r="D76" i="16"/>
  <c r="D23" i="16"/>
  <c r="D19" i="16"/>
  <c r="D101" i="16"/>
  <c r="D103" i="16"/>
  <c r="D29" i="16"/>
  <c r="D16" i="16"/>
  <c r="C6" i="16"/>
  <c r="C65" i="16"/>
  <c r="C99" i="16"/>
  <c r="C66" i="16"/>
  <c r="C123" i="16"/>
  <c r="C19" i="16"/>
  <c r="C117" i="16"/>
  <c r="D81" i="16"/>
  <c r="D104" i="16"/>
  <c r="D18" i="16"/>
  <c r="D36" i="16"/>
  <c r="D9" i="16"/>
  <c r="D57" i="16"/>
  <c r="D45" i="16"/>
  <c r="D74" i="16"/>
  <c r="C72" i="16"/>
  <c r="C77" i="16"/>
  <c r="C126" i="16"/>
  <c r="C94" i="16"/>
  <c r="C102" i="16"/>
  <c r="C121" i="16"/>
  <c r="C61" i="16"/>
  <c r="C87" i="16"/>
  <c r="D90" i="16"/>
  <c r="D125" i="16"/>
  <c r="D27" i="16"/>
  <c r="D75" i="16"/>
  <c r="D50" i="16"/>
  <c r="D20" i="16"/>
  <c r="D72" i="16"/>
  <c r="C119" i="16"/>
  <c r="C46" i="16"/>
  <c r="C122" i="16"/>
  <c r="C90" i="16"/>
  <c r="C115" i="16"/>
  <c r="C113" i="16"/>
  <c r="C29" i="16"/>
  <c r="C38" i="16"/>
  <c r="D12" i="16"/>
  <c r="D85" i="16"/>
  <c r="D126" i="16"/>
  <c r="D67" i="16"/>
  <c r="D92" i="16"/>
  <c r="D95" i="16"/>
  <c r="D4" i="16"/>
  <c r="D26" i="16"/>
  <c r="D86" i="16"/>
  <c r="D15" i="16"/>
  <c r="C55" i="16"/>
  <c r="C33" i="16"/>
  <c r="C44" i="16"/>
  <c r="C57" i="16"/>
  <c r="C74" i="16"/>
  <c r="C89" i="16"/>
  <c r="C63" i="16"/>
  <c r="C12" i="16"/>
  <c r="D44" i="16"/>
  <c r="D42" i="16"/>
  <c r="D112" i="16"/>
  <c r="D78" i="16"/>
  <c r="D110" i="16"/>
  <c r="C32" i="16"/>
  <c r="D109" i="16"/>
  <c r="D7" i="16"/>
  <c r="D43" i="16"/>
  <c r="D120" i="16"/>
  <c r="D94" i="16"/>
  <c r="D41" i="16"/>
  <c r="D49" i="16"/>
  <c r="C82" i="16"/>
  <c r="C40" i="16"/>
  <c r="C48" i="16"/>
  <c r="C3" i="16"/>
  <c r="C17" i="16"/>
  <c r="C52" i="16"/>
  <c r="C41" i="16"/>
  <c r="C92" i="16"/>
  <c r="D58" i="16"/>
  <c r="D14" i="16"/>
  <c r="D33" i="16"/>
  <c r="D82" i="16"/>
  <c r="D108" i="16"/>
  <c r="D111" i="16"/>
  <c r="D107" i="16"/>
  <c r="D127" i="16"/>
  <c r="D96" i="16"/>
  <c r="D40" i="16"/>
  <c r="D114" i="16"/>
  <c r="D70" i="16"/>
  <c r="C124" i="16"/>
  <c r="C86" i="16"/>
  <c r="C93" i="16"/>
  <c r="C81" i="16"/>
  <c r="C111" i="16"/>
  <c r="D24" i="16"/>
  <c r="D54" i="16"/>
  <c r="D55" i="16"/>
  <c r="D64" i="16"/>
  <c r="D97" i="16"/>
  <c r="D13" i="16"/>
  <c r="D77" i="16"/>
  <c r="C103" i="16"/>
  <c r="C49" i="16"/>
  <c r="C64" i="16"/>
  <c r="C28" i="16"/>
  <c r="C96" i="16"/>
  <c r="C14" i="16"/>
  <c r="C47" i="16"/>
  <c r="C35" i="16"/>
  <c r="C31" i="16"/>
  <c r="C34" i="16"/>
  <c r="C30" i="16"/>
  <c r="D61" i="16"/>
  <c r="D48" i="16"/>
  <c r="D37" i="16"/>
  <c r="D32" i="16"/>
  <c r="D80" i="16"/>
  <c r="D25" i="16"/>
  <c r="D123" i="16"/>
  <c r="C5" i="16"/>
  <c r="C45" i="16"/>
  <c r="C108" i="16"/>
  <c r="C43" i="16"/>
  <c r="C69" i="16"/>
  <c r="C75" i="16"/>
  <c r="C78" i="16"/>
  <c r="C85" i="16"/>
  <c r="D65" i="16"/>
  <c r="D17" i="16"/>
  <c r="D69" i="16"/>
  <c r="D102" i="16"/>
  <c r="D124" i="16"/>
  <c r="D5" i="16"/>
  <c r="D122" i="16"/>
  <c r="C11" i="16"/>
  <c r="C42" i="16"/>
  <c r="C97" i="16"/>
  <c r="C101" i="16"/>
  <c r="C127" i="16"/>
  <c r="C23" i="16"/>
  <c r="C37" i="16"/>
  <c r="B34" i="16"/>
  <c r="B30" i="16"/>
  <c r="B35" i="16"/>
  <c r="B31" i="16"/>
  <c r="D35" i="16"/>
  <c r="D31" i="16"/>
  <c r="D34" i="16"/>
  <c r="D30" i="16"/>
  <c r="D99" i="16"/>
  <c r="D10" i="16"/>
  <c r="C107" i="16"/>
  <c r="D93" i="16"/>
  <c r="D68" i="16"/>
  <c r="D39" i="16"/>
  <c r="G1" i="16"/>
  <c r="L1" i="16" s="1"/>
  <c r="D46" i="16"/>
  <c r="D6" i="16"/>
  <c r="F1" i="16"/>
  <c r="D98" i="16"/>
  <c r="C84" i="16"/>
  <c r="C36" i="16"/>
  <c r="C10" i="16"/>
  <c r="C60" i="16"/>
  <c r="C53" i="16"/>
  <c r="C118" i="16"/>
  <c r="C62" i="16"/>
  <c r="N91" i="16"/>
  <c r="I103" i="16"/>
  <c r="N103" i="16" s="1"/>
  <c r="J116" i="16"/>
  <c r="O116" i="16" s="1"/>
  <c r="P69" i="16"/>
  <c r="G117" i="16"/>
  <c r="L117" i="16" s="1"/>
  <c r="M76" i="16"/>
  <c r="G116" i="16"/>
  <c r="L116" i="16" s="1"/>
  <c r="O76" i="16"/>
  <c r="M91" i="16"/>
  <c r="J108" i="16"/>
  <c r="O108" i="16" s="1"/>
  <c r="K108" i="16"/>
  <c r="P108" i="16" s="1"/>
  <c r="H116" i="16"/>
  <c r="M116" i="16" s="1"/>
  <c r="M103" i="16"/>
  <c r="H103" i="16"/>
  <c r="K116" i="16"/>
  <c r="P116" i="16" s="1"/>
  <c r="M69" i="16"/>
  <c r="K103" i="16"/>
  <c r="P103" i="16" s="1"/>
  <c r="H117" i="16"/>
  <c r="M117" i="16" s="1"/>
  <c r="G7" i="16"/>
  <c r="L7" i="16" s="1"/>
  <c r="K117" i="16"/>
  <c r="P117" i="16" s="1"/>
  <c r="N76" i="16"/>
  <c r="Q91" i="13"/>
  <c r="L91" i="16"/>
  <c r="G103" i="16"/>
  <c r="L103" i="16" s="1"/>
  <c r="P76" i="16"/>
  <c r="I116" i="16"/>
  <c r="N116" i="16" s="1"/>
  <c r="L69" i="16"/>
  <c r="N69" i="16"/>
  <c r="O69" i="16"/>
  <c r="B59" i="16"/>
  <c r="B77" i="16"/>
  <c r="B124" i="16"/>
  <c r="B109" i="16"/>
  <c r="B14" i="16"/>
  <c r="B54" i="16"/>
  <c r="B36" i="16"/>
  <c r="B42" i="16"/>
  <c r="B62" i="16"/>
  <c r="B81" i="16"/>
  <c r="B112" i="16"/>
  <c r="B18" i="16"/>
  <c r="B10" i="16"/>
  <c r="B22" i="16"/>
  <c r="B79" i="16"/>
  <c r="B29" i="16"/>
  <c r="B40" i="16"/>
  <c r="B19" i="16"/>
  <c r="B26" i="16"/>
  <c r="B64" i="16"/>
  <c r="B37" i="16"/>
  <c r="B87" i="16"/>
  <c r="B20" i="16"/>
  <c r="B111" i="16"/>
  <c r="B96" i="16"/>
  <c r="B116" i="16"/>
  <c r="B122" i="16"/>
  <c r="B47" i="16"/>
  <c r="B85" i="16"/>
  <c r="B15" i="16"/>
  <c r="B6" i="16"/>
  <c r="B90" i="16"/>
  <c r="B107" i="16"/>
  <c r="B65" i="16"/>
  <c r="B83" i="16"/>
  <c r="B55" i="16"/>
  <c r="B119" i="16"/>
  <c r="B97" i="16"/>
  <c r="B4" i="16"/>
  <c r="B92" i="16"/>
  <c r="B48" i="16"/>
  <c r="B98" i="16"/>
  <c r="B114" i="16"/>
  <c r="B74" i="16"/>
  <c r="B95" i="16"/>
  <c r="B49" i="16"/>
  <c r="B78" i="16"/>
  <c r="B32" i="16"/>
  <c r="B46" i="16"/>
  <c r="B103" i="16"/>
  <c r="B121" i="16"/>
  <c r="B13" i="16"/>
  <c r="B24" i="16"/>
  <c r="B5" i="16"/>
  <c r="B93" i="16"/>
  <c r="B99" i="16"/>
  <c r="B72" i="16"/>
  <c r="B45" i="16"/>
  <c r="B38" i="16"/>
  <c r="B17" i="16"/>
  <c r="B113" i="16"/>
  <c r="B75" i="16"/>
  <c r="B91" i="16"/>
  <c r="B27" i="16"/>
  <c r="B120" i="16"/>
  <c r="B86" i="16"/>
  <c r="B118" i="16"/>
  <c r="B100" i="16"/>
  <c r="B61" i="16"/>
  <c r="B21" i="16"/>
  <c r="B8" i="16"/>
  <c r="B105" i="16"/>
  <c r="B28" i="16"/>
  <c r="B53" i="16"/>
  <c r="B63" i="16"/>
  <c r="B12" i="16"/>
  <c r="B101" i="16"/>
  <c r="B60" i="16"/>
  <c r="B43" i="16"/>
  <c r="B11" i="16"/>
  <c r="B106" i="16"/>
  <c r="B52" i="16"/>
  <c r="B94" i="16"/>
  <c r="B69" i="16"/>
  <c r="B104" i="16"/>
  <c r="B76" i="16"/>
  <c r="B80" i="16"/>
  <c r="B71" i="16"/>
  <c r="B3" i="16"/>
  <c r="B57" i="16"/>
  <c r="B51" i="16"/>
  <c r="B58" i="16"/>
  <c r="B84" i="16"/>
  <c r="B41" i="16"/>
  <c r="B127" i="16"/>
  <c r="B123" i="16"/>
  <c r="B102" i="16"/>
  <c r="B115" i="16"/>
  <c r="B25" i="16"/>
  <c r="B125" i="16"/>
  <c r="B50" i="16"/>
  <c r="B126" i="16"/>
  <c r="B33" i="16"/>
  <c r="B9" i="16"/>
  <c r="B39" i="16"/>
  <c r="B88" i="16"/>
  <c r="B68" i="16"/>
  <c r="B89" i="16"/>
  <c r="B7" i="16"/>
  <c r="B23" i="16"/>
  <c r="B108" i="16"/>
  <c r="B82" i="16"/>
  <c r="B16" i="16"/>
  <c r="B67" i="16"/>
  <c r="B70" i="16"/>
  <c r="B73" i="16"/>
  <c r="B44" i="16"/>
  <c r="B66" i="16"/>
  <c r="B110" i="16"/>
  <c r="B117" i="16"/>
  <c r="J117" i="16"/>
  <c r="O117" i="16" s="1"/>
  <c r="G5" i="16"/>
  <c r="L5" i="16" s="1"/>
  <c r="J103" i="16"/>
  <c r="O103" i="16" s="1"/>
  <c r="P91" i="16"/>
  <c r="I117" i="16"/>
  <c r="N117" i="16" s="1"/>
  <c r="L76" i="16"/>
  <c r="N108" i="16"/>
  <c r="I108" i="16"/>
  <c r="H108" i="16"/>
  <c r="M108" i="16" s="1"/>
  <c r="H109" i="13"/>
  <c r="G108" i="16"/>
  <c r="L108" i="16" s="1"/>
  <c r="G109" i="13"/>
  <c r="H7" i="16"/>
  <c r="M7" i="16" s="1"/>
  <c r="P76" i="11"/>
  <c r="P91" i="13"/>
  <c r="P117" i="1"/>
  <c r="T117" i="1" s="1"/>
  <c r="P108" i="13"/>
  <c r="P76" i="13"/>
  <c r="P84" i="11"/>
  <c r="T84" i="11" s="1"/>
  <c r="P85" i="11"/>
  <c r="T85" i="11" s="1"/>
  <c r="P85" i="1"/>
  <c r="T85" i="1" s="1"/>
  <c r="P108" i="11"/>
  <c r="T108" i="11" s="1"/>
  <c r="P116" i="11"/>
  <c r="T116" i="11" s="1"/>
  <c r="P117" i="11"/>
  <c r="T117" i="11" s="1"/>
  <c r="N117" i="1"/>
  <c r="I72" i="13"/>
  <c r="I109" i="13" s="1"/>
  <c r="S69" i="13"/>
  <c r="N69" i="13"/>
  <c r="N108" i="13"/>
  <c r="R108" i="13" s="1"/>
  <c r="R116" i="1"/>
  <c r="H1" i="11"/>
  <c r="M1" i="11" s="1"/>
  <c r="G72" i="11"/>
  <c r="G109" i="11" s="1"/>
  <c r="O116" i="1"/>
  <c r="I7" i="11"/>
  <c r="M7" i="11"/>
  <c r="Q7" i="11" s="1"/>
  <c r="K72" i="11"/>
  <c r="P69" i="11"/>
  <c r="N76" i="11"/>
  <c r="R76" i="11" s="1"/>
  <c r="R85" i="11"/>
  <c r="M85" i="11"/>
  <c r="Q85" i="11" s="1"/>
  <c r="R84" i="1"/>
  <c r="O117" i="1"/>
  <c r="S117" i="1" s="1"/>
  <c r="T76" i="11"/>
  <c r="O76" i="11"/>
  <c r="S76" i="11" s="1"/>
  <c r="I86" i="11"/>
  <c r="N84" i="11"/>
  <c r="R84" i="11" s="1"/>
  <c r="N85" i="11"/>
  <c r="G104" i="11"/>
  <c r="H104" i="11" s="1"/>
  <c r="M116" i="11"/>
  <c r="Q116" i="11" s="1"/>
  <c r="M117" i="11"/>
  <c r="Q117" i="11" s="1"/>
  <c r="J72" i="13"/>
  <c r="J109" i="13" s="1"/>
  <c r="T69" i="13"/>
  <c r="O69" i="13"/>
  <c r="R76" i="13"/>
  <c r="M76" i="13"/>
  <c r="Q76" i="13" s="1"/>
  <c r="G86" i="13"/>
  <c r="G118" i="13" s="1"/>
  <c r="T108" i="13"/>
  <c r="O108" i="13"/>
  <c r="S108" i="13" s="1"/>
  <c r="O85" i="13"/>
  <c r="S85" i="13" s="1"/>
  <c r="I5" i="11"/>
  <c r="J5" i="11" s="1"/>
  <c r="M5" i="11"/>
  <c r="Q5" i="11" s="1"/>
  <c r="H86" i="11"/>
  <c r="M84" i="11"/>
  <c r="Q84" i="11" s="1"/>
  <c r="N84" i="1"/>
  <c r="J86" i="11"/>
  <c r="O84" i="11"/>
  <c r="S84" i="11" s="1"/>
  <c r="O85" i="11"/>
  <c r="S85" i="11" s="1"/>
  <c r="M91" i="11"/>
  <c r="Q91" i="11" s="1"/>
  <c r="R91" i="11"/>
  <c r="M103" i="11"/>
  <c r="Q103" i="11" s="1"/>
  <c r="N116" i="11"/>
  <c r="R116" i="11" s="1"/>
  <c r="N117" i="11"/>
  <c r="R117" i="11" s="1"/>
  <c r="I7" i="13"/>
  <c r="M7" i="13"/>
  <c r="Q7" i="13" s="1"/>
  <c r="K72" i="13"/>
  <c r="K109" i="13" s="1"/>
  <c r="P69" i="13"/>
  <c r="N76" i="13"/>
  <c r="H86" i="13"/>
  <c r="H118" i="13" s="1"/>
  <c r="M84" i="13"/>
  <c r="Q84" i="13" s="1"/>
  <c r="M85" i="13"/>
  <c r="Q85" i="13" s="1"/>
  <c r="N91" i="11"/>
  <c r="N103" i="11"/>
  <c r="R103" i="11" s="1"/>
  <c r="O116" i="11"/>
  <c r="S116" i="11" s="1"/>
  <c r="O117" i="11"/>
  <c r="S117" i="11" s="1"/>
  <c r="T76" i="13"/>
  <c r="O76" i="13"/>
  <c r="S76" i="13" s="1"/>
  <c r="I86" i="13"/>
  <c r="N84" i="13"/>
  <c r="R84" i="13" s="1"/>
  <c r="N85" i="13"/>
  <c r="R85" i="13" s="1"/>
  <c r="G104" i="13"/>
  <c r="M116" i="13"/>
  <c r="Q116" i="13" s="1"/>
  <c r="M117" i="13"/>
  <c r="Q117" i="13" s="1"/>
  <c r="S116" i="1"/>
  <c r="N116" i="1"/>
  <c r="O91" i="11"/>
  <c r="S91" i="11" s="1"/>
  <c r="O103" i="11"/>
  <c r="S103" i="11" s="1"/>
  <c r="R91" i="13"/>
  <c r="M91" i="13"/>
  <c r="R103" i="13"/>
  <c r="M103" i="13"/>
  <c r="Q103" i="13" s="1"/>
  <c r="S116" i="13"/>
  <c r="N116" i="13"/>
  <c r="R116" i="13" s="1"/>
  <c r="N117" i="13"/>
  <c r="R117" i="13" s="1"/>
  <c r="P84" i="1"/>
  <c r="T84" i="1" s="1"/>
  <c r="K86" i="13"/>
  <c r="K118" i="13" s="1"/>
  <c r="P84" i="13"/>
  <c r="T84" i="13" s="1"/>
  <c r="P85" i="13"/>
  <c r="T85" i="13" s="1"/>
  <c r="N91" i="13"/>
  <c r="N103" i="13"/>
  <c r="O116" i="13"/>
  <c r="O117" i="13"/>
  <c r="S117" i="13" s="1"/>
  <c r="O84" i="1"/>
  <c r="S84" i="1" s="1"/>
  <c r="O84" i="13"/>
  <c r="S84" i="13" s="1"/>
  <c r="P91" i="11"/>
  <c r="T91" i="11" s="1"/>
  <c r="P103" i="11"/>
  <c r="T103" i="11" s="1"/>
  <c r="H115" i="11"/>
  <c r="M108" i="11"/>
  <c r="Q108" i="11" s="1"/>
  <c r="N85" i="1"/>
  <c r="R85" i="1" s="1"/>
  <c r="P116" i="1"/>
  <c r="T116" i="1" s="1"/>
  <c r="I72" i="11"/>
  <c r="N69" i="11"/>
  <c r="N108" i="11"/>
  <c r="R108" i="11" s="1"/>
  <c r="H1" i="13"/>
  <c r="Q1" i="13" s="1"/>
  <c r="G72" i="13"/>
  <c r="Q69" i="13"/>
  <c r="T91" i="13"/>
  <c r="O91" i="13"/>
  <c r="S91" i="13" s="1"/>
  <c r="O103" i="13"/>
  <c r="S103" i="13" s="1"/>
  <c r="P116" i="13"/>
  <c r="T116" i="13" s="1"/>
  <c r="P117" i="13"/>
  <c r="T117" i="13" s="1"/>
  <c r="H72" i="11"/>
  <c r="R69" i="11"/>
  <c r="M69" i="11"/>
  <c r="Q69" i="11" s="1"/>
  <c r="O85" i="1"/>
  <c r="S85" i="1" s="1"/>
  <c r="R117" i="1"/>
  <c r="J72" i="11"/>
  <c r="O69" i="11"/>
  <c r="S69" i="11" s="1"/>
  <c r="T69" i="11"/>
  <c r="M76" i="11"/>
  <c r="O108" i="11"/>
  <c r="S108" i="11" s="1"/>
  <c r="H72" i="13"/>
  <c r="R69" i="13"/>
  <c r="M69" i="13"/>
  <c r="P103" i="13"/>
  <c r="T103" i="13" s="1"/>
  <c r="H115" i="13"/>
  <c r="M108" i="13"/>
  <c r="Q108" i="13" s="1"/>
  <c r="K117" i="14"/>
  <c r="P117" i="14" s="1"/>
  <c r="K117" i="15"/>
  <c r="P117" i="15" s="1"/>
  <c r="I116" i="14"/>
  <c r="N116" i="14" s="1"/>
  <c r="I116" i="15"/>
  <c r="N116" i="15"/>
  <c r="J116" i="15"/>
  <c r="O116" i="15" s="1"/>
  <c r="J116" i="14"/>
  <c r="O116" i="14" s="1"/>
  <c r="H116" i="14"/>
  <c r="M116" i="14" s="1"/>
  <c r="H116" i="15"/>
  <c r="M116" i="15" s="1"/>
  <c r="K116" i="15"/>
  <c r="P116" i="15" s="1"/>
  <c r="K116" i="14"/>
  <c r="P116" i="14" s="1"/>
  <c r="H117" i="15"/>
  <c r="M117" i="15" s="1"/>
  <c r="H117" i="14"/>
  <c r="M117" i="14" s="1"/>
  <c r="I117" i="15"/>
  <c r="N117" i="15" s="1"/>
  <c r="I117" i="14"/>
  <c r="N117" i="14" s="1"/>
  <c r="J117" i="14"/>
  <c r="O117" i="14" s="1"/>
  <c r="J117" i="15"/>
  <c r="O117" i="15" s="1"/>
  <c r="H1" i="15"/>
  <c r="L1" i="15"/>
  <c r="J85" i="14"/>
  <c r="O85" i="14" s="1"/>
  <c r="H1" i="14"/>
  <c r="L1" i="14"/>
  <c r="I84" i="14"/>
  <c r="N84" i="14" s="1"/>
  <c r="H86" i="1"/>
  <c r="K115" i="11"/>
  <c r="I115" i="13"/>
  <c r="J115" i="13"/>
  <c r="K115" i="13"/>
  <c r="G115" i="11"/>
  <c r="I115" i="11"/>
  <c r="J115" i="11"/>
  <c r="G115" i="13"/>
  <c r="G52" i="13"/>
  <c r="G110" i="13" s="1"/>
  <c r="K86" i="1"/>
  <c r="H3" i="11"/>
  <c r="G51" i="11"/>
  <c r="H3" i="13"/>
  <c r="G51" i="13"/>
  <c r="H85" i="14"/>
  <c r="M85" i="14" s="1"/>
  <c r="I85" i="14"/>
  <c r="N85" i="14" s="1"/>
  <c r="K85" i="14"/>
  <c r="P85" i="14" s="1"/>
  <c r="G50" i="11"/>
  <c r="K86" i="11"/>
  <c r="G52" i="11"/>
  <c r="G110" i="11" s="1"/>
  <c r="J86" i="13"/>
  <c r="J118" i="13" s="1"/>
  <c r="H85" i="15"/>
  <c r="M85" i="15" s="1"/>
  <c r="J86" i="1"/>
  <c r="I85" i="15"/>
  <c r="N85" i="15" s="1"/>
  <c r="H52" i="11"/>
  <c r="H84" i="15"/>
  <c r="M84" i="15" s="1"/>
  <c r="J85" i="15"/>
  <c r="O85" i="15" s="1"/>
  <c r="G86" i="11"/>
  <c r="I84" i="15"/>
  <c r="N84" i="15" s="1"/>
  <c r="K85" i="15"/>
  <c r="P85" i="15" s="1"/>
  <c r="J84" i="15"/>
  <c r="O84" i="15" s="1"/>
  <c r="H84" i="14"/>
  <c r="M84" i="14" s="1"/>
  <c r="H5" i="13"/>
  <c r="H5" i="16" s="1"/>
  <c r="M5" i="16" s="1"/>
  <c r="K84" i="15"/>
  <c r="P84" i="15" s="1"/>
  <c r="J84" i="14"/>
  <c r="O84" i="14" s="1"/>
  <c r="I86" i="1"/>
  <c r="K84" i="14"/>
  <c r="P84" i="14" s="1"/>
  <c r="H110" i="11"/>
  <c r="I86" i="16" l="1"/>
  <c r="J118" i="16"/>
  <c r="O118" i="16" s="1"/>
  <c r="J118" i="15"/>
  <c r="O118" i="15" s="1"/>
  <c r="P118" i="13"/>
  <c r="T118" i="13" s="1"/>
  <c r="K118" i="16"/>
  <c r="P118" i="16" s="1"/>
  <c r="K118" i="15"/>
  <c r="P118" i="15" s="1"/>
  <c r="J86" i="16"/>
  <c r="O86" i="16" s="1"/>
  <c r="G111" i="13"/>
  <c r="G111" i="16" s="1"/>
  <c r="L111" i="16" s="1"/>
  <c r="G86" i="16"/>
  <c r="L86" i="16" s="1"/>
  <c r="K111" i="13"/>
  <c r="H111" i="13"/>
  <c r="K86" i="16"/>
  <c r="P86" i="16" s="1"/>
  <c r="G118" i="16"/>
  <c r="L118" i="16" s="1"/>
  <c r="H118" i="15"/>
  <c r="M118" i="15" s="1"/>
  <c r="H118" i="16"/>
  <c r="M118" i="16" s="1"/>
  <c r="M118" i="13"/>
  <c r="Q118" i="13" s="1"/>
  <c r="J111" i="13"/>
  <c r="I111" i="13"/>
  <c r="I118" i="13"/>
  <c r="O118" i="13" s="1"/>
  <c r="G111" i="11"/>
  <c r="K111" i="11"/>
  <c r="H86" i="16"/>
  <c r="M86" i="16" s="1"/>
  <c r="I111" i="11"/>
  <c r="H111" i="11"/>
  <c r="J111" i="11"/>
  <c r="I72" i="16"/>
  <c r="J72" i="16"/>
  <c r="O72" i="16" s="1"/>
  <c r="H72" i="16"/>
  <c r="K72" i="16"/>
  <c r="K109" i="11"/>
  <c r="J109" i="11"/>
  <c r="I109" i="11"/>
  <c r="G72" i="16"/>
  <c r="L72" i="16" s="1"/>
  <c r="H109" i="11"/>
  <c r="M53" i="1"/>
  <c r="Q53" i="1" s="1"/>
  <c r="G53" i="15"/>
  <c r="L53" i="15" s="1"/>
  <c r="G53" i="14"/>
  <c r="L53" i="14" s="1"/>
  <c r="H1" i="16"/>
  <c r="M1" i="16" s="1"/>
  <c r="M109" i="11"/>
  <c r="Q109" i="11" s="1"/>
  <c r="O109" i="13"/>
  <c r="S109" i="13" s="1"/>
  <c r="I92" i="11"/>
  <c r="N109" i="13"/>
  <c r="G104" i="16"/>
  <c r="L104" i="16" s="1"/>
  <c r="J115" i="16"/>
  <c r="O115" i="16" s="1"/>
  <c r="J109" i="16"/>
  <c r="O109" i="16" s="1"/>
  <c r="H92" i="13"/>
  <c r="M72" i="16"/>
  <c r="P72" i="16"/>
  <c r="I109" i="16"/>
  <c r="N109" i="16" s="1"/>
  <c r="I115" i="16"/>
  <c r="N115" i="16" s="1"/>
  <c r="K109" i="16"/>
  <c r="P109" i="16" s="1"/>
  <c r="N72" i="16"/>
  <c r="I92" i="13"/>
  <c r="N86" i="16"/>
  <c r="H104" i="13"/>
  <c r="I104" i="13" s="1"/>
  <c r="P109" i="13"/>
  <c r="T109" i="13" s="1"/>
  <c r="K115" i="16"/>
  <c r="P115" i="16" s="1"/>
  <c r="H115" i="16"/>
  <c r="M115" i="16" s="1"/>
  <c r="R109" i="13"/>
  <c r="H3" i="16"/>
  <c r="M3" i="16" s="1"/>
  <c r="G115" i="16"/>
  <c r="L115" i="16" s="1"/>
  <c r="G109" i="16"/>
  <c r="L109" i="16" s="1"/>
  <c r="M109" i="13"/>
  <c r="Q109" i="13" s="1"/>
  <c r="I7" i="16"/>
  <c r="N7" i="16" s="1"/>
  <c r="G110" i="16"/>
  <c r="L110" i="16" s="1"/>
  <c r="G52" i="16"/>
  <c r="L52" i="16" s="1"/>
  <c r="G50" i="16"/>
  <c r="L50" i="16" s="1"/>
  <c r="G51" i="16"/>
  <c r="L51" i="16" s="1"/>
  <c r="H86" i="14"/>
  <c r="M86" i="14" s="1"/>
  <c r="I52" i="11"/>
  <c r="H92" i="11"/>
  <c r="H124" i="11" s="1"/>
  <c r="P72" i="13"/>
  <c r="P115" i="13"/>
  <c r="T115" i="13" s="1"/>
  <c r="G92" i="13"/>
  <c r="G125" i="13" s="1"/>
  <c r="K86" i="14"/>
  <c r="P86" i="14" s="1"/>
  <c r="P86" i="11"/>
  <c r="T86" i="11" s="1"/>
  <c r="O86" i="1"/>
  <c r="S86" i="1" s="1"/>
  <c r="G119" i="13"/>
  <c r="M86" i="11"/>
  <c r="Q86" i="11" s="1"/>
  <c r="T72" i="13"/>
  <c r="O72" i="13"/>
  <c r="S72" i="13" s="1"/>
  <c r="P72" i="11"/>
  <c r="T72" i="11" s="1"/>
  <c r="Q1" i="11"/>
  <c r="M72" i="11"/>
  <c r="Q72" i="11" s="1"/>
  <c r="I1" i="13"/>
  <c r="R1" i="13" s="1"/>
  <c r="I1" i="11"/>
  <c r="N1" i="11" s="1"/>
  <c r="N86" i="1"/>
  <c r="R86" i="1" s="1"/>
  <c r="M72" i="13"/>
  <c r="Q72" i="13" s="1"/>
  <c r="P86" i="13"/>
  <c r="T86" i="13" s="1"/>
  <c r="O86" i="11"/>
  <c r="S86" i="11" s="1"/>
  <c r="N5" i="11"/>
  <c r="R5" i="11" s="1"/>
  <c r="J7" i="11"/>
  <c r="N7" i="11"/>
  <c r="R7" i="11" s="1"/>
  <c r="O72" i="11"/>
  <c r="S72" i="11" s="1"/>
  <c r="M110" i="11"/>
  <c r="Q110" i="11" s="1"/>
  <c r="H51" i="13"/>
  <c r="M3" i="13"/>
  <c r="Q3" i="13" s="1"/>
  <c r="G119" i="11"/>
  <c r="H86" i="15"/>
  <c r="M86" i="15" s="1"/>
  <c r="J92" i="11"/>
  <c r="M115" i="11"/>
  <c r="Q115" i="11" s="1"/>
  <c r="N86" i="11"/>
  <c r="R86" i="11" s="1"/>
  <c r="O115" i="13"/>
  <c r="N115" i="11"/>
  <c r="R115" i="11" s="1"/>
  <c r="S115" i="11"/>
  <c r="S115" i="13"/>
  <c r="N115" i="13"/>
  <c r="R115" i="13" s="1"/>
  <c r="J7" i="13"/>
  <c r="N7" i="13"/>
  <c r="R7" i="13" s="1"/>
  <c r="N72" i="13"/>
  <c r="R72" i="13" s="1"/>
  <c r="J92" i="13"/>
  <c r="O86" i="13"/>
  <c r="S86" i="13" s="1"/>
  <c r="O115" i="11"/>
  <c r="O5" i="11"/>
  <c r="S5" i="11" s="1"/>
  <c r="I5" i="13"/>
  <c r="M5" i="13"/>
  <c r="Q5" i="13" s="1"/>
  <c r="K92" i="13"/>
  <c r="I104" i="11"/>
  <c r="M104" i="11"/>
  <c r="Q104" i="11" s="1"/>
  <c r="H51" i="11"/>
  <c r="M3" i="11"/>
  <c r="Q3" i="11" s="1"/>
  <c r="M115" i="13"/>
  <c r="Q115" i="13" s="1"/>
  <c r="N72" i="11"/>
  <c r="R72" i="11" s="1"/>
  <c r="N86" i="13"/>
  <c r="R86" i="13" s="1"/>
  <c r="M86" i="13"/>
  <c r="Q86" i="13" s="1"/>
  <c r="H119" i="11"/>
  <c r="M52" i="11"/>
  <c r="Q52" i="11" s="1"/>
  <c r="G92" i="11"/>
  <c r="P86" i="1"/>
  <c r="T86" i="1" s="1"/>
  <c r="P115" i="11"/>
  <c r="T115" i="11" s="1"/>
  <c r="M1" i="13"/>
  <c r="I3" i="13"/>
  <c r="H50" i="13"/>
  <c r="H50" i="11"/>
  <c r="I1" i="15"/>
  <c r="M1" i="15"/>
  <c r="K86" i="15"/>
  <c r="P86" i="15" s="1"/>
  <c r="I1" i="14"/>
  <c r="M1" i="14"/>
  <c r="K92" i="11"/>
  <c r="I3" i="11"/>
  <c r="G58" i="11"/>
  <c r="G58" i="13"/>
  <c r="J86" i="14"/>
  <c r="O86" i="14" s="1"/>
  <c r="J86" i="15"/>
  <c r="O86" i="15" s="1"/>
  <c r="H52" i="13"/>
  <c r="H110" i="13" s="1"/>
  <c r="I86" i="15"/>
  <c r="N86" i="15" s="1"/>
  <c r="I86" i="14"/>
  <c r="N86" i="14" s="1"/>
  <c r="K5" i="11"/>
  <c r="K111" i="16" l="1"/>
  <c r="P111" i="16" s="1"/>
  <c r="N111" i="13"/>
  <c r="R111" i="13" s="1"/>
  <c r="P111" i="13"/>
  <c r="H111" i="16"/>
  <c r="M111" i="16" s="1"/>
  <c r="O111" i="13"/>
  <c r="S111" i="13" s="1"/>
  <c r="T111" i="13"/>
  <c r="I111" i="16"/>
  <c r="N111" i="16" s="1"/>
  <c r="M111" i="13"/>
  <c r="Q111" i="13" s="1"/>
  <c r="J111" i="16"/>
  <c r="O111" i="16" s="1"/>
  <c r="I118" i="16"/>
  <c r="N118" i="16" s="1"/>
  <c r="I118" i="15"/>
  <c r="N118" i="15" s="1"/>
  <c r="S118" i="13"/>
  <c r="N118" i="13"/>
  <c r="R118" i="13" s="1"/>
  <c r="O111" i="11"/>
  <c r="S111" i="11" s="1"/>
  <c r="N111" i="11"/>
  <c r="R111" i="11" s="1"/>
  <c r="P111" i="11"/>
  <c r="T111" i="11" s="1"/>
  <c r="M111" i="11"/>
  <c r="Q111" i="11" s="1"/>
  <c r="I92" i="16"/>
  <c r="N92" i="16" s="1"/>
  <c r="K92" i="16"/>
  <c r="P92" i="16" s="1"/>
  <c r="I125" i="11"/>
  <c r="I126" i="11"/>
  <c r="I124" i="11"/>
  <c r="N124" i="11" s="1"/>
  <c r="R124" i="11" s="1"/>
  <c r="I123" i="11"/>
  <c r="I122" i="11"/>
  <c r="G123" i="11"/>
  <c r="G92" i="16"/>
  <c r="L92" i="16" s="1"/>
  <c r="H109" i="16"/>
  <c r="M109" i="16" s="1"/>
  <c r="N109" i="11"/>
  <c r="R109" i="11" s="1"/>
  <c r="T109" i="11"/>
  <c r="O109" i="11"/>
  <c r="S109" i="11" s="1"/>
  <c r="H92" i="16"/>
  <c r="M92" i="16" s="1"/>
  <c r="J124" i="11"/>
  <c r="J92" i="16"/>
  <c r="O92" i="16" s="1"/>
  <c r="P109" i="11"/>
  <c r="I119" i="11"/>
  <c r="N119" i="11" s="1"/>
  <c r="R119" i="11" s="1"/>
  <c r="I110" i="11"/>
  <c r="I1" i="16"/>
  <c r="J1" i="16" s="1"/>
  <c r="M55" i="1"/>
  <c r="Q55" i="1" s="1"/>
  <c r="G55" i="14"/>
  <c r="L55" i="14" s="1"/>
  <c r="G55" i="15"/>
  <c r="L55" i="15" s="1"/>
  <c r="M54" i="1"/>
  <c r="Q54" i="1" s="1"/>
  <c r="G54" i="14"/>
  <c r="L54" i="14" s="1"/>
  <c r="G54" i="15"/>
  <c r="L54" i="15" s="1"/>
  <c r="G58" i="16"/>
  <c r="L58" i="16" s="1"/>
  <c r="I126" i="13"/>
  <c r="I123" i="13"/>
  <c r="I124" i="13"/>
  <c r="I122" i="13"/>
  <c r="I125" i="13"/>
  <c r="K124" i="13"/>
  <c r="H126" i="13"/>
  <c r="H125" i="13"/>
  <c r="K123" i="13"/>
  <c r="K126" i="13"/>
  <c r="N92" i="13"/>
  <c r="R92" i="13" s="1"/>
  <c r="H124" i="13"/>
  <c r="H104" i="16"/>
  <c r="M104" i="16"/>
  <c r="M104" i="13"/>
  <c r="Q104" i="13" s="1"/>
  <c r="J124" i="13"/>
  <c r="K125" i="13"/>
  <c r="M92" i="13"/>
  <c r="Q92" i="13" s="1"/>
  <c r="H123" i="13"/>
  <c r="H122" i="13"/>
  <c r="I104" i="16"/>
  <c r="N104" i="16" s="1"/>
  <c r="M110" i="13"/>
  <c r="Q110" i="13" s="1"/>
  <c r="H110" i="16"/>
  <c r="M110" i="16" s="1"/>
  <c r="J7" i="16"/>
  <c r="O7" i="16" s="1"/>
  <c r="G119" i="16"/>
  <c r="L119" i="16" s="1"/>
  <c r="J5" i="13"/>
  <c r="J5" i="16" s="1"/>
  <c r="O5" i="16" s="1"/>
  <c r="I5" i="16"/>
  <c r="N5" i="16" s="1"/>
  <c r="H52" i="16"/>
  <c r="M52" i="16" s="1"/>
  <c r="H50" i="16"/>
  <c r="M50" i="16" s="1"/>
  <c r="I50" i="13"/>
  <c r="I3" i="16"/>
  <c r="N3" i="16" s="1"/>
  <c r="H51" i="16"/>
  <c r="M51" i="16" s="1"/>
  <c r="N1" i="16"/>
  <c r="H126" i="11"/>
  <c r="N52" i="11"/>
  <c r="R52" i="11" s="1"/>
  <c r="H125" i="11"/>
  <c r="G126" i="13"/>
  <c r="G124" i="13"/>
  <c r="G123" i="13"/>
  <c r="N92" i="11"/>
  <c r="R92" i="11" s="1"/>
  <c r="H123" i="11"/>
  <c r="J126" i="11"/>
  <c r="J125" i="11"/>
  <c r="J123" i="11"/>
  <c r="M92" i="11"/>
  <c r="Q92" i="11" s="1"/>
  <c r="G122" i="11"/>
  <c r="G126" i="11"/>
  <c r="G124" i="11"/>
  <c r="H122" i="11"/>
  <c r="G125" i="11"/>
  <c r="J3" i="13"/>
  <c r="J125" i="13"/>
  <c r="J123" i="13"/>
  <c r="J126" i="13"/>
  <c r="G122" i="13"/>
  <c r="M50" i="11"/>
  <c r="Q50" i="11" s="1"/>
  <c r="M51" i="11"/>
  <c r="Q51" i="11" s="1"/>
  <c r="J104" i="11"/>
  <c r="J122" i="11" s="1"/>
  <c r="N104" i="11"/>
  <c r="R104" i="11" s="1"/>
  <c r="K7" i="13"/>
  <c r="O7" i="13"/>
  <c r="S7" i="13" s="1"/>
  <c r="M51" i="13"/>
  <c r="Q51" i="13" s="1"/>
  <c r="I51" i="13"/>
  <c r="N3" i="13"/>
  <c r="R3" i="13" s="1"/>
  <c r="M119" i="11"/>
  <c r="Q119" i="11" s="1"/>
  <c r="P92" i="13"/>
  <c r="T92" i="13" s="1"/>
  <c r="O92" i="13"/>
  <c r="S92" i="13" s="1"/>
  <c r="R1" i="11"/>
  <c r="N1" i="13"/>
  <c r="H119" i="13"/>
  <c r="M52" i="13"/>
  <c r="Q52" i="13" s="1"/>
  <c r="I51" i="11"/>
  <c r="N3" i="11"/>
  <c r="R3" i="11" s="1"/>
  <c r="O92" i="11"/>
  <c r="S92" i="11" s="1"/>
  <c r="P92" i="11"/>
  <c r="T92" i="11" s="1"/>
  <c r="J1" i="11"/>
  <c r="O1" i="11" s="1"/>
  <c r="J1" i="13"/>
  <c r="S1" i="13" s="1"/>
  <c r="M50" i="13"/>
  <c r="Q50" i="13" s="1"/>
  <c r="K7" i="11"/>
  <c r="P7" i="11" s="1"/>
  <c r="T7" i="11" s="1"/>
  <c r="O7" i="11"/>
  <c r="S7" i="11" s="1"/>
  <c r="J52" i="11"/>
  <c r="J110" i="11" s="1"/>
  <c r="J104" i="13"/>
  <c r="J122" i="13" s="1"/>
  <c r="N104" i="13"/>
  <c r="R104" i="13" s="1"/>
  <c r="I52" i="13"/>
  <c r="I110" i="13" s="1"/>
  <c r="N5" i="13"/>
  <c r="R5" i="13" s="1"/>
  <c r="H58" i="11"/>
  <c r="H121" i="11" s="1"/>
  <c r="P5" i="11"/>
  <c r="T5" i="11" s="1"/>
  <c r="J1" i="14"/>
  <c r="N1" i="14"/>
  <c r="K125" i="11"/>
  <c r="K123" i="11"/>
  <c r="K126" i="11"/>
  <c r="K124" i="11"/>
  <c r="J1" i="15"/>
  <c r="N1" i="15"/>
  <c r="J3" i="11"/>
  <c r="J50" i="11" s="1"/>
  <c r="I50" i="11"/>
  <c r="G93" i="13"/>
  <c r="G120" i="13" s="1"/>
  <c r="G121" i="13"/>
  <c r="G93" i="11"/>
  <c r="G120" i="11" s="1"/>
  <c r="G121" i="11"/>
  <c r="H58" i="13"/>
  <c r="N125" i="11" l="1"/>
  <c r="O125" i="11"/>
  <c r="S125" i="11" s="1"/>
  <c r="I122" i="16"/>
  <c r="O126" i="11"/>
  <c r="S126" i="11"/>
  <c r="M123" i="11"/>
  <c r="N122" i="11"/>
  <c r="R122" i="11" s="1"/>
  <c r="R125" i="11"/>
  <c r="N122" i="13"/>
  <c r="R122" i="13" s="1"/>
  <c r="N122" i="16"/>
  <c r="M125" i="13"/>
  <c r="Q125" i="13" s="1"/>
  <c r="I126" i="16"/>
  <c r="N126" i="16" s="1"/>
  <c r="I125" i="16"/>
  <c r="N125" i="16" s="1"/>
  <c r="N125" i="13"/>
  <c r="R125" i="13" s="1"/>
  <c r="I123" i="16"/>
  <c r="N123" i="16" s="1"/>
  <c r="N123" i="13"/>
  <c r="R123" i="13" s="1"/>
  <c r="N126" i="11"/>
  <c r="R126" i="11" s="1"/>
  <c r="O124" i="11"/>
  <c r="S124" i="11" s="1"/>
  <c r="P124" i="11"/>
  <c r="T124" i="11" s="1"/>
  <c r="Q123" i="11"/>
  <c r="G125" i="16"/>
  <c r="L125" i="16" s="1"/>
  <c r="N110" i="13"/>
  <c r="R110" i="13" s="1"/>
  <c r="O110" i="11"/>
  <c r="S110" i="11" s="1"/>
  <c r="I110" i="16"/>
  <c r="N110" i="16" s="1"/>
  <c r="N110" i="11"/>
  <c r="R110" i="11" s="1"/>
  <c r="M57" i="1"/>
  <c r="Q57" i="1" s="1"/>
  <c r="G57" i="15"/>
  <c r="L57" i="15" s="1"/>
  <c r="G57" i="14"/>
  <c r="L57" i="14" s="1"/>
  <c r="M56" i="1"/>
  <c r="Q56" i="1" s="1"/>
  <c r="G56" i="15"/>
  <c r="L56" i="15" s="1"/>
  <c r="G56" i="14"/>
  <c r="L56" i="14" s="1"/>
  <c r="G93" i="16"/>
  <c r="L93" i="16" s="1"/>
  <c r="H58" i="16"/>
  <c r="M58" i="16" s="1"/>
  <c r="N124" i="13"/>
  <c r="R124" i="13" s="1"/>
  <c r="I124" i="16"/>
  <c r="N124" i="16" s="1"/>
  <c r="M126" i="13"/>
  <c r="Q126" i="13" s="1"/>
  <c r="P124" i="13"/>
  <c r="T124" i="13" s="1"/>
  <c r="M124" i="13"/>
  <c r="J123" i="16"/>
  <c r="O123" i="16" s="1"/>
  <c r="J122" i="16"/>
  <c r="O122" i="16" s="1"/>
  <c r="J124" i="16"/>
  <c r="O124" i="16" s="1"/>
  <c r="G123" i="16"/>
  <c r="L123" i="16" s="1"/>
  <c r="N126" i="13"/>
  <c r="R126" i="13" s="1"/>
  <c r="Q124" i="13"/>
  <c r="G124" i="16"/>
  <c r="L124" i="16" s="1"/>
  <c r="H124" i="16"/>
  <c r="M124" i="16" s="1"/>
  <c r="P126" i="13"/>
  <c r="T126" i="13" s="1"/>
  <c r="J126" i="16"/>
  <c r="O126" i="16" s="1"/>
  <c r="K125" i="16"/>
  <c r="P125" i="16" s="1"/>
  <c r="O124" i="13"/>
  <c r="S124" i="13" s="1"/>
  <c r="K124" i="16"/>
  <c r="P124" i="16" s="1"/>
  <c r="G126" i="16"/>
  <c r="L126" i="16" s="1"/>
  <c r="H126" i="16"/>
  <c r="M126" i="16" s="1"/>
  <c r="O125" i="13"/>
  <c r="S125" i="13" s="1"/>
  <c r="J125" i="16"/>
  <c r="O125" i="16" s="1"/>
  <c r="G122" i="16"/>
  <c r="L122" i="16" s="1"/>
  <c r="H122" i="16"/>
  <c r="M122" i="16" s="1"/>
  <c r="K126" i="16"/>
  <c r="P126" i="16" s="1"/>
  <c r="J104" i="16"/>
  <c r="O104" i="16" s="1"/>
  <c r="K123" i="16"/>
  <c r="P123" i="16" s="1"/>
  <c r="H123" i="16"/>
  <c r="M123" i="16" s="1"/>
  <c r="H125" i="16"/>
  <c r="M125" i="16" s="1"/>
  <c r="K5" i="13"/>
  <c r="K52" i="13" s="1"/>
  <c r="K110" i="13" s="1"/>
  <c r="N50" i="13"/>
  <c r="R50" i="13" s="1"/>
  <c r="P7" i="13"/>
  <c r="T7" i="13" s="1"/>
  <c r="K7" i="16"/>
  <c r="P7" i="16" s="1"/>
  <c r="H119" i="16"/>
  <c r="M119" i="16" s="1"/>
  <c r="O5" i="13"/>
  <c r="S5" i="13" s="1"/>
  <c r="I52" i="16"/>
  <c r="N52" i="16" s="1"/>
  <c r="J52" i="13"/>
  <c r="J51" i="13"/>
  <c r="J3" i="16"/>
  <c r="O3" i="16" s="1"/>
  <c r="G121" i="16"/>
  <c r="L121" i="16" s="1"/>
  <c r="G120" i="16"/>
  <c r="L120" i="16" s="1"/>
  <c r="I50" i="16"/>
  <c r="N50" i="16" s="1"/>
  <c r="I51" i="16"/>
  <c r="N51" i="16" s="1"/>
  <c r="K1" i="16"/>
  <c r="P1" i="16" s="1"/>
  <c r="O1" i="16"/>
  <c r="O126" i="13"/>
  <c r="S126" i="13" s="1"/>
  <c r="N123" i="11"/>
  <c r="R123" i="11" s="1"/>
  <c r="P126" i="11"/>
  <c r="T126" i="11" s="1"/>
  <c r="O123" i="13"/>
  <c r="S123" i="13" s="1"/>
  <c r="P123" i="13"/>
  <c r="T123" i="13" s="1"/>
  <c r="M123" i="13"/>
  <c r="Q123" i="13" s="1"/>
  <c r="O123" i="11"/>
  <c r="S123" i="11" s="1"/>
  <c r="P125" i="11"/>
  <c r="T125" i="11" s="1"/>
  <c r="M126" i="11"/>
  <c r="Q126" i="11" s="1"/>
  <c r="M122" i="11"/>
  <c r="Q122" i="11" s="1"/>
  <c r="M125" i="11"/>
  <c r="Q125" i="11" s="1"/>
  <c r="I58" i="13"/>
  <c r="P123" i="11"/>
  <c r="T123" i="11" s="1"/>
  <c r="M122" i="13"/>
  <c r="Q122" i="13" s="1"/>
  <c r="K3" i="11"/>
  <c r="K50" i="11" s="1"/>
  <c r="P50" i="11" s="1"/>
  <c r="T50" i="11" s="1"/>
  <c r="P125" i="13"/>
  <c r="T125" i="13" s="1"/>
  <c r="O3" i="13"/>
  <c r="S3" i="13" s="1"/>
  <c r="K3" i="13"/>
  <c r="J50" i="13"/>
  <c r="M124" i="11"/>
  <c r="Q124" i="11" s="1"/>
  <c r="O50" i="11"/>
  <c r="S50" i="11" s="1"/>
  <c r="G98" i="13"/>
  <c r="K1" i="13"/>
  <c r="T1" i="13" s="1"/>
  <c r="I58" i="11"/>
  <c r="N50" i="11"/>
  <c r="R50" i="11" s="1"/>
  <c r="S1" i="11"/>
  <c r="M119" i="13"/>
  <c r="Q119" i="13" s="1"/>
  <c r="K104" i="13"/>
  <c r="K122" i="13" s="1"/>
  <c r="P122" i="13" s="1"/>
  <c r="T122" i="13" s="1"/>
  <c r="O104" i="13"/>
  <c r="S104" i="13" s="1"/>
  <c r="J119" i="11"/>
  <c r="O52" i="11"/>
  <c r="S52" i="11" s="1"/>
  <c r="K1" i="11"/>
  <c r="T1" i="11" s="1"/>
  <c r="M121" i="11"/>
  <c r="Q121" i="11" s="1"/>
  <c r="K52" i="11"/>
  <c r="K110" i="11" s="1"/>
  <c r="I119" i="13"/>
  <c r="N52" i="13"/>
  <c r="R52" i="13" s="1"/>
  <c r="O122" i="13"/>
  <c r="S122" i="13" s="1"/>
  <c r="G98" i="11"/>
  <c r="M58" i="11"/>
  <c r="Q58" i="11" s="1"/>
  <c r="H93" i="11"/>
  <c r="H120" i="11" s="1"/>
  <c r="N51" i="11"/>
  <c r="R51" i="11" s="1"/>
  <c r="N51" i="13"/>
  <c r="R51" i="13" s="1"/>
  <c r="J51" i="11"/>
  <c r="J58" i="11" s="1"/>
  <c r="O3" i="11"/>
  <c r="S3" i="11" s="1"/>
  <c r="M58" i="13"/>
  <c r="Q58" i="13" s="1"/>
  <c r="O1" i="13"/>
  <c r="O122" i="11"/>
  <c r="S122" i="11" s="1"/>
  <c r="K104" i="11"/>
  <c r="K122" i="11" s="1"/>
  <c r="O104" i="11"/>
  <c r="S104" i="11" s="1"/>
  <c r="K1" i="15"/>
  <c r="P1" i="15" s="1"/>
  <c r="O1" i="15"/>
  <c r="K1" i="14"/>
  <c r="P1" i="14" s="1"/>
  <c r="O1" i="14"/>
  <c r="H93" i="13"/>
  <c r="H120" i="13" s="1"/>
  <c r="H121" i="13"/>
  <c r="K122" i="16" l="1"/>
  <c r="P122" i="16" s="1"/>
  <c r="P122" i="11"/>
  <c r="T122" i="11" s="1"/>
  <c r="O52" i="13"/>
  <c r="S52" i="13" s="1"/>
  <c r="J110" i="13"/>
  <c r="P110" i="11"/>
  <c r="T110" i="11" s="1"/>
  <c r="K110" i="16"/>
  <c r="P110" i="16" s="1"/>
  <c r="I58" i="16"/>
  <c r="N58" i="16" s="1"/>
  <c r="M59" i="1"/>
  <c r="Q59" i="1" s="1"/>
  <c r="G59" i="15"/>
  <c r="L59" i="15" s="1"/>
  <c r="G59" i="14"/>
  <c r="L59" i="14" s="1"/>
  <c r="H93" i="16"/>
  <c r="M93" i="16" s="1"/>
  <c r="K5" i="16"/>
  <c r="P5" i="16" s="1"/>
  <c r="P5" i="13"/>
  <c r="T5" i="13" s="1"/>
  <c r="K104" i="16"/>
  <c r="P104" i="16" s="1"/>
  <c r="P3" i="11"/>
  <c r="T3" i="11" s="1"/>
  <c r="O51" i="13"/>
  <c r="S51" i="13" s="1"/>
  <c r="I119" i="16"/>
  <c r="N119" i="16" s="1"/>
  <c r="K52" i="16"/>
  <c r="P52" i="16" s="1"/>
  <c r="J52" i="16"/>
  <c r="O52" i="16" s="1"/>
  <c r="J119" i="13"/>
  <c r="G98" i="16"/>
  <c r="L98" i="16" s="1"/>
  <c r="J51" i="16"/>
  <c r="O51" i="16" s="1"/>
  <c r="J50" i="16"/>
  <c r="O50" i="16" s="1"/>
  <c r="H120" i="16"/>
  <c r="M120" i="16" s="1"/>
  <c r="H121" i="16"/>
  <c r="M121" i="16"/>
  <c r="I93" i="13"/>
  <c r="I120" i="13" s="1"/>
  <c r="P3" i="13"/>
  <c r="T3" i="13" s="1"/>
  <c r="K3" i="16"/>
  <c r="P3" i="16" s="1"/>
  <c r="I121" i="13"/>
  <c r="N58" i="13"/>
  <c r="R58" i="13" s="1"/>
  <c r="K51" i="11"/>
  <c r="P51" i="11" s="1"/>
  <c r="T51" i="11" s="1"/>
  <c r="M120" i="11"/>
  <c r="Q120" i="11" s="1"/>
  <c r="K51" i="13"/>
  <c r="I121" i="11"/>
  <c r="K50" i="13"/>
  <c r="J58" i="13"/>
  <c r="J58" i="16" s="1"/>
  <c r="O50" i="13"/>
  <c r="S50" i="13" s="1"/>
  <c r="P104" i="13"/>
  <c r="T104" i="13" s="1"/>
  <c r="K119" i="13"/>
  <c r="P52" i="13"/>
  <c r="T52" i="13" s="1"/>
  <c r="M121" i="13"/>
  <c r="Q121" i="13" s="1"/>
  <c r="N119" i="13"/>
  <c r="R119" i="13" s="1"/>
  <c r="P1" i="13"/>
  <c r="M120" i="13"/>
  <c r="Q120" i="13" s="1"/>
  <c r="H98" i="13"/>
  <c r="M93" i="13"/>
  <c r="Q93" i="13" s="1"/>
  <c r="K119" i="11"/>
  <c r="P119" i="11" s="1"/>
  <c r="T119" i="11" s="1"/>
  <c r="P52" i="11"/>
  <c r="T52" i="11" s="1"/>
  <c r="O119" i="11"/>
  <c r="S119" i="11" s="1"/>
  <c r="G99" i="11"/>
  <c r="G127" i="11" s="1"/>
  <c r="O58" i="11"/>
  <c r="S58" i="11" s="1"/>
  <c r="P104" i="11"/>
  <c r="T104" i="11" s="1"/>
  <c r="H98" i="11"/>
  <c r="M93" i="11"/>
  <c r="Q93" i="11" s="1"/>
  <c r="P1" i="11"/>
  <c r="G99" i="13"/>
  <c r="G127" i="13" s="1"/>
  <c r="O51" i="11"/>
  <c r="S51" i="11" s="1"/>
  <c r="I93" i="11"/>
  <c r="I120" i="11" s="1"/>
  <c r="N58" i="11"/>
  <c r="R58" i="11" s="1"/>
  <c r="J93" i="11"/>
  <c r="J120" i="11" s="1"/>
  <c r="J121" i="11"/>
  <c r="H108" i="1"/>
  <c r="I108" i="1"/>
  <c r="J108" i="1"/>
  <c r="K108" i="1"/>
  <c r="D49" i="1"/>
  <c r="C49" i="1"/>
  <c r="A49" i="1"/>
  <c r="D48" i="1"/>
  <c r="C48" i="1"/>
  <c r="A48" i="1"/>
  <c r="D6" i="1"/>
  <c r="C6" i="1"/>
  <c r="A6" i="1"/>
  <c r="D8" i="1"/>
  <c r="C8" i="1"/>
  <c r="A8" i="1"/>
  <c r="D7" i="1"/>
  <c r="C7" i="1"/>
  <c r="A7" i="1"/>
  <c r="D5" i="1"/>
  <c r="C5" i="1"/>
  <c r="A5" i="1"/>
  <c r="D4" i="1"/>
  <c r="C4" i="1"/>
  <c r="A4" i="1"/>
  <c r="D3" i="1"/>
  <c r="C3" i="1"/>
  <c r="A3" i="1"/>
  <c r="D51" i="1"/>
  <c r="C51" i="1"/>
  <c r="A51" i="1"/>
  <c r="D50" i="1"/>
  <c r="C50" i="1"/>
  <c r="A50" i="1"/>
  <c r="D47" i="1"/>
  <c r="C47" i="1"/>
  <c r="A47" i="1"/>
  <c r="D46" i="1"/>
  <c r="C46" i="1"/>
  <c r="A46" i="1"/>
  <c r="D45" i="1"/>
  <c r="C45" i="1"/>
  <c r="A45" i="1"/>
  <c r="D44" i="1"/>
  <c r="C44" i="1"/>
  <c r="A44" i="1"/>
  <c r="D43" i="1"/>
  <c r="C43" i="1"/>
  <c r="A43" i="1"/>
  <c r="D42" i="1"/>
  <c r="C42" i="1"/>
  <c r="A42" i="1"/>
  <c r="D41" i="1"/>
  <c r="C41" i="1"/>
  <c r="A41" i="1"/>
  <c r="D40" i="1"/>
  <c r="C40" i="1"/>
  <c r="A40" i="1"/>
  <c r="D39" i="1"/>
  <c r="C39" i="1"/>
  <c r="A39" i="1"/>
  <c r="D38" i="1"/>
  <c r="C38" i="1"/>
  <c r="A38" i="1"/>
  <c r="D37" i="1"/>
  <c r="C37" i="1"/>
  <c r="A37" i="1"/>
  <c r="D36" i="1"/>
  <c r="C36" i="1"/>
  <c r="A36" i="1"/>
  <c r="D33" i="1"/>
  <c r="C33" i="1"/>
  <c r="A33" i="1"/>
  <c r="D32" i="1"/>
  <c r="C32" i="1"/>
  <c r="A32" i="1"/>
  <c r="D29" i="1"/>
  <c r="C29" i="1"/>
  <c r="A29" i="1"/>
  <c r="D28" i="1"/>
  <c r="C28" i="1"/>
  <c r="A28" i="1"/>
  <c r="D27" i="1"/>
  <c r="C27" i="1"/>
  <c r="A27" i="1"/>
  <c r="D26" i="1"/>
  <c r="C26" i="1"/>
  <c r="A26" i="1"/>
  <c r="D25" i="1"/>
  <c r="C25" i="1"/>
  <c r="A25" i="1"/>
  <c r="D24" i="1"/>
  <c r="C24" i="1"/>
  <c r="A24" i="1"/>
  <c r="D23" i="1"/>
  <c r="C23" i="1"/>
  <c r="A23" i="1"/>
  <c r="D22" i="1"/>
  <c r="C22" i="1"/>
  <c r="A22" i="1"/>
  <c r="D21" i="1"/>
  <c r="C21" i="1"/>
  <c r="A21" i="1"/>
  <c r="D20" i="1"/>
  <c r="C20" i="1"/>
  <c r="A20" i="1"/>
  <c r="D19" i="1"/>
  <c r="C19" i="1"/>
  <c r="A19" i="1"/>
  <c r="D18" i="1"/>
  <c r="C18" i="1"/>
  <c r="A18" i="1"/>
  <c r="D17" i="1"/>
  <c r="C17" i="1"/>
  <c r="A17" i="1"/>
  <c r="D16" i="1"/>
  <c r="C16" i="1"/>
  <c r="A16" i="1"/>
  <c r="D15" i="1"/>
  <c r="C15" i="1"/>
  <c r="A15" i="1"/>
  <c r="D14" i="1"/>
  <c r="C14" i="1"/>
  <c r="A14" i="1"/>
  <c r="D13" i="1"/>
  <c r="C13" i="1"/>
  <c r="A13" i="1"/>
  <c r="D12" i="1"/>
  <c r="C12" i="1"/>
  <c r="A12" i="1"/>
  <c r="D11" i="1"/>
  <c r="C11" i="1"/>
  <c r="A11" i="1"/>
  <c r="D10" i="1"/>
  <c r="C10" i="1"/>
  <c r="A10" i="1"/>
  <c r="D9" i="1"/>
  <c r="C9" i="1"/>
  <c r="A9" i="1"/>
  <c r="G127" i="16" l="1"/>
  <c r="L127" i="16" s="1"/>
  <c r="O110" i="13"/>
  <c r="S110" i="13" s="1"/>
  <c r="J110" i="16"/>
  <c r="O110" i="16" s="1"/>
  <c r="P110" i="13"/>
  <c r="T110" i="13" s="1"/>
  <c r="N120" i="11"/>
  <c r="R120" i="11" s="1"/>
  <c r="I93" i="16"/>
  <c r="N93" i="16" s="1"/>
  <c r="M60" i="1"/>
  <c r="Q60" i="1" s="1"/>
  <c r="G60" i="14"/>
  <c r="L60" i="14" s="1"/>
  <c r="G60" i="15"/>
  <c r="L60" i="15" s="1"/>
  <c r="M61" i="1"/>
  <c r="Q61" i="1" s="1"/>
  <c r="G61" i="15"/>
  <c r="L61" i="15" s="1"/>
  <c r="G61" i="14"/>
  <c r="L61" i="14" s="1"/>
  <c r="N121" i="13"/>
  <c r="R121" i="13" s="1"/>
  <c r="O119" i="13"/>
  <c r="S119" i="13" s="1"/>
  <c r="P119" i="13"/>
  <c r="T119" i="13" s="1"/>
  <c r="K119" i="16"/>
  <c r="P119" i="16" s="1"/>
  <c r="J119" i="16"/>
  <c r="O119" i="16" s="1"/>
  <c r="G99" i="16"/>
  <c r="L99" i="16" s="1"/>
  <c r="P51" i="13"/>
  <c r="T51" i="13" s="1"/>
  <c r="K51" i="16"/>
  <c r="P51" i="16" s="1"/>
  <c r="H98" i="16"/>
  <c r="M98" i="16" s="1"/>
  <c r="O58" i="16"/>
  <c r="P50" i="13"/>
  <c r="T50" i="13" s="1"/>
  <c r="K50" i="16"/>
  <c r="P50" i="16" s="1"/>
  <c r="N93" i="13"/>
  <c r="R93" i="13" s="1"/>
  <c r="N120" i="13"/>
  <c r="R120" i="13" s="1"/>
  <c r="I120" i="16"/>
  <c r="N120" i="16" s="1"/>
  <c r="I98" i="13"/>
  <c r="I121" i="16"/>
  <c r="N121" i="16" s="1"/>
  <c r="J93" i="13"/>
  <c r="J93" i="16" s="1"/>
  <c r="K58" i="11"/>
  <c r="P58" i="11" s="1"/>
  <c r="T58" i="11" s="1"/>
  <c r="N121" i="11"/>
  <c r="R121" i="11" s="1"/>
  <c r="F4" i="11"/>
  <c r="F4" i="14" s="1"/>
  <c r="F4" i="13"/>
  <c r="J121" i="13"/>
  <c r="O58" i="13"/>
  <c r="S58" i="13" s="1"/>
  <c r="F6" i="11"/>
  <c r="F6" i="14" s="1"/>
  <c r="F6" i="13"/>
  <c r="K58" i="13"/>
  <c r="O121" i="11"/>
  <c r="S121" i="11" s="1"/>
  <c r="P108" i="1"/>
  <c r="J98" i="11"/>
  <c r="O93" i="11"/>
  <c r="S93" i="11" s="1"/>
  <c r="H99" i="13"/>
  <c r="H127" i="13" s="1"/>
  <c r="M98" i="13"/>
  <c r="Q98" i="13" s="1"/>
  <c r="N108" i="1"/>
  <c r="R108" i="1" s="1"/>
  <c r="T108" i="1"/>
  <c r="O108" i="1"/>
  <c r="S108" i="1" s="1"/>
  <c r="I98" i="11"/>
  <c r="N93" i="11"/>
  <c r="R93" i="11" s="1"/>
  <c r="M98" i="11"/>
  <c r="Q98" i="11" s="1"/>
  <c r="O120" i="11"/>
  <c r="S120" i="11" s="1"/>
  <c r="H99" i="11"/>
  <c r="H127" i="11" s="1"/>
  <c r="K115" i="1"/>
  <c r="J115" i="1"/>
  <c r="I115" i="1"/>
  <c r="H115" i="1"/>
  <c r="H3" i="1"/>
  <c r="G3" i="14"/>
  <c r="L3" i="14" s="1"/>
  <c r="G3" i="15"/>
  <c r="L3" i="15" s="1"/>
  <c r="H5" i="1"/>
  <c r="G5" i="15"/>
  <c r="L5" i="15" s="1"/>
  <c r="G5" i="14"/>
  <c r="L5" i="14" s="1"/>
  <c r="K108" i="14"/>
  <c r="P108" i="14" s="1"/>
  <c r="K108" i="15"/>
  <c r="P108" i="15" s="1"/>
  <c r="H7" i="1"/>
  <c r="G7" i="14"/>
  <c r="L7" i="14" s="1"/>
  <c r="G7" i="15"/>
  <c r="L7" i="15" s="1"/>
  <c r="J108" i="14"/>
  <c r="O108" i="14" s="1"/>
  <c r="J108" i="15"/>
  <c r="O108" i="15" s="1"/>
  <c r="I108" i="15"/>
  <c r="N108" i="15" s="1"/>
  <c r="I108" i="14"/>
  <c r="N108" i="14" s="1"/>
  <c r="H108" i="15"/>
  <c r="M108" i="15" s="1"/>
  <c r="H108" i="14"/>
  <c r="M108" i="14" s="1"/>
  <c r="F2" i="14"/>
  <c r="F2" i="15"/>
  <c r="M127" i="13" l="1"/>
  <c r="Q127" i="13" s="1"/>
  <c r="M127" i="11"/>
  <c r="Q127" i="11" s="1"/>
  <c r="H127" i="16"/>
  <c r="M127" i="16" s="1"/>
  <c r="J120" i="13"/>
  <c r="J120" i="16" s="1"/>
  <c r="O120" i="16" s="1"/>
  <c r="K58" i="16"/>
  <c r="P58" i="16" s="1"/>
  <c r="M62" i="1"/>
  <c r="Q62" i="1" s="1"/>
  <c r="G62" i="15"/>
  <c r="L62" i="15" s="1"/>
  <c r="G62" i="14"/>
  <c r="L62" i="14" s="1"/>
  <c r="M63" i="1"/>
  <c r="Q63" i="1" s="1"/>
  <c r="G63" i="15"/>
  <c r="L63" i="15" s="1"/>
  <c r="G63" i="14"/>
  <c r="L63" i="14" s="1"/>
  <c r="F6" i="15"/>
  <c r="F6" i="16"/>
  <c r="F4" i="15"/>
  <c r="F4" i="16"/>
  <c r="N98" i="13"/>
  <c r="R98" i="13" s="1"/>
  <c r="J98" i="13"/>
  <c r="O93" i="16"/>
  <c r="O121" i="13"/>
  <c r="S121" i="13" s="1"/>
  <c r="J121" i="16"/>
  <c r="O121" i="16" s="1"/>
  <c r="H99" i="16"/>
  <c r="M99" i="16" s="1"/>
  <c r="P58" i="13"/>
  <c r="T58" i="13" s="1"/>
  <c r="I98" i="16"/>
  <c r="N98" i="16" s="1"/>
  <c r="K121" i="11"/>
  <c r="P121" i="11" s="1"/>
  <c r="T121" i="11" s="1"/>
  <c r="K93" i="11"/>
  <c r="P93" i="11" s="1"/>
  <c r="T93" i="11" s="1"/>
  <c r="O93" i="13"/>
  <c r="S93" i="13" s="1"/>
  <c r="K93" i="13"/>
  <c r="K120" i="13" s="1"/>
  <c r="P115" i="1"/>
  <c r="K121" i="13"/>
  <c r="O98" i="11"/>
  <c r="S98" i="11" s="1"/>
  <c r="M7" i="1"/>
  <c r="Q7" i="1" s="1"/>
  <c r="M5" i="1"/>
  <c r="Q5" i="1" s="1"/>
  <c r="N115" i="1"/>
  <c r="R115" i="1" s="1"/>
  <c r="M3" i="1"/>
  <c r="Q3" i="1" s="1"/>
  <c r="T115" i="1"/>
  <c r="O115" i="1"/>
  <c r="S115" i="1" s="1"/>
  <c r="N98" i="11"/>
  <c r="R98" i="11" s="1"/>
  <c r="M99" i="13"/>
  <c r="Q99" i="13" s="1"/>
  <c r="I99" i="13"/>
  <c r="I127" i="13" s="1"/>
  <c r="I99" i="11"/>
  <c r="M99" i="11"/>
  <c r="Q99" i="11" s="1"/>
  <c r="K115" i="15"/>
  <c r="K115" i="14"/>
  <c r="P115" i="14" s="1"/>
  <c r="P115" i="15"/>
  <c r="H115" i="15"/>
  <c r="M115" i="15" s="1"/>
  <c r="H115" i="14"/>
  <c r="M115" i="14" s="1"/>
  <c r="I115" i="15"/>
  <c r="N115" i="15" s="1"/>
  <c r="I115" i="14"/>
  <c r="N115" i="14" s="1"/>
  <c r="J115" i="15"/>
  <c r="O115" i="15" s="1"/>
  <c r="J115" i="14"/>
  <c r="O115" i="14" s="1"/>
  <c r="H51" i="1"/>
  <c r="H50" i="1"/>
  <c r="H52" i="1"/>
  <c r="I5" i="1"/>
  <c r="H5" i="14"/>
  <c r="M5" i="14" s="1"/>
  <c r="H5" i="15"/>
  <c r="M5" i="15" s="1"/>
  <c r="I7" i="1"/>
  <c r="H7" i="14"/>
  <c r="M7" i="14" s="1"/>
  <c r="H7" i="15"/>
  <c r="M7" i="15" s="1"/>
  <c r="G51" i="14"/>
  <c r="L51" i="14" s="1"/>
  <c r="G51" i="15"/>
  <c r="L51" i="15" s="1"/>
  <c r="I3" i="1"/>
  <c r="H3" i="14"/>
  <c r="M3" i="14" s="1"/>
  <c r="H3" i="15"/>
  <c r="M3" i="15" s="1"/>
  <c r="G50" i="14"/>
  <c r="L50" i="14" s="1"/>
  <c r="G50" i="15"/>
  <c r="L50" i="15" s="1"/>
  <c r="G52" i="15"/>
  <c r="L52" i="15" s="1"/>
  <c r="G52" i="14"/>
  <c r="L52" i="14" s="1"/>
  <c r="N127" i="13" l="1"/>
  <c r="R127" i="13" s="1"/>
  <c r="J99" i="11"/>
  <c r="J127" i="11" s="1"/>
  <c r="I127" i="11"/>
  <c r="O120" i="13"/>
  <c r="S120" i="13" s="1"/>
  <c r="K120" i="11"/>
  <c r="P120" i="11" s="1"/>
  <c r="T120" i="11" s="1"/>
  <c r="Q64" i="1"/>
  <c r="M64" i="1"/>
  <c r="L64" i="15"/>
  <c r="L64" i="14"/>
  <c r="G64" i="14"/>
  <c r="G64" i="15"/>
  <c r="Q65" i="1"/>
  <c r="M65" i="1"/>
  <c r="K93" i="16"/>
  <c r="P93" i="16" s="1"/>
  <c r="O98" i="13"/>
  <c r="S98" i="13" s="1"/>
  <c r="K98" i="13"/>
  <c r="K98" i="11"/>
  <c r="K99" i="11" s="1"/>
  <c r="P120" i="13"/>
  <c r="T120" i="13" s="1"/>
  <c r="K120" i="16"/>
  <c r="P120" i="16" s="1"/>
  <c r="J98" i="16"/>
  <c r="O98" i="16" s="1"/>
  <c r="I99" i="16"/>
  <c r="N99" i="16" s="1"/>
  <c r="P121" i="13"/>
  <c r="T121" i="13" s="1"/>
  <c r="K121" i="16"/>
  <c r="P121" i="16"/>
  <c r="P93" i="13"/>
  <c r="T93" i="13" s="1"/>
  <c r="O99" i="11"/>
  <c r="S99" i="11" s="1"/>
  <c r="H51" i="14"/>
  <c r="M51" i="14" s="1"/>
  <c r="M51" i="1"/>
  <c r="Q51" i="1" s="1"/>
  <c r="N3" i="1"/>
  <c r="R3" i="1" s="1"/>
  <c r="M52" i="1"/>
  <c r="Q52" i="1" s="1"/>
  <c r="N99" i="11"/>
  <c r="R99" i="11" s="1"/>
  <c r="N5" i="1"/>
  <c r="R5" i="1" s="1"/>
  <c r="N99" i="13"/>
  <c r="R99" i="13" s="1"/>
  <c r="J99" i="13"/>
  <c r="J127" i="13" s="1"/>
  <c r="N7" i="1"/>
  <c r="R7" i="1" s="1"/>
  <c r="M50" i="1"/>
  <c r="Q50" i="1" s="1"/>
  <c r="H51" i="15"/>
  <c r="M51" i="15" s="1"/>
  <c r="I51" i="1"/>
  <c r="H50" i="15"/>
  <c r="M50" i="15" s="1"/>
  <c r="H50" i="14"/>
  <c r="M50" i="14" s="1"/>
  <c r="H58" i="1"/>
  <c r="H119" i="1"/>
  <c r="H52" i="15"/>
  <c r="M52" i="15" s="1"/>
  <c r="H52" i="14"/>
  <c r="M52" i="14" s="1"/>
  <c r="J7" i="1"/>
  <c r="I7" i="14"/>
  <c r="N7" i="14" s="1"/>
  <c r="I7" i="15"/>
  <c r="N7" i="15" s="1"/>
  <c r="J3" i="1"/>
  <c r="I3" i="14"/>
  <c r="N3" i="14" s="1"/>
  <c r="I3" i="15"/>
  <c r="N3" i="15" s="1"/>
  <c r="I50" i="1"/>
  <c r="J5" i="1"/>
  <c r="I5" i="14"/>
  <c r="N5" i="14" s="1"/>
  <c r="I5" i="15"/>
  <c r="N5" i="15" s="1"/>
  <c r="I52" i="1"/>
  <c r="O127" i="13" l="1"/>
  <c r="S127" i="13" s="1"/>
  <c r="P99" i="11"/>
  <c r="T99" i="11" s="1"/>
  <c r="K127" i="11"/>
  <c r="I127" i="16"/>
  <c r="N127" i="16" s="1"/>
  <c r="N127" i="11"/>
  <c r="R127" i="11" s="1"/>
  <c r="O127" i="11"/>
  <c r="S127" i="11" s="1"/>
  <c r="J127" i="16"/>
  <c r="O127" i="16" s="1"/>
  <c r="M66" i="1"/>
  <c r="Q66" i="1" s="1"/>
  <c r="G66" i="15"/>
  <c r="L66" i="15" s="1"/>
  <c r="G66" i="14"/>
  <c r="L66" i="14" s="1"/>
  <c r="M67" i="1"/>
  <c r="Q67" i="1" s="1"/>
  <c r="G67" i="15"/>
  <c r="L67" i="15" s="1"/>
  <c r="G67" i="14"/>
  <c r="L67" i="14" s="1"/>
  <c r="P98" i="11"/>
  <c r="T98" i="11" s="1"/>
  <c r="J99" i="16"/>
  <c r="O99" i="16" s="1"/>
  <c r="P98" i="13"/>
  <c r="T98" i="13" s="1"/>
  <c r="K98" i="16"/>
  <c r="P98" i="16" s="1"/>
  <c r="O3" i="1"/>
  <c r="S3" i="1" s="1"/>
  <c r="N52" i="1"/>
  <c r="R52" i="1" s="1"/>
  <c r="O5" i="1"/>
  <c r="S5" i="1" s="1"/>
  <c r="O7" i="1"/>
  <c r="S7" i="1" s="1"/>
  <c r="N51" i="1"/>
  <c r="R51" i="1" s="1"/>
  <c r="O99" i="13"/>
  <c r="S99" i="13" s="1"/>
  <c r="K99" i="13"/>
  <c r="K127" i="13" s="1"/>
  <c r="H121" i="1"/>
  <c r="M58" i="1"/>
  <c r="Q58" i="1" s="1"/>
  <c r="N50" i="1"/>
  <c r="R50" i="1" s="1"/>
  <c r="H119" i="15"/>
  <c r="M119" i="15" s="1"/>
  <c r="H119" i="14"/>
  <c r="M119" i="14" s="1"/>
  <c r="I119" i="1"/>
  <c r="J51" i="1"/>
  <c r="I58" i="1"/>
  <c r="I50" i="14"/>
  <c r="N50" i="14" s="1"/>
  <c r="I50" i="15"/>
  <c r="N50" i="15" s="1"/>
  <c r="I51" i="14"/>
  <c r="N51" i="14" s="1"/>
  <c r="I51" i="15"/>
  <c r="N51" i="15" s="1"/>
  <c r="I52" i="14"/>
  <c r="N52" i="14" s="1"/>
  <c r="I52" i="15"/>
  <c r="N52" i="15" s="1"/>
  <c r="K3" i="1"/>
  <c r="P3" i="1" s="1"/>
  <c r="T3" i="1" s="1"/>
  <c r="J3" i="15"/>
  <c r="O3" i="15" s="1"/>
  <c r="J3" i="14"/>
  <c r="O3" i="14" s="1"/>
  <c r="J50" i="1"/>
  <c r="K5" i="1"/>
  <c r="P5" i="1" s="1"/>
  <c r="T5" i="1" s="1"/>
  <c r="J5" i="14"/>
  <c r="O5" i="14" s="1"/>
  <c r="J5" i="15"/>
  <c r="O5" i="15" s="1"/>
  <c r="J52" i="1"/>
  <c r="K7" i="1"/>
  <c r="P7" i="1" s="1"/>
  <c r="T7" i="1" s="1"/>
  <c r="J7" i="15"/>
  <c r="O7" i="15" s="1"/>
  <c r="J7" i="14"/>
  <c r="O7" i="14" s="1"/>
  <c r="P127" i="13" l="1"/>
  <c r="T127" i="13" s="1"/>
  <c r="P127" i="11"/>
  <c r="T127" i="11" s="1"/>
  <c r="K127" i="16"/>
  <c r="P127" i="16" s="1"/>
  <c r="Q68" i="1"/>
  <c r="M68" i="1"/>
  <c r="G68" i="14"/>
  <c r="L68" i="14" s="1"/>
  <c r="G68" i="15"/>
  <c r="L68" i="15" s="1"/>
  <c r="P99" i="13"/>
  <c r="T99" i="13" s="1"/>
  <c r="K99" i="16"/>
  <c r="P99" i="16" s="1"/>
  <c r="O52" i="1"/>
  <c r="S52" i="1" s="1"/>
  <c r="N119" i="1"/>
  <c r="R119" i="1" s="1"/>
  <c r="O50" i="1"/>
  <c r="S50" i="1" s="1"/>
  <c r="O51" i="1"/>
  <c r="S51" i="1" s="1"/>
  <c r="H121" i="15"/>
  <c r="M121" i="15" s="1"/>
  <c r="H121" i="14"/>
  <c r="M121" i="14" s="1"/>
  <c r="N58" i="1"/>
  <c r="R58" i="1" s="1"/>
  <c r="I119" i="14"/>
  <c r="N119" i="14" s="1"/>
  <c r="I119" i="15"/>
  <c r="N119" i="15" s="1"/>
  <c r="J119" i="1"/>
  <c r="K51" i="1"/>
  <c r="P51" i="1" s="1"/>
  <c r="T51" i="1" s="1"/>
  <c r="I121" i="1"/>
  <c r="J58" i="1"/>
  <c r="K7" i="15"/>
  <c r="P7" i="15" s="1"/>
  <c r="K7" i="14"/>
  <c r="P7" i="14" s="1"/>
  <c r="K3" i="15"/>
  <c r="P3" i="15" s="1"/>
  <c r="K3" i="14"/>
  <c r="P3" i="14" s="1"/>
  <c r="K50" i="1"/>
  <c r="P50" i="1" s="1"/>
  <c r="T50" i="1" s="1"/>
  <c r="K5" i="14"/>
  <c r="P5" i="14" s="1"/>
  <c r="K5" i="15"/>
  <c r="P5" i="15" s="1"/>
  <c r="K52" i="1"/>
  <c r="P52" i="1" s="1"/>
  <c r="T52" i="1" s="1"/>
  <c r="J51" i="14"/>
  <c r="O51" i="14" s="1"/>
  <c r="J51" i="15"/>
  <c r="O51" i="15" s="1"/>
  <c r="J50" i="15"/>
  <c r="O50" i="15" s="1"/>
  <c r="J50" i="14"/>
  <c r="O50" i="14" s="1"/>
  <c r="J52" i="14"/>
  <c r="O52" i="14" s="1"/>
  <c r="J52" i="15"/>
  <c r="O52" i="15" s="1"/>
  <c r="Q71" i="1" l="1"/>
  <c r="M71" i="1"/>
  <c r="G71" i="14"/>
  <c r="L71" i="14" s="1"/>
  <c r="G71" i="15"/>
  <c r="L71" i="15" s="1"/>
  <c r="M70" i="1"/>
  <c r="Q70" i="1" s="1"/>
  <c r="G70" i="14"/>
  <c r="L70" i="14" s="1"/>
  <c r="G70" i="15"/>
  <c r="L70" i="15" s="1"/>
  <c r="O119" i="1"/>
  <c r="S119" i="1" s="1"/>
  <c r="O58" i="1"/>
  <c r="S58" i="1" s="1"/>
  <c r="N121" i="1"/>
  <c r="R121" i="1" s="1"/>
  <c r="N121" i="14"/>
  <c r="N121" i="15"/>
  <c r="I121" i="15"/>
  <c r="I121" i="14"/>
  <c r="J119" i="14"/>
  <c r="O119" i="14" s="1"/>
  <c r="J119" i="15"/>
  <c r="O119" i="15"/>
  <c r="K119" i="1"/>
  <c r="P119" i="1" s="1"/>
  <c r="T119" i="1" s="1"/>
  <c r="K58" i="1"/>
  <c r="J121" i="1"/>
  <c r="K50" i="15"/>
  <c r="P50" i="15" s="1"/>
  <c r="K50" i="14"/>
  <c r="P50" i="14" s="1"/>
  <c r="K51" i="14"/>
  <c r="P51" i="14" s="1"/>
  <c r="K51" i="15"/>
  <c r="P51" i="15" s="1"/>
  <c r="K52" i="14"/>
  <c r="P52" i="14" s="1"/>
  <c r="K52" i="15"/>
  <c r="P52" i="15" s="1"/>
  <c r="M73" i="1" l="1"/>
  <c r="Q73" i="1" s="1"/>
  <c r="L73" i="15"/>
  <c r="G73" i="15"/>
  <c r="G73" i="14"/>
  <c r="L73" i="14" s="1"/>
  <c r="O121" i="1"/>
  <c r="S121" i="1" s="1"/>
  <c r="K121" i="1"/>
  <c r="P121" i="1" s="1"/>
  <c r="T121" i="1" s="1"/>
  <c r="P58" i="1"/>
  <c r="T58" i="1" s="1"/>
  <c r="J121" i="15"/>
  <c r="O121" i="15" s="1"/>
  <c r="J121" i="14"/>
  <c r="O121" i="14" s="1"/>
  <c r="K119" i="14"/>
  <c r="P119" i="14" s="1"/>
  <c r="K119" i="15"/>
  <c r="P119" i="15" s="1"/>
  <c r="D117" i="1"/>
  <c r="C117" i="1"/>
  <c r="A117" i="1"/>
  <c r="D112" i="1"/>
  <c r="C112" i="1"/>
  <c r="A112" i="1"/>
  <c r="D111" i="1"/>
  <c r="C111" i="1"/>
  <c r="A111" i="1"/>
  <c r="D110" i="1"/>
  <c r="C110" i="1"/>
  <c r="A110" i="1"/>
  <c r="H111" i="1"/>
  <c r="I111" i="1"/>
  <c r="J111" i="1"/>
  <c r="K110" i="1"/>
  <c r="D108" i="1"/>
  <c r="C108" i="1"/>
  <c r="A108" i="1"/>
  <c r="Q74" i="1" l="1"/>
  <c r="M74" i="1"/>
  <c r="G74" i="15"/>
  <c r="L74" i="15" s="1"/>
  <c r="G74" i="14"/>
  <c r="L74" i="14" s="1"/>
  <c r="M75" i="1"/>
  <c r="Q75" i="1" s="1"/>
  <c r="G75" i="14"/>
  <c r="L75" i="14" s="1"/>
  <c r="G75" i="15"/>
  <c r="L75" i="15" s="1"/>
  <c r="K121" i="15"/>
  <c r="P121" i="15"/>
  <c r="O111" i="1"/>
  <c r="S111" i="1" s="1"/>
  <c r="N111" i="1"/>
  <c r="R111" i="1" s="1"/>
  <c r="K121" i="14"/>
  <c r="P121" i="14" s="1"/>
  <c r="H111" i="14"/>
  <c r="M111" i="14" s="1"/>
  <c r="H111" i="15"/>
  <c r="M111" i="15" s="1"/>
  <c r="K110" i="15"/>
  <c r="K110" i="14"/>
  <c r="P110" i="14"/>
  <c r="P110" i="15"/>
  <c r="J111" i="14"/>
  <c r="O111" i="14"/>
  <c r="J111" i="15"/>
  <c r="O111" i="15"/>
  <c r="I111" i="14"/>
  <c r="N111" i="14" s="1"/>
  <c r="I111" i="15"/>
  <c r="N111" i="15" s="1"/>
  <c r="H110" i="1"/>
  <c r="I110" i="1"/>
  <c r="J110" i="1"/>
  <c r="P110" i="1" s="1"/>
  <c r="K111" i="1"/>
  <c r="P111" i="1" s="1"/>
  <c r="T111" i="1" s="1"/>
  <c r="M77" i="1" l="1"/>
  <c r="Q77" i="1" s="1"/>
  <c r="G77" i="14"/>
  <c r="L77" i="14" s="1"/>
  <c r="G77" i="15"/>
  <c r="L77" i="15" s="1"/>
  <c r="T110" i="1"/>
  <c r="O110" i="1"/>
  <c r="S110" i="1"/>
  <c r="N110" i="1"/>
  <c r="R110" i="1" s="1"/>
  <c r="K111" i="14"/>
  <c r="P111" i="14" s="1"/>
  <c r="K111" i="15"/>
  <c r="P111" i="15" s="1"/>
  <c r="J110" i="15"/>
  <c r="O110" i="15"/>
  <c r="J110" i="14"/>
  <c r="O110" i="14" s="1"/>
  <c r="I110" i="15"/>
  <c r="N110" i="15" s="1"/>
  <c r="I110" i="14"/>
  <c r="N110" i="14" s="1"/>
  <c r="H110" i="15"/>
  <c r="H110" i="14"/>
  <c r="M110" i="14" s="1"/>
  <c r="M110" i="15"/>
  <c r="J69" i="1"/>
  <c r="J76" i="1"/>
  <c r="J91" i="1"/>
  <c r="J95" i="1"/>
  <c r="J97" i="1"/>
  <c r="J103" i="1"/>
  <c r="M79" i="1" l="1"/>
  <c r="Q79" i="1" s="1"/>
  <c r="G79" i="15"/>
  <c r="L79" i="15" s="1"/>
  <c r="G79" i="14"/>
  <c r="L79" i="14" s="1"/>
  <c r="Q78" i="1"/>
  <c r="M78" i="1"/>
  <c r="G78" i="14"/>
  <c r="L78" i="14" s="1"/>
  <c r="G78" i="15"/>
  <c r="L78" i="15" s="1"/>
  <c r="O103" i="14"/>
  <c r="O103" i="15"/>
  <c r="O69" i="14"/>
  <c r="J91" i="14"/>
  <c r="O91" i="14" s="1"/>
  <c r="J91" i="15"/>
  <c r="O91" i="15" s="1"/>
  <c r="J76" i="14"/>
  <c r="O76" i="14" s="1"/>
  <c r="J76" i="15"/>
  <c r="O76" i="15" s="1"/>
  <c r="J103" i="14"/>
  <c r="J103" i="15"/>
  <c r="J72" i="1"/>
  <c r="J109" i="1" s="1"/>
  <c r="J69" i="14"/>
  <c r="J69" i="15"/>
  <c r="O69" i="15" s="1"/>
  <c r="B2" i="1"/>
  <c r="B56" i="1" s="1"/>
  <c r="B2" i="13"/>
  <c r="B56" i="13" s="1"/>
  <c r="B2" i="15"/>
  <c r="B56" i="15" s="1"/>
  <c r="B2" i="14"/>
  <c r="B56" i="14" s="1"/>
  <c r="B2" i="11"/>
  <c r="B56" i="11" s="1"/>
  <c r="J109" i="15" l="1"/>
  <c r="O109" i="15" s="1"/>
  <c r="J109" i="14"/>
  <c r="O109" i="14" s="1"/>
  <c r="M80" i="1"/>
  <c r="Q80" i="1" s="1"/>
  <c r="G80" i="15"/>
  <c r="L80" i="15" s="1"/>
  <c r="G80" i="14"/>
  <c r="L80" i="14" s="1"/>
  <c r="M81" i="1"/>
  <c r="Q81" i="1" s="1"/>
  <c r="G81" i="14"/>
  <c r="L81" i="14" s="1"/>
  <c r="G81" i="15"/>
  <c r="L81" i="15" s="1"/>
  <c r="B34" i="11"/>
  <c r="B30" i="11"/>
  <c r="B35" i="11"/>
  <c r="B31" i="11"/>
  <c r="B35" i="14"/>
  <c r="B34" i="14"/>
  <c r="B30" i="14"/>
  <c r="B31" i="14"/>
  <c r="B34" i="1"/>
  <c r="B30" i="1"/>
  <c r="B35" i="1"/>
  <c r="B31" i="1"/>
  <c r="B34" i="13"/>
  <c r="B30" i="13"/>
  <c r="B31" i="13"/>
  <c r="B35" i="13"/>
  <c r="B30" i="15"/>
  <c r="B35" i="15"/>
  <c r="B34" i="15"/>
  <c r="B31" i="15"/>
  <c r="B106" i="11"/>
  <c r="B105" i="11"/>
  <c r="B127" i="11"/>
  <c r="B105" i="15"/>
  <c r="B106" i="15"/>
  <c r="B127" i="15"/>
  <c r="B105" i="14"/>
  <c r="B106" i="14"/>
  <c r="B127" i="14"/>
  <c r="B106" i="13"/>
  <c r="B105" i="13"/>
  <c r="B127" i="13"/>
  <c r="B105" i="1"/>
  <c r="B106" i="1"/>
  <c r="B127" i="1"/>
  <c r="B107" i="11"/>
  <c r="B99" i="11"/>
  <c r="B120" i="15"/>
  <c r="B112" i="15"/>
  <c r="B125" i="15"/>
  <c r="B119" i="15"/>
  <c r="B111" i="15"/>
  <c r="B126" i="15"/>
  <c r="B118" i="15"/>
  <c r="B110" i="15"/>
  <c r="B124" i="15"/>
  <c r="B116" i="15"/>
  <c r="B123" i="15"/>
  <c r="B115" i="15"/>
  <c r="B114" i="15"/>
  <c r="B99" i="15"/>
  <c r="B122" i="15"/>
  <c r="B121" i="15"/>
  <c r="B113" i="15"/>
  <c r="B117" i="15"/>
  <c r="B109" i="15"/>
  <c r="B99" i="14"/>
  <c r="B114" i="14"/>
  <c r="B111" i="14"/>
  <c r="B120" i="14"/>
  <c r="B117" i="14"/>
  <c r="B118" i="14"/>
  <c r="B124" i="14"/>
  <c r="B126" i="14"/>
  <c r="B123" i="14"/>
  <c r="B110" i="14"/>
  <c r="B116" i="14"/>
  <c r="B109" i="14"/>
  <c r="B121" i="14"/>
  <c r="B113" i="14"/>
  <c r="B112" i="14"/>
  <c r="B122" i="14"/>
  <c r="B119" i="14"/>
  <c r="B125" i="14"/>
  <c r="B115" i="14"/>
  <c r="B107" i="13"/>
  <c r="B99" i="13"/>
  <c r="B107" i="1"/>
  <c r="B99" i="1"/>
  <c r="J92" i="1"/>
  <c r="J92" i="14" s="1"/>
  <c r="B63" i="14"/>
  <c r="B107" i="14"/>
  <c r="B63" i="15"/>
  <c r="B107" i="15"/>
  <c r="B115" i="11"/>
  <c r="B109" i="11"/>
  <c r="B115" i="13"/>
  <c r="B109" i="13"/>
  <c r="B115" i="1"/>
  <c r="B109" i="1"/>
  <c r="B114" i="11"/>
  <c r="B118" i="11"/>
  <c r="B114" i="13"/>
  <c r="B118" i="13"/>
  <c r="B114" i="1"/>
  <c r="B118" i="1"/>
  <c r="B119" i="11"/>
  <c r="B126" i="11"/>
  <c r="B124" i="11"/>
  <c r="B123" i="11"/>
  <c r="B125" i="11"/>
  <c r="B119" i="13"/>
  <c r="B123" i="13"/>
  <c r="B125" i="13"/>
  <c r="B126" i="13"/>
  <c r="B124" i="13"/>
  <c r="B119" i="1"/>
  <c r="B126" i="1"/>
  <c r="B124" i="1"/>
  <c r="B123" i="1"/>
  <c r="B125" i="1"/>
  <c r="B64" i="11"/>
  <c r="B121" i="11"/>
  <c r="B120" i="11"/>
  <c r="B122" i="11"/>
  <c r="B64" i="13"/>
  <c r="B120" i="13"/>
  <c r="B121" i="13"/>
  <c r="B122" i="13"/>
  <c r="B121" i="1"/>
  <c r="B120" i="1"/>
  <c r="B122" i="1"/>
  <c r="B85" i="1"/>
  <c r="B64" i="1"/>
  <c r="B27" i="1"/>
  <c r="B51" i="1"/>
  <c r="B84" i="1"/>
  <c r="B12" i="1"/>
  <c r="B23" i="1"/>
  <c r="B6" i="1"/>
  <c r="B25" i="1"/>
  <c r="B10" i="1"/>
  <c r="B3" i="1"/>
  <c r="B116" i="1"/>
  <c r="B5" i="1"/>
  <c r="B108" i="1"/>
  <c r="B29" i="1"/>
  <c r="B16" i="1"/>
  <c r="B8" i="1"/>
  <c r="B117" i="1"/>
  <c r="B43" i="1"/>
  <c r="B26" i="1"/>
  <c r="B9" i="1"/>
  <c r="B44" i="1"/>
  <c r="B38" i="1"/>
  <c r="B11" i="1"/>
  <c r="B46" i="1"/>
  <c r="B40" i="1"/>
  <c r="B13" i="1"/>
  <c r="B50" i="1"/>
  <c r="B42" i="1"/>
  <c r="B116" i="11"/>
  <c r="B73" i="11"/>
  <c r="B8" i="11"/>
  <c r="B24" i="11"/>
  <c r="B45" i="11"/>
  <c r="B78" i="11"/>
  <c r="B5" i="11"/>
  <c r="B55" i="11"/>
  <c r="B97" i="11"/>
  <c r="B19" i="11"/>
  <c r="B39" i="11"/>
  <c r="B61" i="11"/>
  <c r="B98" i="11"/>
  <c r="B52" i="11"/>
  <c r="B21" i="11"/>
  <c r="B110" i="11"/>
  <c r="B88" i="11"/>
  <c r="B4" i="11"/>
  <c r="B72" i="11"/>
  <c r="B53" i="11"/>
  <c r="B75" i="11"/>
  <c r="B10" i="11"/>
  <c r="B26" i="11"/>
  <c r="B47" i="11"/>
  <c r="B80" i="11"/>
  <c r="B66" i="11"/>
  <c r="B6" i="11"/>
  <c r="B54" i="11"/>
  <c r="B108" i="11"/>
  <c r="B41" i="11"/>
  <c r="B63" i="11"/>
  <c r="B70" i="11"/>
  <c r="B12" i="11"/>
  <c r="B68" i="11"/>
  <c r="B77" i="11"/>
  <c r="B3" i="11"/>
  <c r="B14" i="11"/>
  <c r="B32" i="11"/>
  <c r="B85" i="11"/>
  <c r="B86" i="11"/>
  <c r="B74" i="11"/>
  <c r="B9" i="11"/>
  <c r="B25" i="11"/>
  <c r="B44" i="11"/>
  <c r="B79" i="11"/>
  <c r="B67" i="11"/>
  <c r="B95" i="11"/>
  <c r="B65" i="11"/>
  <c r="B113" i="11"/>
  <c r="B59" i="11"/>
  <c r="B111" i="11"/>
  <c r="B71" i="11"/>
  <c r="B7" i="11"/>
  <c r="B91" i="11"/>
  <c r="B16" i="11"/>
  <c r="B36" i="11"/>
  <c r="B82" i="11"/>
  <c r="B93" i="11"/>
  <c r="B94" i="11"/>
  <c r="B76" i="11"/>
  <c r="B11" i="11"/>
  <c r="B27" i="11"/>
  <c r="B46" i="11"/>
  <c r="B81" i="11"/>
  <c r="B69" i="11"/>
  <c r="B112" i="11"/>
  <c r="B37" i="11"/>
  <c r="B83" i="11"/>
  <c r="B23" i="11"/>
  <c r="B57" i="11"/>
  <c r="B96" i="11"/>
  <c r="B18" i="11"/>
  <c r="B38" i="11"/>
  <c r="B60" i="11"/>
  <c r="B84" i="11"/>
  <c r="B101" i="11"/>
  <c r="B104" i="11"/>
  <c r="B87" i="11"/>
  <c r="B13" i="11"/>
  <c r="B29" i="11"/>
  <c r="B48" i="11"/>
  <c r="B100" i="11"/>
  <c r="B22" i="11"/>
  <c r="B17" i="11"/>
  <c r="B49" i="11"/>
  <c r="B58" i="11"/>
  <c r="B51" i="11"/>
  <c r="B117" i="11"/>
  <c r="B20" i="11"/>
  <c r="B40" i="11"/>
  <c r="B62" i="11"/>
  <c r="B92" i="11"/>
  <c r="B103" i="11"/>
  <c r="B89" i="11"/>
  <c r="B15" i="11"/>
  <c r="B33" i="11"/>
  <c r="B50" i="11"/>
  <c r="B102" i="11"/>
  <c r="B42" i="11"/>
  <c r="B90" i="11"/>
  <c r="B28" i="11"/>
  <c r="B43" i="11"/>
  <c r="B73" i="15"/>
  <c r="B10" i="15"/>
  <c r="B26" i="15"/>
  <c r="B45" i="15"/>
  <c r="B85" i="15"/>
  <c r="B104" i="15"/>
  <c r="B87" i="15"/>
  <c r="B13" i="15"/>
  <c r="B29" i="15"/>
  <c r="B48" i="15"/>
  <c r="B100" i="15"/>
  <c r="B32" i="15"/>
  <c r="B101" i="15"/>
  <c r="B90" i="15"/>
  <c r="B37" i="15"/>
  <c r="B83" i="15"/>
  <c r="B75" i="15"/>
  <c r="B12" i="15"/>
  <c r="B28" i="15"/>
  <c r="B47" i="15"/>
  <c r="B93" i="15"/>
  <c r="B89" i="15"/>
  <c r="B15" i="15"/>
  <c r="B33" i="15"/>
  <c r="B50" i="15"/>
  <c r="B102" i="15"/>
  <c r="B88" i="15"/>
  <c r="B14" i="15"/>
  <c r="B49" i="15"/>
  <c r="B82" i="15"/>
  <c r="B3" i="15"/>
  <c r="B17" i="15"/>
  <c r="B59" i="15"/>
  <c r="B16" i="15"/>
  <c r="B36" i="15"/>
  <c r="B60" i="15"/>
  <c r="B84" i="15"/>
  <c r="B103" i="15"/>
  <c r="B55" i="15"/>
  <c r="B97" i="15"/>
  <c r="B19" i="15"/>
  <c r="B39" i="15"/>
  <c r="B61" i="15"/>
  <c r="B98" i="15"/>
  <c r="B52" i="15"/>
  <c r="B24" i="15"/>
  <c r="B7" i="15"/>
  <c r="B91" i="15"/>
  <c r="B18" i="15"/>
  <c r="B38" i="15"/>
  <c r="B62" i="15"/>
  <c r="B92" i="15"/>
  <c r="B6" i="15"/>
  <c r="B54" i="15"/>
  <c r="B108" i="15"/>
  <c r="B21" i="15"/>
  <c r="B41" i="15"/>
  <c r="B64" i="15"/>
  <c r="B70" i="15"/>
  <c r="B94" i="15"/>
  <c r="B46" i="15"/>
  <c r="B53" i="15"/>
  <c r="B96" i="15"/>
  <c r="B20" i="15"/>
  <c r="B40" i="15"/>
  <c r="B65" i="15"/>
  <c r="B5" i="15"/>
  <c r="B71" i="15"/>
  <c r="B58" i="15"/>
  <c r="B4" i="15"/>
  <c r="B23" i="15"/>
  <c r="B43" i="15"/>
  <c r="B77" i="15"/>
  <c r="B51" i="15"/>
  <c r="B72" i="15"/>
  <c r="B57" i="15"/>
  <c r="B8" i="15"/>
  <c r="B68" i="15"/>
  <c r="B76" i="15"/>
  <c r="B27" i="15"/>
  <c r="B81" i="15"/>
  <c r="B22" i="15"/>
  <c r="B42" i="15"/>
  <c r="B78" i="15"/>
  <c r="B66" i="15"/>
  <c r="B86" i="15"/>
  <c r="B74" i="15"/>
  <c r="B9" i="15"/>
  <c r="B25" i="15"/>
  <c r="B44" i="15"/>
  <c r="B79" i="15"/>
  <c r="B67" i="15"/>
  <c r="B95" i="15"/>
  <c r="B80" i="15"/>
  <c r="B11" i="15"/>
  <c r="B69" i="15"/>
  <c r="B116" i="13"/>
  <c r="B53" i="13"/>
  <c r="B14" i="13"/>
  <c r="B32" i="13"/>
  <c r="B85" i="13"/>
  <c r="B94" i="13"/>
  <c r="B87" i="13"/>
  <c r="B11" i="13"/>
  <c r="B27" i="13"/>
  <c r="B46" i="13"/>
  <c r="B81" i="13"/>
  <c r="B69" i="13"/>
  <c r="B112" i="13"/>
  <c r="B91" i="13"/>
  <c r="B18" i="13"/>
  <c r="B38" i="13"/>
  <c r="B60" i="13"/>
  <c r="B84" i="13"/>
  <c r="B113" i="13"/>
  <c r="B90" i="13"/>
  <c r="B33" i="13"/>
  <c r="B50" i="13"/>
  <c r="B73" i="13"/>
  <c r="B16" i="13"/>
  <c r="B36" i="13"/>
  <c r="B82" i="13"/>
  <c r="B93" i="13"/>
  <c r="B104" i="13"/>
  <c r="B89" i="13"/>
  <c r="B13" i="13"/>
  <c r="B29" i="13"/>
  <c r="B48" i="13"/>
  <c r="B100" i="13"/>
  <c r="B101" i="13"/>
  <c r="B15" i="13"/>
  <c r="B117" i="13"/>
  <c r="B20" i="13"/>
  <c r="B40" i="13"/>
  <c r="B62" i="13"/>
  <c r="B92" i="13"/>
  <c r="B103" i="13"/>
  <c r="B55" i="13"/>
  <c r="B97" i="13"/>
  <c r="B17" i="13"/>
  <c r="B37" i="13"/>
  <c r="B59" i="13"/>
  <c r="B83" i="13"/>
  <c r="B111" i="13"/>
  <c r="B28" i="13"/>
  <c r="B86" i="13"/>
  <c r="B25" i="13"/>
  <c r="B67" i="13"/>
  <c r="B57" i="13"/>
  <c r="B7" i="13"/>
  <c r="B22" i="13"/>
  <c r="B42" i="13"/>
  <c r="B65" i="13"/>
  <c r="B54" i="13"/>
  <c r="B108" i="13"/>
  <c r="B19" i="13"/>
  <c r="B39" i="13"/>
  <c r="B61" i="13"/>
  <c r="B98" i="13"/>
  <c r="B52" i="13"/>
  <c r="B12" i="13"/>
  <c r="B9" i="13"/>
  <c r="B79" i="13"/>
  <c r="B102" i="13"/>
  <c r="B88" i="13"/>
  <c r="B8" i="13"/>
  <c r="B24" i="13"/>
  <c r="B45" i="13"/>
  <c r="B78" i="13"/>
  <c r="B5" i="13"/>
  <c r="B6" i="13"/>
  <c r="B58" i="13"/>
  <c r="B21" i="13"/>
  <c r="B41" i="13"/>
  <c r="B63" i="13"/>
  <c r="B110" i="13"/>
  <c r="B70" i="13"/>
  <c r="B68" i="13"/>
  <c r="B44" i="13"/>
  <c r="B75" i="13"/>
  <c r="B96" i="13"/>
  <c r="B10" i="13"/>
  <c r="B26" i="13"/>
  <c r="B47" i="13"/>
  <c r="B80" i="13"/>
  <c r="B66" i="13"/>
  <c r="B71" i="13"/>
  <c r="B74" i="13"/>
  <c r="B4" i="13"/>
  <c r="B23" i="13"/>
  <c r="B43" i="13"/>
  <c r="B77" i="13"/>
  <c r="B51" i="13"/>
  <c r="B72" i="13"/>
  <c r="B3" i="13"/>
  <c r="B49" i="13"/>
  <c r="B76" i="13"/>
  <c r="B95" i="13"/>
  <c r="J72" i="14"/>
  <c r="O72" i="14" s="1"/>
  <c r="J72" i="15"/>
  <c r="O72" i="15" s="1"/>
  <c r="B57" i="14"/>
  <c r="B5" i="14"/>
  <c r="B91" i="14"/>
  <c r="B96" i="14"/>
  <c r="B47" i="14"/>
  <c r="B89" i="14"/>
  <c r="B26" i="14"/>
  <c r="B82" i="14"/>
  <c r="B21" i="14"/>
  <c r="B41" i="14"/>
  <c r="B64" i="14"/>
  <c r="B67" i="14"/>
  <c r="B70" i="14"/>
  <c r="B7" i="14"/>
  <c r="B71" i="14"/>
  <c r="B55" i="14"/>
  <c r="B40" i="14"/>
  <c r="B25" i="14"/>
  <c r="B79" i="14"/>
  <c r="B100" i="14"/>
  <c r="B53" i="14"/>
  <c r="B66" i="14"/>
  <c r="B6" i="14"/>
  <c r="B3" i="14"/>
  <c r="B90" i="14"/>
  <c r="B32" i="14"/>
  <c r="B4" i="14"/>
  <c r="B23" i="14"/>
  <c r="B43" i="14"/>
  <c r="B77" i="14"/>
  <c r="B8" i="14"/>
  <c r="B69" i="14"/>
  <c r="B72" i="14"/>
  <c r="B68" i="14"/>
  <c r="B10" i="14"/>
  <c r="B97" i="14"/>
  <c r="B9" i="14"/>
  <c r="B44" i="14"/>
  <c r="B20" i="14"/>
  <c r="B95" i="14"/>
  <c r="B85" i="14"/>
  <c r="B86" i="14"/>
  <c r="B18" i="14"/>
  <c r="B54" i="14"/>
  <c r="B108" i="14"/>
  <c r="B11" i="14"/>
  <c r="B27" i="14"/>
  <c r="B46" i="14"/>
  <c r="B81" i="14"/>
  <c r="B60" i="14"/>
  <c r="B102" i="14"/>
  <c r="B87" i="14"/>
  <c r="B52" i="14"/>
  <c r="B93" i="14"/>
  <c r="B94" i="14"/>
  <c r="B24" i="14"/>
  <c r="B58" i="14"/>
  <c r="B88" i="14"/>
  <c r="B45" i="14"/>
  <c r="B13" i="14"/>
  <c r="B29" i="14"/>
  <c r="B48" i="14"/>
  <c r="B65" i="14"/>
  <c r="B92" i="14"/>
  <c r="B22" i="14"/>
  <c r="B39" i="14"/>
  <c r="B51" i="14"/>
  <c r="B80" i="14"/>
  <c r="B101" i="14"/>
  <c r="B104" i="14"/>
  <c r="B28" i="14"/>
  <c r="B74" i="14"/>
  <c r="B12" i="14"/>
  <c r="B49" i="14"/>
  <c r="B15" i="14"/>
  <c r="B33" i="14"/>
  <c r="B50" i="14"/>
  <c r="B78" i="14"/>
  <c r="B14" i="14"/>
  <c r="B75" i="14"/>
  <c r="B42" i="14"/>
  <c r="B19" i="14"/>
  <c r="B98" i="14"/>
  <c r="B84" i="14"/>
  <c r="B103" i="14"/>
  <c r="B36" i="14"/>
  <c r="B76" i="14"/>
  <c r="B16" i="14"/>
  <c r="B62" i="14"/>
  <c r="B17" i="14"/>
  <c r="B37" i="14"/>
  <c r="B59" i="14"/>
  <c r="B83" i="14"/>
  <c r="B38" i="14"/>
  <c r="B73" i="14"/>
  <c r="B61" i="14"/>
  <c r="B15" i="1"/>
  <c r="B33" i="1"/>
  <c r="B32" i="1"/>
  <c r="B18" i="1"/>
  <c r="B45" i="1"/>
  <c r="B49" i="1"/>
  <c r="B82" i="1"/>
  <c r="B110" i="1"/>
  <c r="B17" i="1"/>
  <c r="B37" i="1"/>
  <c r="B14" i="1"/>
  <c r="B20" i="1"/>
  <c r="B47" i="1"/>
  <c r="B48" i="1"/>
  <c r="B113" i="1"/>
  <c r="B112" i="1"/>
  <c r="B19" i="1"/>
  <c r="B39" i="1"/>
  <c r="B28" i="1"/>
  <c r="B22" i="1"/>
  <c r="B4" i="1"/>
  <c r="B81" i="1"/>
  <c r="B111" i="1"/>
  <c r="B21" i="1"/>
  <c r="B41" i="1"/>
  <c r="B36" i="1"/>
  <c r="B24" i="1"/>
  <c r="B7" i="1"/>
  <c r="B79" i="1"/>
  <c r="F1" i="1"/>
  <c r="A59" i="1"/>
  <c r="C59" i="1"/>
  <c r="D59" i="1"/>
  <c r="A60" i="1"/>
  <c r="C60" i="1"/>
  <c r="D60" i="1"/>
  <c r="A61" i="1"/>
  <c r="C61" i="1"/>
  <c r="D61" i="1"/>
  <c r="A62" i="1"/>
  <c r="C62" i="1"/>
  <c r="D62" i="1"/>
  <c r="A63" i="1"/>
  <c r="C63" i="1"/>
  <c r="D63" i="1"/>
  <c r="A65" i="1"/>
  <c r="C65" i="1"/>
  <c r="D65" i="1"/>
  <c r="A66" i="1"/>
  <c r="C66" i="1"/>
  <c r="D66" i="1"/>
  <c r="M83" i="1" l="1"/>
  <c r="Q83" i="1" s="1"/>
  <c r="G83" i="15"/>
  <c r="L83" i="15" s="1"/>
  <c r="G83" i="14"/>
  <c r="L83" i="14" s="1"/>
  <c r="M82" i="1"/>
  <c r="Q82" i="1" s="1"/>
  <c r="L82" i="15"/>
  <c r="G82" i="15"/>
  <c r="G82" i="14"/>
  <c r="L82" i="14" s="1"/>
  <c r="J92" i="15"/>
  <c r="O92" i="15" s="1"/>
  <c r="J123" i="1"/>
  <c r="J123" i="15" s="1"/>
  <c r="J125" i="1"/>
  <c r="J125" i="14" s="1"/>
  <c r="J126" i="1"/>
  <c r="J124" i="1"/>
  <c r="O92" i="14"/>
  <c r="I65" i="14"/>
  <c r="N65" i="14" s="1"/>
  <c r="I65" i="15"/>
  <c r="N65" i="15" s="1"/>
  <c r="H65" i="14"/>
  <c r="M65" i="14" s="1"/>
  <c r="H65" i="15"/>
  <c r="M65" i="15" s="1"/>
  <c r="G65" i="15"/>
  <c r="L65" i="15" s="1"/>
  <c r="G65" i="14"/>
  <c r="L65" i="14" s="1"/>
  <c r="J65" i="14"/>
  <c r="O65" i="14" s="1"/>
  <c r="J65" i="15"/>
  <c r="O65" i="15" s="1"/>
  <c r="K65" i="14"/>
  <c r="P65" i="14" s="1"/>
  <c r="K65" i="15"/>
  <c r="P65" i="15" s="1"/>
  <c r="K97" i="1"/>
  <c r="I97" i="1"/>
  <c r="H97" i="1"/>
  <c r="K95" i="1"/>
  <c r="I95" i="1"/>
  <c r="H95" i="1"/>
  <c r="G1" i="1"/>
  <c r="G84" i="14" l="1"/>
  <c r="L84" i="14"/>
  <c r="M84" i="1"/>
  <c r="Q84" i="1" s="1"/>
  <c r="G84" i="15"/>
  <c r="L84" i="15" s="1"/>
  <c r="G85" i="15"/>
  <c r="L85" i="15" s="1"/>
  <c r="M85" i="1"/>
  <c r="Q85" i="1" s="1"/>
  <c r="G85" i="14"/>
  <c r="L85" i="14" s="1"/>
  <c r="O125" i="14"/>
  <c r="J123" i="14"/>
  <c r="O123" i="14" s="1"/>
  <c r="O123" i="15"/>
  <c r="J125" i="15"/>
  <c r="O125" i="15" s="1"/>
  <c r="J124" i="15"/>
  <c r="O124" i="15" s="1"/>
  <c r="J124" i="14"/>
  <c r="O124" i="14" s="1"/>
  <c r="J126" i="15"/>
  <c r="O126" i="15" s="1"/>
  <c r="J126" i="14"/>
  <c r="O126" i="14" s="1"/>
  <c r="H1" i="1"/>
  <c r="M1" i="1" s="1"/>
  <c r="B65" i="1"/>
  <c r="B62" i="1"/>
  <c r="B60" i="1"/>
  <c r="B66" i="1"/>
  <c r="B59" i="1"/>
  <c r="B61" i="1"/>
  <c r="B63" i="1"/>
  <c r="F2" i="7" a="1"/>
  <c r="F2" i="7" s="1"/>
  <c r="H2" i="7" a="1"/>
  <c r="H2" i="7" s="1"/>
  <c r="M86" i="1" l="1"/>
  <c r="G86" i="14"/>
  <c r="L86" i="14" s="1"/>
  <c r="G86" i="15"/>
  <c r="L86" i="15" s="1"/>
  <c r="Q86" i="1"/>
  <c r="M87" i="1"/>
  <c r="Q87" i="1" s="1"/>
  <c r="G87" i="15"/>
  <c r="L87" i="15" s="1"/>
  <c r="G87" i="14"/>
  <c r="L87" i="14" s="1"/>
  <c r="I1" i="1"/>
  <c r="N1" i="1" s="1"/>
  <c r="Q1" i="1"/>
  <c r="D104" i="1"/>
  <c r="D103" i="1"/>
  <c r="D102" i="1"/>
  <c r="D101" i="1"/>
  <c r="D100" i="1"/>
  <c r="D98" i="1"/>
  <c r="D97" i="1"/>
  <c r="D96" i="1"/>
  <c r="D95" i="1"/>
  <c r="D94" i="1"/>
  <c r="D93" i="1"/>
  <c r="D92" i="1"/>
  <c r="D91" i="1"/>
  <c r="D90" i="1"/>
  <c r="D89" i="1"/>
  <c r="D88" i="1"/>
  <c r="D87" i="1"/>
  <c r="D86" i="1"/>
  <c r="D83" i="1"/>
  <c r="D80" i="1"/>
  <c r="D78" i="1"/>
  <c r="D77" i="1"/>
  <c r="D76" i="1"/>
  <c r="D75" i="1"/>
  <c r="D73" i="1"/>
  <c r="D74" i="1"/>
  <c r="D72" i="1"/>
  <c r="D71" i="1"/>
  <c r="D70" i="1"/>
  <c r="D69" i="1"/>
  <c r="D67" i="1"/>
  <c r="D68" i="1"/>
  <c r="D58" i="1"/>
  <c r="D57" i="1"/>
  <c r="D54" i="1"/>
  <c r="D55" i="1"/>
  <c r="D53" i="1"/>
  <c r="D52" i="1"/>
  <c r="I69" i="1"/>
  <c r="C72" i="1"/>
  <c r="A72" i="1"/>
  <c r="Q88" i="1" l="1"/>
  <c r="M88" i="1"/>
  <c r="L88" i="14"/>
  <c r="L88" i="15"/>
  <c r="G88" i="15"/>
  <c r="G88" i="14"/>
  <c r="Q89" i="1"/>
  <c r="M89" i="1"/>
  <c r="L89" i="15"/>
  <c r="L89" i="14"/>
  <c r="G89" i="14"/>
  <c r="G89" i="15"/>
  <c r="R1" i="1"/>
  <c r="O69" i="1"/>
  <c r="S69" i="1" s="1"/>
  <c r="J1" i="1"/>
  <c r="O1" i="1" s="1"/>
  <c r="I69" i="14"/>
  <c r="N69" i="14" s="1"/>
  <c r="I69" i="15"/>
  <c r="N69" i="15" s="1"/>
  <c r="K76" i="1"/>
  <c r="P76" i="1" s="1"/>
  <c r="T76" i="1" s="1"/>
  <c r="K69" i="1"/>
  <c r="P69" i="1" s="1"/>
  <c r="T69" i="1" s="1"/>
  <c r="H76" i="1"/>
  <c r="I76" i="1"/>
  <c r="H69" i="1"/>
  <c r="N69" i="1" s="1"/>
  <c r="I72" i="1"/>
  <c r="I109" i="1" s="1"/>
  <c r="I109" i="15" l="1"/>
  <c r="N109" i="15" s="1"/>
  <c r="I109" i="14"/>
  <c r="N109" i="14"/>
  <c r="O109" i="1"/>
  <c r="S109" i="1" s="1"/>
  <c r="M90" i="1"/>
  <c r="Q90" i="1" s="1"/>
  <c r="G90" i="15"/>
  <c r="L90" i="15" s="1"/>
  <c r="G90" i="14"/>
  <c r="L90" i="14" s="1"/>
  <c r="N76" i="1"/>
  <c r="R76" i="1" s="1"/>
  <c r="O76" i="1"/>
  <c r="S76" i="1" s="1"/>
  <c r="S1" i="1"/>
  <c r="K1" i="1"/>
  <c r="T1" i="1" s="1"/>
  <c r="O72" i="1"/>
  <c r="S72" i="1" s="1"/>
  <c r="R69" i="1"/>
  <c r="M69" i="1"/>
  <c r="Q69" i="1" s="1"/>
  <c r="P76" i="15"/>
  <c r="N76" i="14"/>
  <c r="N76" i="15"/>
  <c r="H76" i="14"/>
  <c r="M76" i="14" s="1"/>
  <c r="H76" i="15"/>
  <c r="M76" i="15" s="1"/>
  <c r="H72" i="1"/>
  <c r="H69" i="14"/>
  <c r="M69" i="14" s="1"/>
  <c r="H69" i="15"/>
  <c r="M69" i="15" s="1"/>
  <c r="K69" i="14"/>
  <c r="P69" i="14" s="1"/>
  <c r="K69" i="15"/>
  <c r="P69" i="15" s="1"/>
  <c r="I76" i="14"/>
  <c r="I76" i="15"/>
  <c r="G69" i="15"/>
  <c r="L69" i="15" s="1"/>
  <c r="G69" i="14"/>
  <c r="L69" i="14" s="1"/>
  <c r="K76" i="14"/>
  <c r="P76" i="14" s="1"/>
  <c r="K76" i="15"/>
  <c r="I72" i="14"/>
  <c r="N72" i="14" s="1"/>
  <c r="I72" i="15"/>
  <c r="N72" i="15" s="1"/>
  <c r="K72" i="1"/>
  <c r="P72" i="1" l="1"/>
  <c r="T72" i="1" s="1"/>
  <c r="K109" i="1"/>
  <c r="N72" i="1"/>
  <c r="H109" i="1"/>
  <c r="P1" i="1"/>
  <c r="R72" i="1"/>
  <c r="M76" i="1"/>
  <c r="Q76" i="1" s="1"/>
  <c r="P72" i="14"/>
  <c r="L76" i="15"/>
  <c r="M72" i="15"/>
  <c r="H72" i="14"/>
  <c r="M72" i="14" s="1"/>
  <c r="H72" i="15"/>
  <c r="K72" i="14"/>
  <c r="K72" i="15"/>
  <c r="P72" i="15" s="1"/>
  <c r="G76" i="14"/>
  <c r="L76" i="14" s="1"/>
  <c r="G76" i="15"/>
  <c r="I91" i="1"/>
  <c r="K91" i="1"/>
  <c r="P91" i="1" s="1"/>
  <c r="T91" i="1" s="1"/>
  <c r="H91" i="1"/>
  <c r="H109" i="14" l="1"/>
  <c r="M109" i="14" s="1"/>
  <c r="H109" i="15"/>
  <c r="M109" i="15" s="1"/>
  <c r="N109" i="1"/>
  <c r="R109" i="1" s="1"/>
  <c r="K109" i="14"/>
  <c r="K109" i="15"/>
  <c r="P109" i="15" s="1"/>
  <c r="P109" i="14"/>
  <c r="P109" i="1"/>
  <c r="T109" i="1" s="1"/>
  <c r="Q94" i="1"/>
  <c r="M94" i="1"/>
  <c r="L94" i="14"/>
  <c r="L94" i="15"/>
  <c r="G94" i="14"/>
  <c r="G94" i="15"/>
  <c r="N91" i="1"/>
  <c r="R91" i="1" s="1"/>
  <c r="O91" i="1"/>
  <c r="S91" i="1" s="1"/>
  <c r="P91" i="15"/>
  <c r="N91" i="14"/>
  <c r="K58" i="15"/>
  <c r="P58" i="15" s="1"/>
  <c r="K58" i="14"/>
  <c r="P58" i="14" s="1"/>
  <c r="H92" i="1"/>
  <c r="H91" i="14"/>
  <c r="M91" i="14" s="1"/>
  <c r="H91" i="15"/>
  <c r="M91" i="15" s="1"/>
  <c r="K91" i="14"/>
  <c r="P91" i="14" s="1"/>
  <c r="K91" i="15"/>
  <c r="H58" i="14"/>
  <c r="M58" i="14" s="1"/>
  <c r="H58" i="15"/>
  <c r="M58" i="15" s="1"/>
  <c r="I92" i="1"/>
  <c r="I91" i="14"/>
  <c r="I91" i="15"/>
  <c r="N91" i="15" s="1"/>
  <c r="I58" i="14"/>
  <c r="N58" i="14" s="1"/>
  <c r="I58" i="15"/>
  <c r="N58" i="15" s="1"/>
  <c r="K92" i="1"/>
  <c r="Q96" i="1" l="1"/>
  <c r="M96" i="1"/>
  <c r="L96" i="15"/>
  <c r="L96" i="14"/>
  <c r="G96" i="15"/>
  <c r="G96" i="14"/>
  <c r="N92" i="1"/>
  <c r="R92" i="1" s="1"/>
  <c r="O92" i="1"/>
  <c r="S92" i="1" s="1"/>
  <c r="P92" i="1"/>
  <c r="T92" i="1" s="1"/>
  <c r="I93" i="1"/>
  <c r="H124" i="1"/>
  <c r="H126" i="1"/>
  <c r="H123" i="1"/>
  <c r="H125" i="1"/>
  <c r="K125" i="1"/>
  <c r="P125" i="1" s="1"/>
  <c r="T125" i="1" s="1"/>
  <c r="K124" i="1"/>
  <c r="P124" i="1" s="1"/>
  <c r="T124" i="1" s="1"/>
  <c r="K126" i="1"/>
  <c r="P126" i="1" s="1"/>
  <c r="T126" i="1" s="1"/>
  <c r="K123" i="1"/>
  <c r="P123" i="1" s="1"/>
  <c r="T123" i="1" s="1"/>
  <c r="I124" i="1"/>
  <c r="I126" i="1"/>
  <c r="I123" i="1"/>
  <c r="I125" i="1"/>
  <c r="H92" i="14"/>
  <c r="M92" i="14" s="1"/>
  <c r="H92" i="15"/>
  <c r="M92" i="15" s="1"/>
  <c r="K93" i="1"/>
  <c r="K120" i="1" s="1"/>
  <c r="K92" i="14"/>
  <c r="P92" i="14" s="1"/>
  <c r="K92" i="15"/>
  <c r="P92" i="15" s="1"/>
  <c r="I92" i="14"/>
  <c r="N92" i="14" s="1"/>
  <c r="I92" i="15"/>
  <c r="N92" i="15" s="1"/>
  <c r="H93" i="1"/>
  <c r="H120" i="1" s="1"/>
  <c r="K120" i="15" l="1"/>
  <c r="P120" i="15" s="1"/>
  <c r="K120" i="14"/>
  <c r="P120" i="14" s="1"/>
  <c r="I120" i="1"/>
  <c r="N120" i="1" s="1"/>
  <c r="R120" i="1" s="1"/>
  <c r="H120" i="14"/>
  <c r="M120" i="14" s="1"/>
  <c r="H120" i="15"/>
  <c r="M120" i="15" s="1"/>
  <c r="I93" i="14"/>
  <c r="N93" i="14" s="1"/>
  <c r="I93" i="15"/>
  <c r="N93" i="15" s="1"/>
  <c r="I98" i="1"/>
  <c r="N123" i="1"/>
  <c r="R123" i="1" s="1"/>
  <c r="O123" i="1"/>
  <c r="S123" i="1" s="1"/>
  <c r="N125" i="1"/>
  <c r="R125" i="1" s="1"/>
  <c r="O125" i="1"/>
  <c r="S125" i="1" s="1"/>
  <c r="S126" i="1"/>
  <c r="N126" i="1"/>
  <c r="R126" i="1" s="1"/>
  <c r="O126" i="1"/>
  <c r="N124" i="1"/>
  <c r="R124" i="1" s="1"/>
  <c r="O124" i="1"/>
  <c r="S124" i="1" s="1"/>
  <c r="N93" i="1"/>
  <c r="R93" i="1" s="1"/>
  <c r="K124" i="15"/>
  <c r="P124" i="15" s="1"/>
  <c r="K124" i="14"/>
  <c r="P124" i="14" s="1"/>
  <c r="I125" i="15"/>
  <c r="N125" i="15" s="1"/>
  <c r="I125" i="14"/>
  <c r="N125" i="14" s="1"/>
  <c r="I123" i="15"/>
  <c r="N123" i="15" s="1"/>
  <c r="I123" i="14"/>
  <c r="N123" i="14" s="1"/>
  <c r="K125" i="14"/>
  <c r="P125" i="14" s="1"/>
  <c r="K125" i="15"/>
  <c r="P125" i="15" s="1"/>
  <c r="H125" i="15"/>
  <c r="M125" i="15" s="1"/>
  <c r="H125" i="14"/>
  <c r="M125" i="14" s="1"/>
  <c r="I124" i="14"/>
  <c r="N124" i="14" s="1"/>
  <c r="I124" i="15"/>
  <c r="N124" i="15" s="1"/>
  <c r="H124" i="14"/>
  <c r="M124" i="14" s="1"/>
  <c r="H124" i="15"/>
  <c r="M124" i="15" s="1"/>
  <c r="H126" i="15"/>
  <c r="M126" i="15" s="1"/>
  <c r="H126" i="14"/>
  <c r="M126" i="14" s="1"/>
  <c r="K123" i="15"/>
  <c r="P123" i="15" s="1"/>
  <c r="K123" i="14"/>
  <c r="P123" i="14" s="1"/>
  <c r="H123" i="15"/>
  <c r="M123" i="15" s="1"/>
  <c r="H123" i="14"/>
  <c r="M123" i="14" s="1"/>
  <c r="I126" i="15"/>
  <c r="N126" i="15" s="1"/>
  <c r="I126" i="14"/>
  <c r="N126" i="14" s="1"/>
  <c r="K126" i="15"/>
  <c r="P126" i="15" s="1"/>
  <c r="K126" i="14"/>
  <c r="P126" i="14" s="1"/>
  <c r="H98" i="1"/>
  <c r="H93" i="15"/>
  <c r="M93" i="15" s="1"/>
  <c r="H93" i="14"/>
  <c r="M93" i="14" s="1"/>
  <c r="K93" i="14"/>
  <c r="P93" i="14" s="1"/>
  <c r="K93" i="15"/>
  <c r="P93" i="15" s="1"/>
  <c r="K98" i="1"/>
  <c r="C75" i="1"/>
  <c r="A75" i="1"/>
  <c r="C73" i="1"/>
  <c r="A73" i="1"/>
  <c r="C74" i="1"/>
  <c r="A74" i="1"/>
  <c r="C71" i="1"/>
  <c r="A71" i="1"/>
  <c r="C70" i="1"/>
  <c r="A70" i="1"/>
  <c r="C67" i="1"/>
  <c r="A67" i="1"/>
  <c r="C68" i="1"/>
  <c r="A68" i="1"/>
  <c r="A52" i="1"/>
  <c r="A53" i="1"/>
  <c r="A55" i="1"/>
  <c r="A54" i="1"/>
  <c r="A57" i="1"/>
  <c r="A58" i="1"/>
  <c r="A69" i="1"/>
  <c r="A76" i="1"/>
  <c r="A77" i="1"/>
  <c r="A78" i="1"/>
  <c r="A80" i="1"/>
  <c r="A83" i="1"/>
  <c r="A86" i="1"/>
  <c r="A87" i="1"/>
  <c r="A88" i="1"/>
  <c r="A89" i="1"/>
  <c r="A90" i="1"/>
  <c r="A91" i="1"/>
  <c r="A92" i="1"/>
  <c r="A93" i="1"/>
  <c r="A94" i="1"/>
  <c r="A95" i="1"/>
  <c r="A96" i="1"/>
  <c r="A97" i="1"/>
  <c r="A98" i="1"/>
  <c r="A100" i="1"/>
  <c r="A101" i="1"/>
  <c r="A102" i="1"/>
  <c r="A103" i="1"/>
  <c r="A104" i="1"/>
  <c r="M101" i="1" l="1"/>
  <c r="Q101" i="1" s="1"/>
  <c r="G101" i="15"/>
  <c r="L101" i="15" s="1"/>
  <c r="G101" i="14"/>
  <c r="L101" i="14" s="1"/>
  <c r="M100" i="1"/>
  <c r="Q100" i="1" s="1"/>
  <c r="G100" i="14"/>
  <c r="L100" i="14" s="1"/>
  <c r="G100" i="15"/>
  <c r="L100" i="15" s="1"/>
  <c r="I120" i="15"/>
  <c r="N120" i="15" s="1"/>
  <c r="I120" i="14"/>
  <c r="N120" i="14" s="1"/>
  <c r="I98" i="15"/>
  <c r="N98" i="15" s="1"/>
  <c r="N98" i="1"/>
  <c r="R98" i="1" s="1"/>
  <c r="I98" i="14"/>
  <c r="N98" i="14" s="1"/>
  <c r="M72" i="1"/>
  <c r="Q72" i="1" s="1"/>
  <c r="K98" i="14"/>
  <c r="P98" i="14" s="1"/>
  <c r="K98" i="15"/>
  <c r="P98" i="15" s="1"/>
  <c r="G72" i="14"/>
  <c r="L72" i="14" s="1"/>
  <c r="G72" i="15"/>
  <c r="L72" i="15" s="1"/>
  <c r="H98" i="14"/>
  <c r="M98" i="14" s="1"/>
  <c r="H98" i="15"/>
  <c r="M98" i="15" s="1"/>
  <c r="K103" i="1"/>
  <c r="P103" i="1" s="1"/>
  <c r="T103" i="1" s="1"/>
  <c r="I103" i="1"/>
  <c r="H103" i="1"/>
  <c r="C104" i="1"/>
  <c r="M102" i="1" l="1"/>
  <c r="Q102" i="1" s="1"/>
  <c r="G102" i="15"/>
  <c r="L102" i="15" s="1"/>
  <c r="G102" i="14"/>
  <c r="L102" i="14" s="1"/>
  <c r="M103" i="1"/>
  <c r="Q103" i="1" s="1"/>
  <c r="S103" i="1"/>
  <c r="N103" i="1"/>
  <c r="R103" i="1" s="1"/>
  <c r="O103" i="1"/>
  <c r="N103" i="15"/>
  <c r="M103" i="15"/>
  <c r="K103" i="14"/>
  <c r="P103" i="14" s="1"/>
  <c r="K103" i="15"/>
  <c r="P103" i="15" s="1"/>
  <c r="I103" i="14"/>
  <c r="N103" i="14" s="1"/>
  <c r="I103" i="15"/>
  <c r="G103" i="14"/>
  <c r="L103" i="14" s="1"/>
  <c r="G103" i="15"/>
  <c r="L103" i="15" s="1"/>
  <c r="H103" i="14"/>
  <c r="M103" i="14" s="1"/>
  <c r="H103" i="15"/>
  <c r="C103" i="1"/>
  <c r="C102" i="1"/>
  <c r="C101" i="1"/>
  <c r="C100" i="1"/>
  <c r="C98" i="1"/>
  <c r="C97" i="1"/>
  <c r="C96" i="1"/>
  <c r="C95" i="1"/>
  <c r="C94" i="1"/>
  <c r="C93" i="1"/>
  <c r="C92" i="1"/>
  <c r="C91" i="1"/>
  <c r="C90" i="1"/>
  <c r="C89" i="1"/>
  <c r="C88" i="1"/>
  <c r="C87" i="1"/>
  <c r="C86" i="1"/>
  <c r="C83" i="1"/>
  <c r="C80" i="1"/>
  <c r="C78" i="1"/>
  <c r="C77" i="1"/>
  <c r="C76" i="1"/>
  <c r="C69" i="1"/>
  <c r="C58" i="1"/>
  <c r="C57" i="1"/>
  <c r="C54" i="1"/>
  <c r="C55" i="1"/>
  <c r="C53" i="1"/>
  <c r="C52" i="1"/>
  <c r="B72" i="1"/>
  <c r="G105" i="15" l="1"/>
  <c r="Q105" i="1"/>
  <c r="M105" i="1"/>
  <c r="L105" i="14"/>
  <c r="L105" i="15"/>
  <c r="G105" i="14"/>
  <c r="M91" i="1"/>
  <c r="Q91" i="1" s="1"/>
  <c r="L91" i="15"/>
  <c r="G104" i="15"/>
  <c r="L104" i="15" s="1"/>
  <c r="G104" i="14"/>
  <c r="L104" i="14" s="1"/>
  <c r="G91" i="14"/>
  <c r="L91" i="14" s="1"/>
  <c r="G91" i="15"/>
  <c r="G58" i="14"/>
  <c r="L58" i="14" s="1"/>
  <c r="G58" i="15"/>
  <c r="L58" i="15" s="1"/>
  <c r="H104" i="1"/>
  <c r="H122" i="1" s="1"/>
  <c r="B74" i="1"/>
  <c r="B73" i="1"/>
  <c r="B75" i="1"/>
  <c r="B67" i="1"/>
  <c r="B70" i="1"/>
  <c r="B71" i="1"/>
  <c r="B68" i="1"/>
  <c r="B53" i="1"/>
  <c r="B54" i="1"/>
  <c r="B76" i="1"/>
  <c r="B83" i="1"/>
  <c r="B89" i="1"/>
  <c r="B93" i="1"/>
  <c r="B97" i="1"/>
  <c r="B102" i="1"/>
  <c r="B55" i="1"/>
  <c r="B57" i="1"/>
  <c r="B77" i="1"/>
  <c r="B86" i="1"/>
  <c r="B90" i="1"/>
  <c r="B94" i="1"/>
  <c r="B98" i="1"/>
  <c r="B103" i="1"/>
  <c r="B58" i="1"/>
  <c r="B78" i="1"/>
  <c r="B87" i="1"/>
  <c r="B91" i="1"/>
  <c r="B95" i="1"/>
  <c r="B100" i="1"/>
  <c r="B104" i="1"/>
  <c r="B52" i="1"/>
  <c r="B69" i="1"/>
  <c r="B80" i="1"/>
  <c r="B88" i="1"/>
  <c r="B92" i="1"/>
  <c r="B96" i="1"/>
  <c r="B101" i="1"/>
  <c r="H122" i="14" l="1"/>
  <c r="M122" i="14" s="1"/>
  <c r="H122" i="15"/>
  <c r="M122" i="15" s="1"/>
  <c r="L107" i="14"/>
  <c r="G107" i="15"/>
  <c r="L107" i="15"/>
  <c r="G107" i="14"/>
  <c r="Q107" i="1"/>
  <c r="M107" i="1"/>
  <c r="Q106" i="1"/>
  <c r="M106" i="1"/>
  <c r="G106" i="14"/>
  <c r="G106" i="15"/>
  <c r="L106" i="14"/>
  <c r="L106" i="15"/>
  <c r="M92" i="1"/>
  <c r="Q92" i="1" s="1"/>
  <c r="M104" i="1"/>
  <c r="Q104" i="1" s="1"/>
  <c r="I104" i="1"/>
  <c r="I122" i="1" s="1"/>
  <c r="H104" i="14"/>
  <c r="M104" i="14" s="1"/>
  <c r="H104" i="15"/>
  <c r="M104" i="15" s="1"/>
  <c r="G92" i="15"/>
  <c r="L92" i="15" s="1"/>
  <c r="G92" i="14"/>
  <c r="L92" i="14" s="1"/>
  <c r="J93" i="1"/>
  <c r="J120" i="1" s="1"/>
  <c r="J58" i="15"/>
  <c r="O58" i="15" s="1"/>
  <c r="J58" i="14"/>
  <c r="O58" i="14" s="1"/>
  <c r="I122" i="14" l="1"/>
  <c r="N122" i="14" s="1"/>
  <c r="I122" i="15"/>
  <c r="N122" i="15"/>
  <c r="N122" i="1"/>
  <c r="R122" i="1" s="1"/>
  <c r="J120" i="15"/>
  <c r="O120" i="15" s="1"/>
  <c r="J120" i="14"/>
  <c r="O120" i="14" s="1"/>
  <c r="P120" i="1"/>
  <c r="T120" i="1" s="1"/>
  <c r="O120" i="1"/>
  <c r="S120" i="1" s="1"/>
  <c r="G109" i="14"/>
  <c r="M109" i="1"/>
  <c r="Q109" i="1" s="1"/>
  <c r="G109" i="15"/>
  <c r="L109" i="15" s="1"/>
  <c r="L109" i="14"/>
  <c r="G108" i="14"/>
  <c r="L108" i="14" s="1"/>
  <c r="G108" i="15"/>
  <c r="L108" i="15" s="1"/>
  <c r="M108" i="1"/>
  <c r="Q108" i="1" s="1"/>
  <c r="M93" i="1"/>
  <c r="Q93" i="1" s="1"/>
  <c r="O93" i="1"/>
  <c r="S93" i="1" s="1"/>
  <c r="P93" i="1"/>
  <c r="T93" i="1" s="1"/>
  <c r="N104" i="1"/>
  <c r="R104" i="1" s="1"/>
  <c r="N104" i="15"/>
  <c r="G93" i="14"/>
  <c r="L93" i="14" s="1"/>
  <c r="G93" i="15"/>
  <c r="L93" i="15" s="1"/>
  <c r="J98" i="1"/>
  <c r="J93" i="14"/>
  <c r="O93" i="14" s="1"/>
  <c r="J93" i="15"/>
  <c r="O93" i="15" s="1"/>
  <c r="J104" i="1"/>
  <c r="J122" i="1" s="1"/>
  <c r="I104" i="14"/>
  <c r="N104" i="14" s="1"/>
  <c r="I104" i="15"/>
  <c r="J122" i="15" l="1"/>
  <c r="J122" i="14"/>
  <c r="O122" i="15"/>
  <c r="O122" i="14"/>
  <c r="O122" i="1"/>
  <c r="S122" i="1" s="1"/>
  <c r="G111" i="15"/>
  <c r="L111" i="15" s="1"/>
  <c r="M111" i="1"/>
  <c r="Q111" i="1" s="1"/>
  <c r="G111" i="14"/>
  <c r="L111" i="14" s="1"/>
  <c r="G110" i="14"/>
  <c r="L110" i="14" s="1"/>
  <c r="M110" i="1"/>
  <c r="Q110" i="1" s="1"/>
  <c r="G110" i="15"/>
  <c r="L110" i="15" s="1"/>
  <c r="O104" i="1"/>
  <c r="S104" i="1" s="1"/>
  <c r="M98" i="1"/>
  <c r="Q98" i="1" s="1"/>
  <c r="O98" i="1"/>
  <c r="S98" i="1" s="1"/>
  <c r="P98" i="1"/>
  <c r="T98" i="1" s="1"/>
  <c r="G98" i="14"/>
  <c r="L98" i="14" s="1"/>
  <c r="G98" i="15"/>
  <c r="L98" i="15" s="1"/>
  <c r="J98" i="14"/>
  <c r="O98" i="14" s="1"/>
  <c r="J98" i="15"/>
  <c r="O98" i="15" s="1"/>
  <c r="J104" i="14"/>
  <c r="O104" i="14" s="1"/>
  <c r="J104" i="15"/>
  <c r="O104" i="15" s="1"/>
  <c r="K104" i="1"/>
  <c r="P104" i="1" l="1"/>
  <c r="T104" i="1" s="1"/>
  <c r="K122" i="1"/>
  <c r="M112" i="1"/>
  <c r="Q112" i="1" s="1"/>
  <c r="G112" i="15"/>
  <c r="L112" i="15" s="1"/>
  <c r="G112" i="14"/>
  <c r="L112" i="14" s="1"/>
  <c r="G113" i="14"/>
  <c r="G113" i="15"/>
  <c r="L113" i="14"/>
  <c r="M113" i="1"/>
  <c r="Q113" i="1" s="1"/>
  <c r="L113" i="15"/>
  <c r="G99" i="15"/>
  <c r="L99" i="15" s="1"/>
  <c r="G99" i="14"/>
  <c r="L99" i="14" s="1"/>
  <c r="H99" i="1"/>
  <c r="H127" i="1" s="1"/>
  <c r="K104" i="14"/>
  <c r="P104" i="14" s="1"/>
  <c r="K104" i="15"/>
  <c r="P104" i="15" s="1"/>
  <c r="P122" i="1" l="1"/>
  <c r="T122" i="1" s="1"/>
  <c r="K122" i="15"/>
  <c r="K122" i="14"/>
  <c r="P122" i="14" s="1"/>
  <c r="P122" i="15"/>
  <c r="H127" i="15"/>
  <c r="M127" i="15" s="1"/>
  <c r="H127" i="14"/>
  <c r="M127" i="14" s="1"/>
  <c r="G115" i="15"/>
  <c r="L115" i="15"/>
  <c r="M115" i="1"/>
  <c r="Q115" i="1" s="1"/>
  <c r="G115" i="14"/>
  <c r="L115" i="14" s="1"/>
  <c r="G114" i="14"/>
  <c r="L114" i="14" s="1"/>
  <c r="G114" i="15"/>
  <c r="L114" i="15" s="1"/>
  <c r="M114" i="1"/>
  <c r="Q114" i="1" s="1"/>
  <c r="H99" i="15"/>
  <c r="M99" i="15" s="1"/>
  <c r="M99" i="1"/>
  <c r="Q99" i="1" s="1"/>
  <c r="H99" i="14"/>
  <c r="M99" i="14" s="1"/>
  <c r="I99" i="1"/>
  <c r="J99" i="1" l="1"/>
  <c r="J127" i="1" s="1"/>
  <c r="I127" i="1"/>
  <c r="G116" i="14"/>
  <c r="M116" i="1"/>
  <c r="Q116" i="1" s="1"/>
  <c r="G116" i="15"/>
  <c r="L116" i="15" s="1"/>
  <c r="L116" i="14"/>
  <c r="G117" i="14"/>
  <c r="M117" i="1"/>
  <c r="Q117" i="1" s="1"/>
  <c r="L117" i="14"/>
  <c r="G117" i="15"/>
  <c r="L117" i="15" s="1"/>
  <c r="N99" i="1"/>
  <c r="R99" i="1" s="1"/>
  <c r="I99" i="14"/>
  <c r="N99" i="14" s="1"/>
  <c r="I99" i="15"/>
  <c r="N99" i="15" s="1"/>
  <c r="J99" i="14"/>
  <c r="O99" i="14" s="1"/>
  <c r="J99" i="15"/>
  <c r="O99" i="15" s="1"/>
  <c r="O99" i="1"/>
  <c r="S99" i="1" s="1"/>
  <c r="K99" i="1"/>
  <c r="K127" i="1" s="1"/>
  <c r="I127" i="14" l="1"/>
  <c r="N127" i="14" s="1"/>
  <c r="I127" i="15"/>
  <c r="N127" i="15" s="1"/>
  <c r="N127" i="1"/>
  <c r="R127" i="1" s="1"/>
  <c r="P127" i="1"/>
  <c r="T127" i="1" s="1"/>
  <c r="K127" i="14"/>
  <c r="P127" i="14" s="1"/>
  <c r="K127" i="15"/>
  <c r="P127" i="15" s="1"/>
  <c r="J127" i="15"/>
  <c r="O127" i="15" s="1"/>
  <c r="J127" i="14"/>
  <c r="O127" i="14" s="1"/>
  <c r="O127" i="1"/>
  <c r="S127" i="1" s="1"/>
  <c r="Q118" i="1"/>
  <c r="L118" i="14"/>
  <c r="G118" i="15"/>
  <c r="L118" i="15" s="1"/>
  <c r="M118" i="1"/>
  <c r="G118" i="14"/>
  <c r="G119" i="15"/>
  <c r="L119" i="15" s="1"/>
  <c r="G119" i="14"/>
  <c r="L119" i="14" s="1"/>
  <c r="M119" i="1"/>
  <c r="Q119" i="1" s="1"/>
  <c r="K99" i="14"/>
  <c r="P99" i="14" s="1"/>
  <c r="K99" i="15"/>
  <c r="P99" i="15" s="1"/>
  <c r="P99" i="1"/>
  <c r="T99" i="1" s="1"/>
  <c r="G120" i="15" l="1"/>
  <c r="L120" i="15" s="1"/>
  <c r="M120" i="1"/>
  <c r="Q120" i="1" s="1"/>
  <c r="G120" i="14"/>
  <c r="L120" i="14" s="1"/>
  <c r="G121" i="14"/>
  <c r="L121" i="14" s="1"/>
  <c r="G121" i="15"/>
  <c r="L121" i="15" s="1"/>
  <c r="M121" i="1"/>
  <c r="Q121" i="1" s="1"/>
  <c r="G122" i="14" l="1"/>
  <c r="L122" i="14" s="1"/>
  <c r="G122" i="15"/>
  <c r="L122" i="15" s="1"/>
  <c r="M122" i="1"/>
  <c r="Q122" i="1" s="1"/>
  <c r="G123" i="15"/>
  <c r="L123" i="15" s="1"/>
  <c r="M123" i="1"/>
  <c r="Q123" i="1" s="1"/>
  <c r="G123" i="14"/>
  <c r="L123" i="14" s="1"/>
  <c r="G125" i="15" l="1"/>
  <c r="L125" i="15" s="1"/>
  <c r="M125" i="1"/>
  <c r="Q125" i="1" s="1"/>
  <c r="G125" i="14"/>
  <c r="L125" i="14" s="1"/>
  <c r="G124" i="15"/>
  <c r="L124" i="15" s="1"/>
  <c r="M124" i="1"/>
  <c r="Q124" i="1" s="1"/>
  <c r="G124" i="14"/>
  <c r="L124" i="14" s="1"/>
  <c r="G127" i="15" l="1"/>
  <c r="L127" i="15" s="1"/>
  <c r="G127" i="14"/>
  <c r="L127" i="14" s="1"/>
  <c r="M127" i="1"/>
  <c r="Q127" i="1" s="1"/>
  <c r="G126" i="15"/>
  <c r="L126" i="15" s="1"/>
  <c r="G126" i="14"/>
  <c r="L126" i="14" s="1"/>
  <c r="M126" i="1"/>
  <c r="Q12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Michael Bayuk</author>
    <author>Mike Bayuk</author>
  </authors>
  <commentList>
    <comment ref="G8" authorId="0" shapeId="0" xr:uid="{79D9758F-D159-E842-92D3-924BFD9A004F}">
      <text>
        <r>
          <rPr>
            <sz val="10"/>
            <color rgb="FF000000"/>
            <rFont val="Tahoma"/>
            <family val="2"/>
          </rPr>
          <t>Cells G8:K43 should be student enrollment budgeted for each category</t>
        </r>
      </text>
    </comment>
    <comment ref="E64" authorId="1" shapeId="0" xr:uid="{2CF937F9-170F-1A41-AE91-490D2181F935}">
      <text>
        <r>
          <rPr>
            <sz val="10"/>
            <color rgb="FF000000"/>
            <rFont val="Montserrat"/>
          </rPr>
          <t>Associated expense should be included in Occupancy Expenses</t>
        </r>
      </text>
    </comment>
    <comment ref="E66" authorId="1" shapeId="0" xr:uid="{ADCC152F-F84F-EC45-A79F-54376E08F61F}">
      <text>
        <r>
          <rPr>
            <sz val="10"/>
            <color rgb="FF000000"/>
            <rFont val="Montserrat"/>
          </rPr>
          <t>Teachers and Special Education Salaries and Benefits</t>
        </r>
      </text>
    </comment>
    <comment ref="E67" authorId="1" shapeId="0" xr:uid="{7BB46C02-FD77-FB40-9F6F-926A75C792F5}">
      <text>
        <r>
          <rPr>
            <sz val="10"/>
            <color rgb="FF000000"/>
            <rFont val="Montserrat"/>
          </rPr>
          <t>Other Education Professionals Salaries and Benefits</t>
        </r>
      </text>
    </comment>
    <comment ref="E68" authorId="1" shapeId="0" xr:uid="{B067A9D8-FD81-7740-9B0F-55BA9475BD3E}">
      <text>
        <r>
          <rPr>
            <sz val="10"/>
            <color rgb="FF000000"/>
            <rFont val="Montserrat"/>
          </rPr>
          <t>Principal/Executive Salary and Benefits</t>
        </r>
      </text>
    </comment>
    <comment ref="E70" authorId="1" shapeId="0" xr:uid="{B23B5A83-C04A-0647-A49C-CAD379DF3D43}">
      <text>
        <r>
          <rPr>
            <sz val="10"/>
            <color rgb="FF000000"/>
            <rFont val="Montserrat"/>
          </rPr>
          <t>Should not include facility salaries and benefits; these should be included in the appropriate row in Occupancy Expenses.</t>
        </r>
      </text>
    </comment>
    <comment ref="E73" authorId="1" shapeId="0" xr:uid="{962C8C8D-DE3E-5E4E-9A59-F07BA129B720}">
      <text>
        <r>
          <rPr>
            <sz val="10"/>
            <color rgb="FF000000"/>
            <rFont val="Montserrat"/>
          </rPr>
          <t>Contracted Student Services and Other Direct Student Expense</t>
        </r>
      </text>
    </comment>
    <comment ref="E74" authorId="1" shapeId="0" xr:uid="{CF7D0637-E0D9-0744-8B07-92F79AC98990}">
      <text>
        <r>
          <rPr>
            <sz val="10"/>
            <color rgb="FF000000"/>
            <rFont val="Montserrat"/>
          </rPr>
          <t>Educational Supplies and Textbooks and Student Assessment Materials/Program Evaluation</t>
        </r>
      </text>
    </comment>
    <comment ref="E83" authorId="1" shapeId="0" xr:uid="{80E53238-F8DC-CC4F-AA21-DB93759F3AD2}">
      <text>
        <r>
          <rPr>
            <sz val="10"/>
            <color rgb="FF000000"/>
            <rFont val="Montserrat"/>
          </rPr>
          <t>Includes Building Maintenance and Repairs, Contracted Building Services, and Other Occupancy Expenses</t>
        </r>
      </text>
    </comment>
    <comment ref="E90" authorId="1" shapeId="0" xr:uid="{D9F21F55-59C8-2B43-98F3-065A36D31922}">
      <text>
        <r>
          <rPr>
            <sz val="10"/>
            <color rgb="FF000000"/>
            <rFont val="Montserrat"/>
          </rPr>
          <t>Includes Office Supplies and Materials, Office Equipment Rental and Maintenance, Telephone/Telecommunications, Legal, Accounting and Payroll Services, Insurance, Transportation, Professional Development, PCSB Administrative Fee, Other General Expense</t>
        </r>
      </text>
    </comment>
    <comment ref="E108" authorId="1" shapeId="0" xr:uid="{59746B6A-6774-7243-969D-51E42E60D2AE}">
      <text>
        <r>
          <rPr>
            <sz val="10"/>
            <color rgb="FF000000"/>
            <rFont val="Montserrat"/>
          </rPr>
          <t>From 5-Yr PCSB Enrollment Budget worksheet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Michael Bayuk</author>
    <author>Mike Bayuk</author>
  </authors>
  <commentList>
    <comment ref="G8" authorId="0" shapeId="0" xr:uid="{16285A91-984E-904E-B750-22520C4F13D6}">
      <text>
        <r>
          <rPr>
            <sz val="10"/>
            <color rgb="FF000000"/>
            <rFont val="Tahoma"/>
            <family val="2"/>
          </rPr>
          <t>Cells G8:K43 should be student enrollment budgeted for each category</t>
        </r>
      </text>
    </comment>
    <comment ref="E64" authorId="1" shapeId="0" xr:uid="{CF005D77-29DB-CD49-9749-FEF2D0D6BD3B}">
      <text>
        <r>
          <rPr>
            <sz val="10"/>
            <color rgb="FF000000"/>
            <rFont val="Montserrat"/>
          </rPr>
          <t>Associated expense should be included in Occupancy Expenses</t>
        </r>
      </text>
    </comment>
    <comment ref="E66" authorId="1" shapeId="0" xr:uid="{B36BB376-1EEB-0C47-BA86-CEF867E2B2A9}">
      <text>
        <r>
          <rPr>
            <sz val="10"/>
            <color rgb="FF000000"/>
            <rFont val="Montserrat"/>
          </rPr>
          <t>Teachers and Special Education Salaries and Benefits</t>
        </r>
      </text>
    </comment>
    <comment ref="E67" authorId="1" shapeId="0" xr:uid="{22DE03B4-6A82-FB4C-87D1-8D4036D836B2}">
      <text>
        <r>
          <rPr>
            <sz val="10"/>
            <color rgb="FF000000"/>
            <rFont val="Montserrat"/>
          </rPr>
          <t>Other Education Professionals Salaries and Benefits</t>
        </r>
      </text>
    </comment>
    <comment ref="E68" authorId="1" shapeId="0" xr:uid="{5FC2D56E-CF9A-DD4B-8AF9-E0315CC02738}">
      <text>
        <r>
          <rPr>
            <sz val="10"/>
            <color rgb="FF000000"/>
            <rFont val="Montserrat"/>
          </rPr>
          <t>Principal/Executive Salary and Benefits</t>
        </r>
      </text>
    </comment>
    <comment ref="E70" authorId="1" shapeId="0" xr:uid="{3072C9F3-1E86-1F47-BD1D-09915083D148}">
      <text>
        <r>
          <rPr>
            <sz val="10"/>
            <color rgb="FF000000"/>
            <rFont val="Montserrat"/>
          </rPr>
          <t>Should not include facility salaries and benefits; these should be included in the appropriate row in Occupancy Expenses.</t>
        </r>
      </text>
    </comment>
    <comment ref="E73" authorId="1" shapeId="0" xr:uid="{F7DC4F2A-A1B4-634B-9FD0-B28625B54CC4}">
      <text>
        <r>
          <rPr>
            <sz val="10"/>
            <color rgb="FF000000"/>
            <rFont val="Montserrat"/>
          </rPr>
          <t>Contracted Student Services and Other Direct Student Expense</t>
        </r>
      </text>
    </comment>
    <comment ref="E74" authorId="1" shapeId="0" xr:uid="{037A0ABB-B902-C444-BB7B-B3DEF0CB489C}">
      <text>
        <r>
          <rPr>
            <sz val="10"/>
            <color rgb="FF000000"/>
            <rFont val="Montserrat"/>
          </rPr>
          <t>Educational Supplies and Textbooks and Student Assessment Materials/Program Evaluation</t>
        </r>
      </text>
    </comment>
    <comment ref="E83" authorId="1" shapeId="0" xr:uid="{03505577-B59C-A440-B021-84E96278B5AF}">
      <text>
        <r>
          <rPr>
            <sz val="10"/>
            <color rgb="FF000000"/>
            <rFont val="Montserrat"/>
          </rPr>
          <t>Includes Building Maintenance and Repairs, Contracted Building Services, and Other Occupancy Expenses</t>
        </r>
      </text>
    </comment>
    <comment ref="E90" authorId="1" shapeId="0" xr:uid="{94EFCF1F-39EC-2E41-9657-7FFCD7DC6EBD}">
      <text>
        <r>
          <rPr>
            <sz val="10"/>
            <color rgb="FF000000"/>
            <rFont val="Montserrat"/>
          </rPr>
          <t>Includes Office Supplies and Materials, Office Equipment Rental and Maintenance, Telephone/Telecommunications, Legal, Accounting and Payroll Services, Insurance, Transportation, Professional Development, PCSB Administrative Fee, Other General Expense</t>
        </r>
      </text>
    </comment>
    <comment ref="E108" authorId="1" shapeId="0" xr:uid="{EBE6C148-743F-B743-AC9D-E8CB1BFC97C3}">
      <text>
        <r>
          <rPr>
            <sz val="10"/>
            <color rgb="FF000000"/>
            <rFont val="Montserrat"/>
          </rPr>
          <t>From 5-Yr PCSB Enrollment Budget worksheet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Michael Bayuk</author>
    <author>Mike Bayuk</author>
  </authors>
  <commentList>
    <comment ref="G8" authorId="0" shapeId="0" xr:uid="{2CE359EA-6C59-6049-9AE7-B81FCC907462}">
      <text>
        <r>
          <rPr>
            <sz val="10"/>
            <color rgb="FF000000"/>
            <rFont val="Tahoma"/>
            <family val="2"/>
          </rPr>
          <t>Cells G8:K43 should be student enrollment budgeted for each category</t>
        </r>
      </text>
    </comment>
    <comment ref="E64" authorId="1" shapeId="0" xr:uid="{F931BD76-47D4-8943-A4BB-08A69DA6F3C3}">
      <text>
        <r>
          <rPr>
            <sz val="10"/>
            <color rgb="FF000000"/>
            <rFont val="Montserrat"/>
          </rPr>
          <t>Associated expense should be included in Occupancy Expenses</t>
        </r>
      </text>
    </comment>
    <comment ref="E66" authorId="1" shapeId="0" xr:uid="{51B07494-4C1E-8543-AD52-5DA9EA386059}">
      <text>
        <r>
          <rPr>
            <sz val="10"/>
            <color rgb="FF000000"/>
            <rFont val="Montserrat"/>
          </rPr>
          <t>Teachers and Special Education Salaries and Benefits</t>
        </r>
      </text>
    </comment>
    <comment ref="E67" authorId="1" shapeId="0" xr:uid="{E1324693-73D7-BE49-8825-D24DB7A919F6}">
      <text>
        <r>
          <rPr>
            <sz val="10"/>
            <color rgb="FF000000"/>
            <rFont val="Montserrat"/>
          </rPr>
          <t>Other Education Professionals Salaries and Benefits</t>
        </r>
      </text>
    </comment>
    <comment ref="E68" authorId="1" shapeId="0" xr:uid="{0579902C-95A3-F94A-BED5-9008B2D2BFC6}">
      <text>
        <r>
          <rPr>
            <sz val="10"/>
            <color rgb="FF000000"/>
            <rFont val="Montserrat"/>
          </rPr>
          <t>Principal/Executive Salary and Benefits</t>
        </r>
      </text>
    </comment>
    <comment ref="E70" authorId="1" shapeId="0" xr:uid="{E69209FC-2CF7-D54C-9140-2DFDEA445F4D}">
      <text>
        <r>
          <rPr>
            <sz val="10"/>
            <color rgb="FF000000"/>
            <rFont val="Montserrat"/>
          </rPr>
          <t>Should not include facility salaries and benefits; these should be included in the appropriate row in Occupancy Expenses.</t>
        </r>
      </text>
    </comment>
    <comment ref="E73" authorId="1" shapeId="0" xr:uid="{DA61C286-C640-1542-9F82-1C3AC45297EF}">
      <text>
        <r>
          <rPr>
            <sz val="10"/>
            <color rgb="FF000000"/>
            <rFont val="Montserrat"/>
          </rPr>
          <t>Contracted Student Services and Other Direct Student Expense</t>
        </r>
      </text>
    </comment>
    <comment ref="E74" authorId="1" shapeId="0" xr:uid="{1246F048-515B-A040-A115-3BE5C7173F76}">
      <text>
        <r>
          <rPr>
            <sz val="10"/>
            <color rgb="FF000000"/>
            <rFont val="Montserrat"/>
          </rPr>
          <t>Educational Supplies and Textbooks and Student Assessment Materials/Program Evaluation</t>
        </r>
      </text>
    </comment>
    <comment ref="E83" authorId="1" shapeId="0" xr:uid="{2CC76C29-B802-D944-A76B-A49DFDC4077C}">
      <text>
        <r>
          <rPr>
            <sz val="10"/>
            <color rgb="FF000000"/>
            <rFont val="Montserrat"/>
          </rPr>
          <t>Includes Building Maintenance and Repairs, Contracted Building Services, and Other Occupancy Expenses</t>
        </r>
      </text>
    </comment>
    <comment ref="E90" authorId="1" shapeId="0" xr:uid="{908B8AB2-F5D2-BD44-AAA9-1AA157EE0471}">
      <text>
        <r>
          <rPr>
            <sz val="10"/>
            <color rgb="FF000000"/>
            <rFont val="Montserrat"/>
          </rPr>
          <t>Includes Office Supplies and Materials, Office Equipment Rental and Maintenance, Telephone/Telecommunications, Legal, Accounting and Payroll Services, Insurance, Transportation, Professional Development, PCSB Administrative Fee, Other General Expense</t>
        </r>
      </text>
    </comment>
    <comment ref="E108" authorId="1" shapeId="0" xr:uid="{D41E5289-9B1C-4042-B248-15688238F883}">
      <text>
        <r>
          <rPr>
            <sz val="10"/>
            <color rgb="FF000000"/>
            <rFont val="Montserrat"/>
          </rPr>
          <t>From 5-Yr PCSB Enrollment Budget worksheet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Mike Bayuk</author>
  </authors>
  <commentList>
    <comment ref="E64" authorId="0" shapeId="0" xr:uid="{40ABC5ED-B18D-7748-8F0F-D67C254394FD}">
      <text>
        <r>
          <rPr>
            <sz val="10"/>
            <color rgb="FF000000"/>
            <rFont val="Montserrat"/>
          </rPr>
          <t>Associated expense should be included in Occupancy Expenses</t>
        </r>
      </text>
    </comment>
    <comment ref="E66" authorId="0" shapeId="0" xr:uid="{4AA02756-AB80-9644-BF44-C93E660E21D5}">
      <text>
        <r>
          <rPr>
            <sz val="10"/>
            <color rgb="FF000000"/>
            <rFont val="Montserrat"/>
          </rPr>
          <t>Teachers and Special Education Salaries and Benefits</t>
        </r>
      </text>
    </comment>
    <comment ref="E67" authorId="0" shapeId="0" xr:uid="{8E0861B1-3082-1247-91B2-9C750A4E5841}">
      <text>
        <r>
          <rPr>
            <sz val="10"/>
            <color rgb="FF000000"/>
            <rFont val="Montserrat"/>
          </rPr>
          <t>Other Education Professionals Salaries and Benefits</t>
        </r>
      </text>
    </comment>
    <comment ref="E68" authorId="0" shapeId="0" xr:uid="{90CFFC6E-90E8-F14C-8CFA-9AD2EBB933AB}">
      <text>
        <r>
          <rPr>
            <sz val="10"/>
            <color rgb="FF000000"/>
            <rFont val="Montserrat"/>
          </rPr>
          <t>Principal/Executive Salary and Benefits</t>
        </r>
      </text>
    </comment>
    <comment ref="E70" authorId="0" shapeId="0" xr:uid="{E70D6EAD-71C3-164B-98B9-14A324E04D94}">
      <text>
        <r>
          <rPr>
            <sz val="10"/>
            <color rgb="FF000000"/>
            <rFont val="Montserrat"/>
          </rPr>
          <t>Should not include facility salaries and benefits; these should be included in the appropriate row in Occupancy Expenses.</t>
        </r>
      </text>
    </comment>
    <comment ref="E73" authorId="0" shapeId="0" xr:uid="{785D51C6-EBE8-1746-9A3C-9203CE8052BD}">
      <text>
        <r>
          <rPr>
            <sz val="10"/>
            <color rgb="FF000000"/>
            <rFont val="Montserrat"/>
          </rPr>
          <t>Contracted Student Services and Other Direct Student Expense</t>
        </r>
      </text>
    </comment>
    <comment ref="E74" authorId="0" shapeId="0" xr:uid="{3F295E78-BB93-AB4D-AFB2-3C4F7456A14A}">
      <text>
        <r>
          <rPr>
            <sz val="10"/>
            <color rgb="FF000000"/>
            <rFont val="Montserrat"/>
          </rPr>
          <t>Educational Supplies and Textbooks and Student Assessment Materials/Program Evaluation</t>
        </r>
      </text>
    </comment>
    <comment ref="E83" authorId="0" shapeId="0" xr:uid="{F0F5D438-6519-1440-9051-C71DBC885ABD}">
      <text>
        <r>
          <rPr>
            <sz val="10"/>
            <color rgb="FF000000"/>
            <rFont val="Montserrat"/>
          </rPr>
          <t>Includes Building Maintenance and Repairs, Contracted Building Services, and Other Occupancy Expenses</t>
        </r>
      </text>
    </comment>
    <comment ref="E90" authorId="0" shapeId="0" xr:uid="{458118BF-8C68-7C42-9407-CA99A24A29E7}">
      <text>
        <r>
          <rPr>
            <sz val="10"/>
            <color rgb="FF000000"/>
            <rFont val="Montserrat"/>
          </rPr>
          <t>Includes Office Supplies and Materials, Office Equipment Rental and Maintenance, Telephone/Telecommunications, Legal, Accounting and Payroll Services, Insurance, Transportation, Professional Development, PCSB Administrative Fee, Other General Expense</t>
        </r>
      </text>
    </comment>
    <comment ref="E108" authorId="0" shapeId="0" xr:uid="{1C0FFF85-C689-F54B-860F-173CFA619D81}">
      <text>
        <r>
          <rPr>
            <sz val="10"/>
            <color rgb="FF000000"/>
            <rFont val="Montserrat"/>
          </rPr>
          <t>From 5-Yr PCSB Enrollment Budget worksheet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Mike Bayuk</author>
  </authors>
  <commentList>
    <comment ref="E64" authorId="0" shapeId="0" xr:uid="{95EB2CF0-2D06-5548-9485-BDA69CB713ED}">
      <text>
        <r>
          <rPr>
            <sz val="10"/>
            <color rgb="FF000000"/>
            <rFont val="Montserrat"/>
          </rPr>
          <t>Associated expense should be included in Occupancy Expenses</t>
        </r>
      </text>
    </comment>
    <comment ref="E66" authorId="0" shapeId="0" xr:uid="{5358296F-AC0F-2042-96FC-C86BF9C8752E}">
      <text>
        <r>
          <rPr>
            <sz val="10"/>
            <color rgb="FF000000"/>
            <rFont val="Montserrat"/>
          </rPr>
          <t>Teachers and Special Education Salaries and Benefits</t>
        </r>
      </text>
    </comment>
    <comment ref="E67" authorId="0" shapeId="0" xr:uid="{FC3CE23D-4763-0742-B4B3-D1BD88710BAE}">
      <text>
        <r>
          <rPr>
            <sz val="10"/>
            <color rgb="FF000000"/>
            <rFont val="Montserrat"/>
          </rPr>
          <t>Other Education Professionals Salaries and Benefits</t>
        </r>
      </text>
    </comment>
    <comment ref="E68" authorId="0" shapeId="0" xr:uid="{483A8ED4-F1B0-3C4E-A3B8-EA98F212FA46}">
      <text>
        <r>
          <rPr>
            <sz val="10"/>
            <color rgb="FF000000"/>
            <rFont val="Montserrat"/>
          </rPr>
          <t>Principal/Executive Salary and Benefits</t>
        </r>
      </text>
    </comment>
    <comment ref="E70" authorId="0" shapeId="0" xr:uid="{9E163E9C-5512-4F4B-A7DB-3DCF0BA512C8}">
      <text>
        <r>
          <rPr>
            <sz val="10"/>
            <color rgb="FF000000"/>
            <rFont val="Montserrat"/>
          </rPr>
          <t>Should not include facility salaries and benefits; these should be included in the appropriate row in Occupancy Expenses.</t>
        </r>
      </text>
    </comment>
    <comment ref="E73" authorId="0" shapeId="0" xr:uid="{39394FCD-C2F4-3242-86E7-3986C026D3AD}">
      <text>
        <r>
          <rPr>
            <sz val="10"/>
            <color rgb="FF000000"/>
            <rFont val="Montserrat"/>
          </rPr>
          <t>Contracted Student Services and Other Direct Student Expense</t>
        </r>
      </text>
    </comment>
    <comment ref="E74" authorId="0" shapeId="0" xr:uid="{3BAFEE51-670E-D648-B41C-28ED4747649C}">
      <text>
        <r>
          <rPr>
            <sz val="10"/>
            <color rgb="FF000000"/>
            <rFont val="Montserrat"/>
          </rPr>
          <t>Educational Supplies and Textbooks and Student Assessment Materials/Program Evaluation</t>
        </r>
      </text>
    </comment>
    <comment ref="E83" authorId="0" shapeId="0" xr:uid="{C85457BA-A64C-BC4B-BAC2-0ED53F641E3B}">
      <text>
        <r>
          <rPr>
            <sz val="10"/>
            <color rgb="FF000000"/>
            <rFont val="Montserrat"/>
          </rPr>
          <t>Includes Building Maintenance and Repairs, Contracted Building Services, and Other Occupancy Expenses</t>
        </r>
      </text>
    </comment>
    <comment ref="E90" authorId="0" shapeId="0" xr:uid="{87CC82F9-1A59-3248-9982-488654EE8AD5}">
      <text>
        <r>
          <rPr>
            <sz val="10"/>
            <color rgb="FF000000"/>
            <rFont val="Montserrat"/>
          </rPr>
          <t>Includes Office Supplies and Materials, Office Equipment Rental and Maintenance, Telephone/Telecommunications, Legal, Accounting and Payroll Services, Insurance, Transportation, Professional Development, PCSB Administrative Fee, Other General Expense</t>
        </r>
      </text>
    </comment>
    <comment ref="E108" authorId="0" shapeId="0" xr:uid="{48B07CC9-EA8E-8B40-90B2-87E03A8D7D7B}">
      <text>
        <r>
          <rPr>
            <sz val="10"/>
            <color rgb="FF000000"/>
            <rFont val="Montserrat"/>
          </rPr>
          <t>From 5-Yr PCSB Enrollment Budget worksheet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Mike Bayuk</author>
  </authors>
  <commentList>
    <comment ref="E64" authorId="0" shapeId="0" xr:uid="{8C488653-F884-4617-A71F-7D7AACAF218D}">
      <text>
        <r>
          <rPr>
            <sz val="10"/>
            <color rgb="FF000000"/>
            <rFont val="Montserrat"/>
          </rPr>
          <t>Associated expense should be included in Occupancy Expenses</t>
        </r>
      </text>
    </comment>
    <comment ref="E66" authorId="0" shapeId="0" xr:uid="{90D3B583-95B8-4D80-AEAE-7C3C27C6420E}">
      <text>
        <r>
          <rPr>
            <sz val="10"/>
            <color rgb="FF000000"/>
            <rFont val="Montserrat"/>
          </rPr>
          <t>Teachers and Special Education Salaries and Benefits</t>
        </r>
      </text>
    </comment>
    <comment ref="E67" authorId="0" shapeId="0" xr:uid="{3DDDFA8F-CCF7-4846-9508-F608406F9F5B}">
      <text>
        <r>
          <rPr>
            <sz val="10"/>
            <color rgb="FF000000"/>
            <rFont val="Montserrat"/>
          </rPr>
          <t>Other Education Professionals Salaries and Benefits</t>
        </r>
      </text>
    </comment>
    <comment ref="E68" authorId="0" shapeId="0" xr:uid="{639B9639-62C5-48CA-AB63-1586EF7E483E}">
      <text>
        <r>
          <rPr>
            <sz val="10"/>
            <color rgb="FF000000"/>
            <rFont val="Montserrat"/>
          </rPr>
          <t>Principal/Executive Salary and Benefits</t>
        </r>
      </text>
    </comment>
    <comment ref="E70" authorId="0" shapeId="0" xr:uid="{6D4A7273-BFFB-4E26-A602-4188F1104904}">
      <text>
        <r>
          <rPr>
            <sz val="10"/>
            <color rgb="FF000000"/>
            <rFont val="Montserrat"/>
          </rPr>
          <t>Should not include facility salaries and benefits; these should be included in the appropriate row in Occupancy Expenses.</t>
        </r>
      </text>
    </comment>
    <comment ref="E73" authorId="0" shapeId="0" xr:uid="{4BE8F5C2-8C40-45E1-84F3-9D5E4800A546}">
      <text>
        <r>
          <rPr>
            <sz val="10"/>
            <color rgb="FF000000"/>
            <rFont val="Montserrat"/>
          </rPr>
          <t>Contracted Student Services and Other Direct Student Expense</t>
        </r>
      </text>
    </comment>
    <comment ref="E74" authorId="0" shapeId="0" xr:uid="{D05EFF0A-33FC-490F-A730-770E03C3706F}">
      <text>
        <r>
          <rPr>
            <sz val="10"/>
            <color rgb="FF000000"/>
            <rFont val="Montserrat"/>
          </rPr>
          <t>Educational Supplies and Textbooks and Student Assessment Materials/Program Evaluation</t>
        </r>
      </text>
    </comment>
    <comment ref="E83" authorId="0" shapeId="0" xr:uid="{45E42C2D-5360-4342-93BB-B93D61B27EF6}">
      <text>
        <r>
          <rPr>
            <sz val="10"/>
            <color rgb="FF000000"/>
            <rFont val="Montserrat"/>
          </rPr>
          <t>Includes Building Maintenance and Repairs, Contracted Building Services, and Other Occupancy Expenses</t>
        </r>
      </text>
    </comment>
    <comment ref="E90" authorId="0" shapeId="0" xr:uid="{0F69A038-11F4-4253-AE14-4E8B43C621EA}">
      <text>
        <r>
          <rPr>
            <sz val="10"/>
            <color rgb="FF000000"/>
            <rFont val="Montserrat"/>
          </rPr>
          <t>Includes Office Supplies and Materials, Office Equipment Rental and Maintenance, Telephone/Telecommunications, Legal, Accounting and Payroll Services, Insurance, Transportation, Professional Development, PCSB Administrative Fee, Other General Expense</t>
        </r>
      </text>
    </comment>
    <comment ref="E108" authorId="0" shapeId="0" xr:uid="{ADEB0CD7-17C4-47AC-A03F-8165AB42AD7D}">
      <text>
        <r>
          <rPr>
            <sz val="10"/>
            <color rgb="FF000000"/>
            <rFont val="Montserrat"/>
          </rPr>
          <t>From 5-Yr PCSB Enrollment Budget worksheet</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<sst xmlns="http://schemas.openxmlformats.org/spreadsheetml/2006/main" count="1392" uniqueCount="301">
  <si>
    <t>Data Type</t>
  </si>
  <si>
    <t>LEA ID</t>
  </si>
  <si>
    <t>LEA</t>
  </si>
  <si>
    <t>Element</t>
  </si>
  <si>
    <t>Academy of Hope Adult PCS</t>
  </si>
  <si>
    <t>Federal Entitlements and Other Federal Funds</t>
  </si>
  <si>
    <t>Other Income</t>
  </si>
  <si>
    <t>Operating Revenues</t>
  </si>
  <si>
    <t>Occupancy Expenses Subtotal</t>
  </si>
  <si>
    <t>Management Organization Fee</t>
  </si>
  <si>
    <t>Other General Expenses</t>
  </si>
  <si>
    <t>General Expenses Subtotal</t>
  </si>
  <si>
    <t>Operating Expenses</t>
  </si>
  <si>
    <t>Operating Income (Loss)</t>
  </si>
  <si>
    <t>Girls Global Academy PCS</t>
  </si>
  <si>
    <t>Nonoperating Income (Loss)</t>
  </si>
  <si>
    <t>Change in Net Assets</t>
  </si>
  <si>
    <t>Net Change in Cash, Cash Equivalents, and Restricted Cash</t>
  </si>
  <si>
    <t>Achievement Preparatory Academy PCS</t>
  </si>
  <si>
    <t>AppleTree Early Learning PCS</t>
  </si>
  <si>
    <t>BASIS DC PCS</t>
  </si>
  <si>
    <t>Breakthrough Montessori PCS</t>
  </si>
  <si>
    <t>Bridges PCS</t>
  </si>
  <si>
    <t>Briya PCS</t>
  </si>
  <si>
    <t>Capital City PCS</t>
  </si>
  <si>
    <t>Capital Village PCS</t>
  </si>
  <si>
    <t>Carlos Rosario International PCS</t>
  </si>
  <si>
    <t>Cedar Tree Academy PCS</t>
  </si>
  <si>
    <t>Center City PCS</t>
  </si>
  <si>
    <t>Cesar Chavez PCS for Public Policy</t>
  </si>
  <si>
    <t>Community College Preparatory Academy PCS</t>
  </si>
  <si>
    <t>Creative Minds International PCS</t>
  </si>
  <si>
    <t>DC Bilingual PCS</t>
  </si>
  <si>
    <t>DC Prep PCS</t>
  </si>
  <si>
    <t>DC Scholars PCS</t>
  </si>
  <si>
    <t>Digital Pioneers Academy PCS</t>
  </si>
  <si>
    <t>District of Columbia International School</t>
  </si>
  <si>
    <t>E.L. Haynes PCS</t>
  </si>
  <si>
    <t>Early Childhood Academy PCS</t>
  </si>
  <si>
    <t>Elsie Whitlow Stokes Community Freedom PCS</t>
  </si>
  <si>
    <t>Friendship PCS</t>
  </si>
  <si>
    <t>Global Citizens PCS</t>
  </si>
  <si>
    <t>Goodwill Excel Center PCS</t>
  </si>
  <si>
    <t>Harmony DC PCS</t>
  </si>
  <si>
    <t>Howard University Middle School of Mathematics and Science PCS</t>
  </si>
  <si>
    <t>IDEA PCS</t>
  </si>
  <si>
    <t>Ingenuity Prep PCS</t>
  </si>
  <si>
    <t>Inspired Teaching Demonstration PCS</t>
  </si>
  <si>
    <t>Kingsman Academy PCS</t>
  </si>
  <si>
    <t>KIPP DC PCS</t>
  </si>
  <si>
    <t>Latin American Montessori Bilingual PCS</t>
  </si>
  <si>
    <t>LAYC Career Academy PCS</t>
  </si>
  <si>
    <t>LEARN DC PCS</t>
  </si>
  <si>
    <t>Lee Montessori PCS</t>
  </si>
  <si>
    <t>Mary McLeod Bethune Day Academy PCS</t>
  </si>
  <si>
    <t>Maya Angelou PCS</t>
  </si>
  <si>
    <t>Meridian PCS</t>
  </si>
  <si>
    <t>Monument Academy PCS</t>
  </si>
  <si>
    <t>Mundo Verde Bilingual PCS</t>
  </si>
  <si>
    <t>Paul PCS</t>
  </si>
  <si>
    <t>Perry Street Preparatory PCS</t>
  </si>
  <si>
    <t>Richard Wright PCS for Journalism and Media Arts</t>
  </si>
  <si>
    <t>Rocketship Education DC PCS</t>
  </si>
  <si>
    <t>Roots PCS</t>
  </si>
  <si>
    <t>SEED PCS</t>
  </si>
  <si>
    <t>Sela PCS</t>
  </si>
  <si>
    <t>Shining Stars Montessori Academy PCS</t>
  </si>
  <si>
    <t>Social Justice PCS</t>
  </si>
  <si>
    <t>St. Coletta Special Education PCS</t>
  </si>
  <si>
    <t>Statesmen College Preparatory Academy for Boys PCS</t>
  </si>
  <si>
    <t>The Children's Guild DC PCS</t>
  </si>
  <si>
    <t>The Family Place PCS</t>
  </si>
  <si>
    <t>The Sojourner Truth School PCS</t>
  </si>
  <si>
    <t>Thurgood Marshall Academy PCS</t>
  </si>
  <si>
    <t>Two Rivers PCS</t>
  </si>
  <si>
    <t>Washington Global PCS</t>
  </si>
  <si>
    <t>Washington Latin PCS</t>
  </si>
  <si>
    <t>Washington Leadership Academy PCS</t>
  </si>
  <si>
    <t>Washington Yu Ying PCS</t>
  </si>
  <si>
    <t>YouthBuild DC PCS</t>
  </si>
  <si>
    <t>Categorical Enhancements, DC Funding Allocation</t>
  </si>
  <si>
    <t>Facilities Allowance, DC Funding Allocation</t>
  </si>
  <si>
    <t>Description of Nonoperating Income (Loss)</t>
  </si>
  <si>
    <t>Other Increases (Decreases) in Net Assets</t>
  </si>
  <si>
    <t>Description of Other Increases (Decreases) in Net Assets</t>
  </si>
  <si>
    <t>Net Cash Provided by (Used In) Operating Activities</t>
  </si>
  <si>
    <t>Net Cash Provided by (Used In) Investing Activities</t>
  </si>
  <si>
    <t>Net Cash Provided by (Used In) Financing Activities</t>
  </si>
  <si>
    <t>Step</t>
  </si>
  <si>
    <t>DC Wildflower PCS</t>
  </si>
  <si>
    <t>Food Service</t>
  </si>
  <si>
    <t>Personnel Salaries and Benefits Subtotal</t>
  </si>
  <si>
    <t>Cash, Cash Equivalents, and Restricted Cash</t>
  </si>
  <si>
    <t>Education Personnel Salaries and Benefits Subtotal</t>
  </si>
  <si>
    <t>School Administrators</t>
  </si>
  <si>
    <t>Instructional Staff</t>
  </si>
  <si>
    <t>Student Supports Staff</t>
  </si>
  <si>
    <t>Business/Operations Salaries and Benefits</t>
  </si>
  <si>
    <t>Administrative/Other Staff Salaries and Benefits</t>
  </si>
  <si>
    <t>-</t>
  </si>
  <si>
    <t>Instructional Supports</t>
  </si>
  <si>
    <t>Educational Materials</t>
  </si>
  <si>
    <t>Washington Latin PCS - Upper School</t>
  </si>
  <si>
    <t>Washington Latin PCS - Middle School</t>
  </si>
  <si>
    <t>Two Rivers PCS - Young Middle School</t>
  </si>
  <si>
    <t>Two Rivers PCS - Young Elementary School</t>
  </si>
  <si>
    <t>Two Rivers PCS - 4th Street</t>
  </si>
  <si>
    <t>Statesmen College Preparatory  Academy for Boys PCS</t>
  </si>
  <si>
    <t>The SEED PCS of Washington DC</t>
  </si>
  <si>
    <t>Rocketship PCS - Rise Academy</t>
  </si>
  <si>
    <t>Rocketship PCS - Legacy Prep</t>
  </si>
  <si>
    <t>Rocketship PCS - Infinity Community Prep</t>
  </si>
  <si>
    <t>Paul PCS - Middle School</t>
  </si>
  <si>
    <t>Paul PCS - International High School</t>
  </si>
  <si>
    <t>Mundo Verde Bilingual PCS - J.F. Cook</t>
  </si>
  <si>
    <t>Mundo Verde Bilingual PCS - Calle Ocho</t>
  </si>
  <si>
    <t>Maya Angelou PCS - Young Adult Learning Center</t>
  </si>
  <si>
    <t>Maya Angelou PCS - High School</t>
  </si>
  <si>
    <t>Lee Montessori PCS - East End</t>
  </si>
  <si>
    <t>Lee Montessori PCS - Brookland</t>
  </si>
  <si>
    <t>KIPP DC PCS - Legacy College Preparatory PCS</t>
  </si>
  <si>
    <t>KIPP DC - WILL Academy PCS</t>
  </si>
  <si>
    <t>KIPP DC - Valor Academy PCS</t>
  </si>
  <si>
    <t>KIPP DC - Spring Academy PCS</t>
  </si>
  <si>
    <t>KIPP DC - Quest Academy PCS</t>
  </si>
  <si>
    <t>KIPP DC - Promise Academy PCS</t>
  </si>
  <si>
    <t>KIPP DC - Pride Academy PCS</t>
  </si>
  <si>
    <t>KIPP DC - Northeast Academy PCS</t>
  </si>
  <si>
    <t>KIPP DC - LEAP Academy PCS</t>
  </si>
  <si>
    <t>KIPP DC - Lead Academy PCS</t>
  </si>
  <si>
    <t>KIPP DC - KEY Academy PCS</t>
  </si>
  <si>
    <t>KIPP DC - Inspire Academy PCS</t>
  </si>
  <si>
    <t>KIPP DC - Honor Academy PCS</t>
  </si>
  <si>
    <t>KIPP DC - Heights Academy PCS</t>
  </si>
  <si>
    <t>KIPP DC - Grow Academy PCS</t>
  </si>
  <si>
    <t>KIPP DC - Discover Academy PCS</t>
  </si>
  <si>
    <t>KIPP DC - Connect Academy PCS</t>
  </si>
  <si>
    <t>KIPP DC - College Preparatory PCS</t>
  </si>
  <si>
    <t>KIPP DC - Arts and Technology Academy PCS</t>
  </si>
  <si>
    <t>KIPP DC - AIM Academy PCS</t>
  </si>
  <si>
    <t>Harmony DC PCS - School of Excellence</t>
  </si>
  <si>
    <t>Friendship PCS - Woodridge International Middle</t>
  </si>
  <si>
    <t>Friendship PCS - Woodridge International Elementary</t>
  </si>
  <si>
    <t>Friendship PCS - Technology Preparatory High School</t>
  </si>
  <si>
    <t>Friendship PCS - Southeast Middle</t>
  </si>
  <si>
    <t>Friendship PCS - Southeast Elementary</t>
  </si>
  <si>
    <t>Friendship PCS - Online Academy</t>
  </si>
  <si>
    <t>Friendship PCS - Ideal Middle</t>
  </si>
  <si>
    <t>Friendship PCS - Ideal Elementary</t>
  </si>
  <si>
    <t>Friendship PCS - Collegiate Academy</t>
  </si>
  <si>
    <t>Friendship PCS - Chamberlain Middle</t>
  </si>
  <si>
    <t>Friendship PCS - Chamberlain Elementary</t>
  </si>
  <si>
    <t>Friendship PCS - Blow Pierce Middle</t>
  </si>
  <si>
    <t>Friendship PCS - Blow Pierce Elementary</t>
  </si>
  <si>
    <t>Friendship PCS - Armstrong Middle</t>
  </si>
  <si>
    <t>Friendship PCS - Armstrong Elementary</t>
  </si>
  <si>
    <t>Elsie Whitlow Stokes Community Freedom PCS - East End</t>
  </si>
  <si>
    <t>Elsie Whitlow Stokes Community Freedom PCS - Brookland</t>
  </si>
  <si>
    <t>E.L. Haynes PCS - Middle School</t>
  </si>
  <si>
    <t>E.L. Haynes PCS - High School</t>
  </si>
  <si>
    <t>E.L. Haynes PCS - Elementary School</t>
  </si>
  <si>
    <t>Digital Pioneers Academy PCS - Johenning</t>
  </si>
  <si>
    <t>Digital Pioneers Academy PCS - Capitol Hill</t>
  </si>
  <si>
    <t>DC Prep PCS - Edgewood Middle School</t>
  </si>
  <si>
    <t>DC Prep PCS - Edgewood Elementary School</t>
  </si>
  <si>
    <t>DC Prep PCS - Benning Middle School</t>
  </si>
  <si>
    <t>DC Prep PCS - Benning Elementary School</t>
  </si>
  <si>
    <t>DC Prep PCS - Anacostia Middle School</t>
  </si>
  <si>
    <t>DC Prep PCS - Anacostia Elementary School</t>
  </si>
  <si>
    <t>Cesar Chavez Public Charter Schools for Public Policy</t>
  </si>
  <si>
    <t>Center City PCS - Trinidad</t>
  </si>
  <si>
    <t>Center City PCS - Shaw</t>
  </si>
  <si>
    <t>Center City PCS - Petworth</t>
  </si>
  <si>
    <t>Center City PCS - Congress Heights</t>
  </si>
  <si>
    <t>Center City PCS - Capitol Hill</t>
  </si>
  <si>
    <t>Center City PCS - Brightwood</t>
  </si>
  <si>
    <t>Capital City PCS - Middle School</t>
  </si>
  <si>
    <t>Capital City PCS - Lower School</t>
  </si>
  <si>
    <t>Capital City PCS - High School</t>
  </si>
  <si>
    <t>AppleTree Early Learning Center PCS - Southwest</t>
  </si>
  <si>
    <t>AppleTree Early Learning Center PCS - Parklands at THEARC</t>
  </si>
  <si>
    <t>AppleTree Early Learning Center PCS - Oklahoma Avenue</t>
  </si>
  <si>
    <t>AppleTree Early Learning Center PCS - Lincoln Park</t>
  </si>
  <si>
    <t>AppleTree Early Learning Center PCS - Douglas Knoll</t>
  </si>
  <si>
    <t>AppleTree Early Learning Center PCS - Columbia Heights</t>
  </si>
  <si>
    <t>Achievement Preparatory Academy PCS - Wahler Place Elementary School</t>
  </si>
  <si>
    <t>Campus</t>
  </si>
  <si>
    <t>Campus ID</t>
  </si>
  <si>
    <t>Assumption Comments</t>
  </si>
  <si>
    <t>Total FTE Headcount</t>
  </si>
  <si>
    <t>Extended School Year - Students with Disabilities - Level 4</t>
  </si>
  <si>
    <t>Extended School Year - Students with Disabilities - Level 3</t>
  </si>
  <si>
    <t>Extended School Year - Students with Disabilities - Level 2</t>
  </si>
  <si>
    <t>Extended School Year - Students with Disabilities - Level 1</t>
  </si>
  <si>
    <t>Residential - Students with Disabilities Level 4</t>
  </si>
  <si>
    <t>Residential - Students with Disabilities Level 3</t>
  </si>
  <si>
    <t>Residential - Students with Disabilities Level 2</t>
  </si>
  <si>
    <t>Residential - Students with Disabilities Level 1</t>
  </si>
  <si>
    <t>Residential</t>
  </si>
  <si>
    <t>English Learner - All Grades Excluding 6-12</t>
  </si>
  <si>
    <t>English Learner - Grades 6-12</t>
  </si>
  <si>
    <t>At Risk - Over-Age Students Grades 9-12</t>
  </si>
  <si>
    <t>Students with Disabilities - Level 4</t>
  </si>
  <si>
    <t>Students with Disabilities - Level 3</t>
  </si>
  <si>
    <t>Students with Disabilities - Level 2</t>
  </si>
  <si>
    <t>Students with Disabilities - Level 1</t>
  </si>
  <si>
    <t>Adult</t>
  </si>
  <si>
    <t>Ungraded - Special Education</t>
  </si>
  <si>
    <t>Alternative</t>
  </si>
  <si>
    <t>K</t>
  </si>
  <si>
    <t>PK4</t>
  </si>
  <si>
    <t>PK3</t>
  </si>
  <si>
    <t>PCSB 5-Year Budget</t>
  </si>
  <si>
    <t>First of Five Budgeted Fiscal Years</t>
  </si>
  <si>
    <t>Additional Assumptions</t>
  </si>
  <si>
    <t>Instructional Staff FTE and Contractor Headcount</t>
  </si>
  <si>
    <t>Student Supports Staff FTE and Contractor Headcount</t>
  </si>
  <si>
    <t>School Administrators FTE and Contractor Headcount</t>
  </si>
  <si>
    <t>Per Pupil Facilities Allowance</t>
  </si>
  <si>
    <t>Per Pupil Occupancy Expenses</t>
  </si>
  <si>
    <t>Per Pupil Non-Residential Facilities Allotment</t>
  </si>
  <si>
    <t>Per Pupil Residential Facilities Allotment</t>
  </si>
  <si>
    <t>Other Adjustment to General Allocation, DC Funding Allocation</t>
  </si>
  <si>
    <t>Other Adjustment to Categorical Enhancements, DC Funding Allocation</t>
  </si>
  <si>
    <r>
      <rPr>
        <sz val="11"/>
        <color rgb="FF00B050"/>
        <rFont val="Montserrat"/>
      </rPr>
      <t>Per Pupil Funding</t>
    </r>
    <r>
      <rPr>
        <sz val="11"/>
        <color theme="1"/>
        <rFont val="Montserrat"/>
        <family val="2"/>
      </rPr>
      <t xml:space="preserve"> </t>
    </r>
    <r>
      <rPr>
        <sz val="11"/>
        <color rgb="FF00B0F0"/>
        <rFont val="Montserrat"/>
      </rPr>
      <t>Foundation Level</t>
    </r>
    <r>
      <rPr>
        <sz val="11"/>
        <color theme="1"/>
        <rFont val="Montserrat"/>
        <family val="2"/>
      </rPr>
      <t xml:space="preserve"> % Increase from Prior Fiscal Year</t>
    </r>
  </si>
  <si>
    <r>
      <rPr>
        <sz val="11"/>
        <color rgb="FF00B050"/>
        <rFont val="Montserrat"/>
      </rPr>
      <t>Per Pupil Funding</t>
    </r>
    <r>
      <rPr>
        <sz val="11"/>
        <color theme="1"/>
        <rFont val="Montserrat"/>
        <family val="2"/>
      </rPr>
      <t xml:space="preserve"> </t>
    </r>
    <r>
      <rPr>
        <sz val="11"/>
        <color rgb="FF00B0F0"/>
        <rFont val="Montserrat"/>
      </rPr>
      <t>Foundation Level</t>
    </r>
  </si>
  <si>
    <r>
      <t>Per Pupil Funding Non-Residential Facilities</t>
    </r>
    <r>
      <rPr>
        <sz val="11"/>
        <rFont val="Montserrat"/>
      </rPr>
      <t xml:space="preserve"> % Increase from Prior Fiscal Year</t>
    </r>
  </si>
  <si>
    <r>
      <t xml:space="preserve">Per Pupil Funding Residential Facilities </t>
    </r>
    <r>
      <rPr>
        <sz val="11"/>
        <rFont val="Montserrat"/>
      </rPr>
      <t>% Increase from Prior Fiscal Year</t>
    </r>
  </si>
  <si>
    <t>Depreciation, Owned Facilities</t>
  </si>
  <si>
    <t>Amortization, Leased Facilities</t>
  </si>
  <si>
    <t>Interest Expense, Owned Facilities</t>
  </si>
  <si>
    <t>Interest Expense, Leased Facilities</t>
  </si>
  <si>
    <t>Other Occupancy Expenses, Owned Facilities</t>
  </si>
  <si>
    <t>Other Occupancy Expenses, Leased Facilities</t>
  </si>
  <si>
    <t>Average Usable Square Footage, Leased Facilities</t>
  </si>
  <si>
    <t>Average Usable Square Footage, Owned Facilities</t>
  </si>
  <si>
    <t>Occupancy Expenses per Average Usable Square Foot, Owned Facilities</t>
  </si>
  <si>
    <t>Occupancy Expenses per Average Usable Square Foot, Leased Facilities</t>
  </si>
  <si>
    <t>Occupancy Expenses Subtotal, Owned Facilities</t>
  </si>
  <si>
    <t>Occupancy Expenses Subtotal, Leased Facilities</t>
  </si>
  <si>
    <t>Residential - English Learner</t>
  </si>
  <si>
    <r>
      <t xml:space="preserve">In worksheet </t>
    </r>
    <r>
      <rPr>
        <b/>
        <i/>
        <sz val="11"/>
        <color theme="1"/>
        <rFont val="Montserrat"/>
      </rPr>
      <t>5-Yr PCSB Enrollment Budget Base Case</t>
    </r>
    <r>
      <rPr>
        <sz val="11"/>
        <color theme="1"/>
        <rFont val="Montserrat"/>
        <family val="2"/>
      </rPr>
      <t>, select your LEA from the dropdown menu in cell C2</t>
    </r>
  </si>
  <si>
    <t>If your LEA has more than one campus, combine the numbers and amounts from all campuses in each of the three budget versions</t>
  </si>
  <si>
    <t>PCSB 5-Year Budget Template Instructions</t>
  </si>
  <si>
    <t>Days of Cash on Hand</t>
  </si>
  <si>
    <t>Change in Net Assets Margin</t>
  </si>
  <si>
    <t>Cash Flow from Operations Margin</t>
  </si>
  <si>
    <t>Personnel Salaries and Benefits as % of Operating Expenses</t>
  </si>
  <si>
    <t>Direct Student Expenses as % of Operating Expenses</t>
  </si>
  <si>
    <t>Occupancy Expenses as % of Operating Expenses</t>
  </si>
  <si>
    <t>General Expenses as % of Operating Expenses</t>
  </si>
  <si>
    <t>Occupancy Expenses as % of Facilities Allowance</t>
  </si>
  <si>
    <t>Average Usable Square Footage, Combined Facilities</t>
  </si>
  <si>
    <t>Occupancy Expenses per Average Usable Square Foot, Combined Facilities</t>
  </si>
  <si>
    <t>Average Usable Square Footage per Student</t>
  </si>
  <si>
    <t>Investments</t>
  </si>
  <si>
    <t>Net Assets</t>
  </si>
  <si>
    <t>Primary Reserve Ratio</t>
  </si>
  <si>
    <r>
      <t xml:space="preserve">No cells within the data input ranges should be left blank (they will be appear </t>
    </r>
    <r>
      <rPr>
        <b/>
        <sz val="11"/>
        <color rgb="FFFF0000"/>
        <rFont val="Montserrat"/>
      </rPr>
      <t>red-shaded</t>
    </r>
    <r>
      <rPr>
        <sz val="11"/>
        <rFont val="Montserrat"/>
      </rPr>
      <t xml:space="preserve"> and will be unacceptable)</t>
    </r>
  </si>
  <si>
    <r>
      <t xml:space="preserve">Provide key assumptions (to minimize questions from DC PCSB) in column L of each budget and any additional assumption details in blue-tabbed worksheet </t>
    </r>
    <r>
      <rPr>
        <b/>
        <i/>
        <sz val="11"/>
        <color theme="1"/>
        <rFont val="Montserrat"/>
      </rPr>
      <t>Additional Assumptions</t>
    </r>
  </si>
  <si>
    <r>
      <t xml:space="preserve">Resave this file as "PCSB 5-Yr Budget - </t>
    </r>
    <r>
      <rPr>
        <b/>
        <i/>
        <sz val="11"/>
        <color theme="1"/>
        <rFont val="Montserrat"/>
      </rPr>
      <t>LEA Name</t>
    </r>
    <r>
      <rPr>
        <sz val="11"/>
        <color theme="1"/>
        <rFont val="Montserrat"/>
        <family val="2"/>
      </rPr>
      <t>"and email the completed file to DC PCSB</t>
    </r>
  </si>
  <si>
    <t>Restricted Cash and Cash Equivalents</t>
  </si>
  <si>
    <t>Noncurrent Restricted Cash and Cash Equivalents</t>
  </si>
  <si>
    <t>Direct Student Expenses Subtotal</t>
  </si>
  <si>
    <t>Rent Expense</t>
  </si>
  <si>
    <t>General Education, DC Funding Allocation</t>
  </si>
  <si>
    <t>State and Local Government Contributions and Grants</t>
  </si>
  <si>
    <t>Private Contributions, Donations, and Grants</t>
  </si>
  <si>
    <t>[LEA?]</t>
  </si>
  <si>
    <t>[CAMPUS?]</t>
  </si>
  <si>
    <t>[SELECT LEA NAME FOR CAMPUS LIST]</t>
  </si>
  <si>
    <r>
      <t xml:space="preserve">In worksheet </t>
    </r>
    <r>
      <rPr>
        <b/>
        <i/>
        <sz val="11"/>
        <color theme="1"/>
        <rFont val="Montserrat"/>
      </rPr>
      <t>5-Yr PCSB Enrollment Budget Base Case</t>
    </r>
    <r>
      <rPr>
        <sz val="11"/>
        <color theme="1"/>
        <rFont val="Montserrat"/>
        <family val="2"/>
      </rPr>
      <t>, select the first of the five budgeted fiscal years from the dropdown menu in cell D2</t>
    </r>
  </si>
  <si>
    <t>Instructional Staff Headcount</t>
  </si>
  <si>
    <t>Student Supports Staff Headcount</t>
  </si>
  <si>
    <t>School Administrators Headcount</t>
  </si>
  <si>
    <t>Total Headcount</t>
  </si>
  <si>
    <t>Depreciation and Amortization, Non-Facilities</t>
  </si>
  <si>
    <t>Interest Expense, Non-Facilities</t>
  </si>
  <si>
    <t>Per Pupil Education Personnel Salaries and Benefits</t>
  </si>
  <si>
    <t>If you prefer, the cells where you enter or paste whole numbers may be entered as formulas linked to other files</t>
  </si>
  <si>
    <r>
      <t xml:space="preserve">By entering budgeted </t>
    </r>
    <r>
      <rPr>
        <sz val="11"/>
        <color rgb="FF00B050"/>
        <rFont val="Montserrat"/>
      </rPr>
      <t>enrollment</t>
    </r>
    <r>
      <rPr>
        <sz val="11"/>
        <color theme="1"/>
        <rFont val="Montserrat"/>
        <family val="2"/>
      </rPr>
      <t xml:space="preserve"> assumptions by grade level and special populations in columns G:K, the UPSFF revenues rows 46:48 will calculate automatically, and any adjustments entered on rows 44 and 45 should be described in cells L44 and L45 (e.g., stabilization funds)</t>
    </r>
  </si>
  <si>
    <t>Business/Operations Headcount</t>
  </si>
  <si>
    <t>Administrative/Other Staff Headcount</t>
  </si>
  <si>
    <t>Facilities Headcount</t>
  </si>
  <si>
    <t>Enrollment</t>
  </si>
  <si>
    <t>At Risk - All Students</t>
  </si>
  <si>
    <r>
      <t xml:space="preserve">Populate unfilled (i.e., white) cells in columns F:L in the </t>
    </r>
    <r>
      <rPr>
        <sz val="11"/>
        <color rgb="FF00B050"/>
        <rFont val="Montserrat"/>
      </rPr>
      <t>green</t>
    </r>
    <r>
      <rPr>
        <sz val="11"/>
        <color theme="1"/>
        <rFont val="Montserrat"/>
        <family val="2"/>
      </rPr>
      <t xml:space="preserve">, </t>
    </r>
    <r>
      <rPr>
        <sz val="11"/>
        <color rgb="FFFF0000"/>
        <rFont val="Montserrat"/>
      </rPr>
      <t>red</t>
    </r>
    <r>
      <rPr>
        <sz val="11"/>
        <color theme="1"/>
        <rFont val="Montserrat"/>
        <family val="2"/>
      </rPr>
      <t xml:space="preserve">, and </t>
    </r>
    <r>
      <rPr>
        <sz val="11"/>
        <color theme="5"/>
        <rFont val="Montserrat"/>
      </rPr>
      <t>orange</t>
    </r>
    <r>
      <rPr>
        <sz val="11"/>
        <color theme="1"/>
        <rFont val="Montserrat"/>
        <family val="2"/>
      </rPr>
      <t xml:space="preserve">-tabbed  </t>
    </r>
    <r>
      <rPr>
        <b/>
        <i/>
        <sz val="11"/>
        <color theme="1"/>
        <rFont val="Montserrat"/>
      </rPr>
      <t>5-Yr PCSB Budget</t>
    </r>
    <r>
      <rPr>
        <sz val="11"/>
        <color theme="1"/>
        <rFont val="Montserrat"/>
        <family val="2"/>
      </rPr>
      <t xml:space="preserve"> worksheets per all the following instructions:
- The </t>
    </r>
    <r>
      <rPr>
        <b/>
        <i/>
        <sz val="11"/>
        <color theme="1"/>
        <rFont val="Montserrat"/>
      </rPr>
      <t>Base Case</t>
    </r>
    <r>
      <rPr>
        <sz val="11"/>
        <color theme="1"/>
        <rFont val="Montserrat"/>
        <family val="2"/>
      </rPr>
      <t xml:space="preserve"> budget is your best estimate for your school opening or expansion plan.
- The </t>
    </r>
    <r>
      <rPr>
        <b/>
        <i/>
        <sz val="11"/>
        <color theme="1"/>
        <rFont val="Montserrat"/>
      </rPr>
      <t>No Expansion</t>
    </r>
    <r>
      <rPr>
        <sz val="11"/>
        <color theme="1"/>
        <rFont val="Montserrat"/>
        <family val="2"/>
      </rPr>
      <t xml:space="preserve"> budget is your best estimate for your existing school(s) to continue operations without expanding.
- The </t>
    </r>
    <r>
      <rPr>
        <b/>
        <i/>
        <sz val="11"/>
        <color theme="1"/>
        <rFont val="Montserrat"/>
      </rPr>
      <t>Contingency</t>
    </r>
    <r>
      <rPr>
        <sz val="11"/>
        <color theme="1"/>
        <rFont val="Montserrat"/>
        <family val="2"/>
      </rPr>
      <t xml:space="preserve"> budget is your very conservative estimate for your school opening or expansion plan, typically reflecting lower enrollment, lower UPSFF increases, reduced or no private grants and donations, increased occupancy expenses (if the terms of the building(s) acquistion/expansion or leased facility(ies) rents are not finalized), and decreased expenses that would be needed to balance the </t>
    </r>
    <r>
      <rPr>
        <b/>
        <i/>
        <sz val="11"/>
        <color theme="1"/>
        <rFont val="Montserrat"/>
      </rPr>
      <t>Contingency</t>
    </r>
    <r>
      <rPr>
        <sz val="11"/>
        <color theme="1"/>
        <rFont val="Montserrat"/>
        <family val="2"/>
      </rPr>
      <t xml:space="preserve"> budget after reducing revenues.
Please enter the number of students budgeted for enrollment in the </t>
    </r>
    <r>
      <rPr>
        <sz val="11"/>
        <color rgb="FF00B050"/>
        <rFont val="Montserrat"/>
      </rPr>
      <t>green</t>
    </r>
    <r>
      <rPr>
        <sz val="11"/>
        <color theme="1"/>
        <rFont val="Montserrat"/>
        <family val="2"/>
      </rPr>
      <t>-shaded cells G8:K43.</t>
    </r>
  </si>
  <si>
    <t>AppleTree Early Learning Center PCS - Spring Valley</t>
  </si>
  <si>
    <t>AppleTree Early Learning Center PCS - Waterfront Station</t>
  </si>
  <si>
    <t>The Next Step/El Próximo Paso PCS</t>
  </si>
  <si>
    <t>Washington Latin PCS - The Anna Julia Cooper Campus Middle School</t>
  </si>
  <si>
    <t>The Anna Julia Cooper Campus High School</t>
  </si>
  <si>
    <r>
      <t xml:space="preserve">Do not edit protected cells that are </t>
    </r>
    <r>
      <rPr>
        <i/>
        <sz val="11"/>
        <color rgb="FF7030A0"/>
        <rFont val="Montserrat"/>
      </rPr>
      <t>purple shaded</t>
    </r>
    <r>
      <rPr>
        <sz val="11"/>
        <color theme="1"/>
        <rFont val="Montserrat"/>
        <family val="2"/>
      </rPr>
      <t xml:space="preserve"> (containing protected formulas), </t>
    </r>
    <r>
      <rPr>
        <i/>
        <sz val="11"/>
        <color theme="1"/>
        <rFont val="Montserrat"/>
      </rPr>
      <t>black shaded</t>
    </r>
    <r>
      <rPr>
        <sz val="11"/>
        <color theme="1"/>
        <rFont val="Montserrat"/>
        <family val="2"/>
      </rPr>
      <t xml:space="preserve">, or any cells in </t>
    </r>
    <r>
      <rPr>
        <b/>
        <i/>
        <sz val="11"/>
        <color theme="1"/>
        <rFont val="Montserrat"/>
      </rPr>
      <t>Base Case Minus No Expansion, Base Case Minus Contingency, or Contingency Minus No Expansion.</t>
    </r>
  </si>
  <si>
    <t>Please contact DC PCSB's Finance Managers if you encounter any issues or have any questions</t>
  </si>
  <si>
    <t>Rental Income</t>
  </si>
  <si>
    <t>Special Ed Compliance</t>
  </si>
  <si>
    <t>Attorney's Fees Supplement</t>
  </si>
  <si>
    <t>At-Risk Concentration &gt;40%</t>
  </si>
  <si>
    <t>At-Risk Concentration &gt;70%</t>
  </si>
  <si>
    <t>Version 2025-10-15</t>
  </si>
  <si>
    <t>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</si>
</sst>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0_);_(* \(#,##0\);_(* &quot;-&quot;_);_(@_)"/>
    <numFmt numFmtId="44" formatCode="_(&quot;$&quot;* #,##0.00_);_(&quot;$&quot;* \(#,##0.00\);_(&quot;$&quot;* &quot;-&quot;??_);_(@_)"/>
    <numFmt numFmtId="43" formatCode="_(* #,##0.00_);_(* \(#,##0.00\);_(* &quot;-&quot;??_);_(@_)"/>
    <numFmt numFmtId="164" formatCode="_(* #,##0_);[Red]_(* \(#,##0\);_(* &quot;-&quot;_);_(@_)"/>
    <numFmt numFmtId="165" formatCode="_(&quot;$&quot;* #,##0_);[Red]_(&quot;$&quot;* \(#,##0\);_(&quot;$&quot;* &quot;-&quot;_);_(@_)"/>
    <numFmt numFmtId="166" formatCode="_(* #,##0.000_);[Red]_(* \(#,##0.000\);_(* &quot;-&quot;_);_(@_)"/>
    <numFmt numFmtId="167" formatCode="#,##0.00%;[Red]\(#,##0.00%\);&quot;-  &quot;"/>
    <numFmt numFmtId="168" formatCode="#,##0&quot; days&quot;"/>
    <numFmt numFmtId="169" formatCode="_(* #,##0%_);[Red]_(* \(#,##0%\);_(* &quot;-&quot;_);_(@_)"/>
    <numFmt numFmtId="170" formatCode="_(* #,##0.0_);[Red]_(* \(#,##0.0\);_(* &quot;-&quot;_);_(@_)"/>
    <numFmt numFmtId="171" formatCode="####;\-####"/>
  </numFmts>
  <fonts count="34">
    <font>
      <sz val="11"/>
      <color theme="1"/>
      <name val="Montserrat"/>
      <family val="2"/>
    </font>
    <font>
      <b/>
      <sz val="11"/>
      <color theme="1"/>
      <name val="Montserrat"/>
    </font>
    <font>
      <b/>
      <sz val="11"/>
      <color rgb="FF7030A0"/>
      <name val="Montserrat"/>
    </font>
    <font>
      <sz val="11"/>
      <color rgb="FF0432FF"/>
      <name val="Montserrat"/>
      <family val="2"/>
    </font>
    <font>
      <sz val="11"/>
      <name val="Montserrat"/>
      <family val="2"/>
    </font>
    <font>
      <sz val="11"/>
      <color theme="5" tint="-0.499984740745262"/>
      <name val="Montserrat"/>
      <family val="2"/>
    </font>
    <font>
      <b/>
      <i/>
      <sz val="11"/>
      <color theme="1"/>
      <name val="Montserrat"/>
    </font>
    <font>
      <sz val="8"/>
      <name val="Montserrat"/>
      <family val="2"/>
    </font>
    <font>
      <b/>
      <sz val="11"/>
      <name val="Montserrat"/>
    </font>
    <font>
      <sz val="10"/>
      <name val="Arial"/>
      <family val="2"/>
    </font>
    <font>
      <sz val="10"/>
      <name val="Times New Roman"/>
      <family val="1"/>
    </font>
    <font>
      <sz val="11"/>
      <color theme="1"/>
      <name val="Calibri"/>
      <family val="2"/>
      <scheme val="minor"/>
    </font>
    <font>
      <sz val="11"/>
      <color indexed="8"/>
      <name val="Calibri"/>
      <family val="2"/>
    </font>
    <font>
      <sz val="11"/>
      <color theme="7" tint="-0.499984740745262"/>
      <name val="Montserrat"/>
      <family val="2"/>
    </font>
    <font>
      <b/>
      <sz val="11"/>
      <color theme="0"/>
      <name val="Montserrat"/>
    </font>
    <font>
      <sz val="11"/>
      <name val="Montserrat"/>
    </font>
    <font>
      <sz val="12"/>
      <color theme="1"/>
      <name val="Arial"/>
      <family val="2"/>
    </font>
    <font>
      <b/>
      <sz val="16"/>
      <color theme="1"/>
      <name val="Montserrat"/>
    </font>
    <font>
      <b/>
      <sz val="11"/>
      <color rgb="FFFF0000"/>
      <name val="Montserrat"/>
    </font>
    <font>
      <sz val="11"/>
      <color rgb="FF7030A0"/>
      <name val="Montserrat"/>
      <family val="2"/>
    </font>
    <font>
      <sz val="11"/>
      <color rgb="FF00B050"/>
      <name val="Montserrat"/>
      <family val="2"/>
    </font>
    <font>
      <sz val="11"/>
      <color rgb="FF00B0F0"/>
      <name val="Montserrat"/>
      <family val="2"/>
    </font>
    <font>
      <sz val="11"/>
      <color rgb="FFFF40FF"/>
      <name val="Montserrat"/>
      <family val="2"/>
    </font>
    <font>
      <sz val="11"/>
      <color rgb="FF00B050"/>
      <name val="Montserrat"/>
    </font>
    <font>
      <sz val="11"/>
      <color rgb="FF00B0F0"/>
      <name val="Montserrat"/>
    </font>
    <font>
      <sz val="11"/>
      <color theme="1"/>
      <name val="Montserrat"/>
    </font>
    <font>
      <i/>
      <sz val="11"/>
      <color rgb="FF7030A0"/>
      <name val="Montserrat"/>
    </font>
    <font>
      <i/>
      <sz val="11"/>
      <color theme="1"/>
      <name val="Montserrat"/>
    </font>
    <font>
      <sz val="11"/>
      <color theme="1"/>
      <name val="Montserrat Regular"/>
    </font>
    <font>
      <sz val="11"/>
      <color rgb="FFFF0000"/>
      <name val="Montserrat"/>
    </font>
    <font>
      <sz val="11"/>
      <color theme="5"/>
      <name val="Montserrat"/>
    </font>
    <font>
      <sz val="10"/>
      <color rgb="FF000000"/>
      <name val="Tahoma"/>
      <family val="2"/>
    </font>
    <font>
      <b/>
      <sz val="11"/>
      <color rgb="FF0432FF"/>
      <name val="Montserrat"/>
      <family val="2"/>
    </font>
    <font>
      <sz val="10"/>
      <color rgb="FF000000"/>
      <name val="Montserrat"/>
    </font>
  </fonts>
  <fills count="16">
    <fill>
      <patternFill patternType="none"/>
    </fill>
    <fill>
      <patternFill patternType="gray125"/>
    </fill>
    <fill>
      <patternFill patternType="solid">
        <fgColor rgb="FFE4CAFF"/>
        <bgColor indexed="64"/>
      </patternFill>
    </fill>
    <fill>
      <patternFill patternType="solid">
        <fgColor theme="5" tint="0.39997558519241921"/>
        <bgColor indexed="64"/>
      </patternFill>
    </fill>
    <fill>
      <patternFill patternType="solid">
        <fgColor rgb="FF7030A0"/>
        <bgColor indexed="64"/>
      </patternFill>
    </fill>
    <fill>
      <patternFill patternType="solid">
        <fgColor theme="9" tint="-0.249977111117893"/>
        <bgColor indexed="64"/>
      </patternFill>
    </fill>
    <fill>
      <patternFill patternType="solid">
        <fgColor theme="7" tint="0.79998168889431442"/>
        <bgColor indexed="64"/>
      </patternFill>
    </fill>
    <fill>
      <patternFill patternType="solid">
        <fgColor theme="5" tint="0.39994506668294322"/>
        <bgColor indexed="64"/>
      </patternFill>
    </fill>
    <fill>
      <patternFill patternType="solid">
        <fgColor theme="7"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34998626667073579"/>
        <bgColor indexed="64"/>
      </patternFill>
    </fill>
  </fills>
  <borders count="20">
    <border>
      <left/>
      <right/>
      <top/>
      <bottom/>
      <diagonal/>
    </border>
    <border>
      <left/>
      <right/>
      <top style="thin">
        <color indexed="64"/>
      </top>
      <bottom style="thin">
        <color indexed="64"/>
      </bottom>
      <diagonal/>
    </border>
    <border>
      <left/>
      <right/>
      <top style="thin">
        <color indexed="64"/>
      </top>
      <bottom style="double">
        <color indexed="64"/>
      </bottom>
      <diagonal/>
    </border>
    <border>
      <left/>
      <right/>
      <top/>
      <bottom style="medium">
        <color indexed="64"/>
      </bottom>
      <diagonal/>
    </border>
    <border>
      <left/>
      <right/>
      <top style="thin">
        <color auto="1"/>
      </top>
      <bottom/>
      <diagonal/>
    </border>
    <border>
      <left/>
      <right/>
      <top/>
      <bottom style="double">
        <color indexed="64"/>
      </bottom>
      <diagonal/>
    </border>
    <border>
      <left/>
      <right/>
      <top/>
      <bottom style="thin">
        <color indexed="64"/>
      </bottom>
      <diagonal/>
    </border>
    <border>
      <left style="medium">
        <color indexed="64"/>
      </left>
      <right/>
      <top/>
      <bottom style="double">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auto="1"/>
      </top>
      <bottom/>
      <diagonal/>
    </border>
    <border>
      <left style="medium">
        <color indexed="64"/>
      </left>
      <right/>
      <top style="thin">
        <color indexed="64"/>
      </top>
      <bottom style="double">
        <color indexed="64"/>
      </bottom>
      <diagonal/>
    </border>
    <border>
      <left/>
      <right style="medium">
        <color indexed="64"/>
      </right>
      <top/>
      <bottom style="double">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auto="1"/>
      </top>
      <bottom/>
      <diagonal/>
    </border>
    <border>
      <left/>
      <right style="medium">
        <color indexed="64"/>
      </right>
      <top style="thin">
        <color indexed="64"/>
      </top>
      <bottom style="double">
        <color indexed="64"/>
      </bottom>
      <diagonal/>
    </border>
    <border>
      <left/>
      <right/>
      <top style="double">
        <color indexed="64"/>
      </top>
      <bottom style="double">
        <color indexed="64"/>
      </bottom>
      <diagonal/>
    </border>
  </borders>
  <cellStyleXfs count="10">
    <xf numFmtId="0" fontId="0" fillId="0" borderId="0"/>
    <xf numFmtId="44" fontId="11" fillId="0" borderId="0" applyFont="0" applyFill="0" applyBorder="0" applyAlignment="0" applyProtection="0"/>
    <xf numFmtId="43" fontId="12" fillId="0" borderId="0" applyFont="0" applyFill="0" applyBorder="0" applyAlignment="0" applyProtection="0"/>
    <xf numFmtId="0" fontId="9" fillId="0" borderId="0"/>
    <xf numFmtId="0" fontId="10" fillId="0" borderId="0"/>
    <xf numFmtId="44" fontId="10" fillId="0" borderId="0" applyFont="0" applyFill="0" applyBorder="0" applyAlignment="0" applyProtection="0"/>
    <xf numFmtId="0" fontId="11" fillId="0" borderId="0"/>
    <xf numFmtId="0" fontId="16" fillId="0" borderId="0"/>
    <xf numFmtId="44" fontId="16" fillId="0" borderId="0" applyFont="0" applyFill="0" applyBorder="0" applyAlignment="0" applyProtection="0"/>
    <xf numFmtId="43" fontId="16" fillId="0" borderId="0" applyFont="0" applyFill="0" applyBorder="0" applyAlignment="0" applyProtection="0"/>
  </cellStyleXfs>
  <cellXfs count="168">
    <xf numFmtId="0" fontId="0" fillId="0" borderId="0" xfId="0"/>
    <xf numFmtId="164" fontId="0" fillId="0" borderId="0" xfId="0" applyNumberFormat="1"/>
    <xf numFmtId="164" fontId="1" fillId="0" borderId="0" xfId="0" applyNumberFormat="1" applyFont="1" applyAlignment="1">
      <alignment horizontal="center" vertical="top"/>
    </xf>
    <xf numFmtId="164" fontId="0" fillId="0" borderId="0" xfId="0" applyNumberFormat="1" applyAlignment="1">
      <alignment horizontal="center"/>
    </xf>
    <xf numFmtId="164" fontId="8" fillId="3" borderId="0" xfId="0" applyNumberFormat="1" applyFont="1" applyFill="1" applyAlignment="1">
      <alignment horizontal="center" vertical="top" wrapText="1"/>
    </xf>
    <xf numFmtId="164" fontId="13" fillId="0" borderId="0" xfId="0" applyNumberFormat="1" applyFont="1"/>
    <xf numFmtId="0" fontId="0" fillId="0" borderId="0" xfId="0" applyAlignment="1">
      <alignment vertical="top" wrapText="1"/>
    </xf>
    <xf numFmtId="0" fontId="0" fillId="0" borderId="0" xfId="0" applyAlignment="1">
      <alignment horizontal="left" vertical="top" wrapText="1"/>
    </xf>
    <xf numFmtId="0" fontId="6" fillId="0" borderId="0" xfId="0" applyFont="1" applyAlignment="1">
      <alignment vertical="top" wrapText="1"/>
    </xf>
    <xf numFmtId="0" fontId="14" fillId="4" borderId="0" xfId="0" applyFont="1" applyFill="1"/>
    <xf numFmtId="0" fontId="14" fillId="5" borderId="0" xfId="0" applyFont="1" applyFill="1"/>
    <xf numFmtId="165" fontId="0" fillId="0" borderId="0" xfId="0" applyNumberFormat="1"/>
    <xf numFmtId="0" fontId="1" fillId="0" borderId="0" xfId="0" applyFont="1" applyAlignment="1">
      <alignment horizontal="center" vertical="top"/>
    </xf>
    <xf numFmtId="164" fontId="0" fillId="0" borderId="0" xfId="0" applyNumberFormat="1" applyAlignment="1">
      <alignment horizontal="left"/>
    </xf>
    <xf numFmtId="0" fontId="5" fillId="0" borderId="0" xfId="0" applyFont="1"/>
    <xf numFmtId="0" fontId="3" fillId="0" borderId="0" xfId="0" applyFont="1" applyProtection="1">
      <protection locked="0"/>
    </xf>
    <xf numFmtId="0" fontId="2" fillId="0" borderId="0" xfId="0" applyFont="1"/>
    <xf numFmtId="0" fontId="4" fillId="0" borderId="0" xfId="0" applyFont="1"/>
    <xf numFmtId="164" fontId="0" fillId="0" borderId="0" xfId="0" applyNumberFormat="1" applyAlignment="1" applyProtection="1">
      <alignment horizontal="left"/>
      <protection locked="0"/>
    </xf>
    <xf numFmtId="165" fontId="0" fillId="0" borderId="0" xfId="0" applyNumberFormat="1" applyProtection="1">
      <protection locked="0"/>
    </xf>
    <xf numFmtId="165" fontId="2" fillId="2" borderId="0" xfId="0" applyNumberFormat="1" applyFont="1" applyFill="1"/>
    <xf numFmtId="165" fontId="2" fillId="2" borderId="1" xfId="0" applyNumberFormat="1" applyFont="1" applyFill="1" applyBorder="1"/>
    <xf numFmtId="165" fontId="2" fillId="2" borderId="4" xfId="0" applyNumberFormat="1" applyFont="1" applyFill="1" applyBorder="1"/>
    <xf numFmtId="165" fontId="2" fillId="2" borderId="2" xfId="0" applyNumberFormat="1" applyFont="1" applyFill="1" applyBorder="1"/>
    <xf numFmtId="165" fontId="1" fillId="7" borderId="0" xfId="0" applyNumberFormat="1" applyFont="1" applyFill="1" applyAlignment="1">
      <alignment horizontal="center" vertical="top"/>
    </xf>
    <xf numFmtId="164" fontId="8" fillId="0" borderId="0" xfId="0" applyNumberFormat="1" applyFont="1" applyAlignment="1">
      <alignment horizontal="center" vertical="top" wrapText="1"/>
    </xf>
    <xf numFmtId="164" fontId="2" fillId="6" borderId="0" xfId="0" applyNumberFormat="1" applyFont="1" applyFill="1" applyProtection="1">
      <protection locked="0"/>
    </xf>
    <xf numFmtId="0" fontId="15" fillId="0" borderId="0" xfId="0" applyFont="1"/>
    <xf numFmtId="164" fontId="2" fillId="2" borderId="1" xfId="0" applyNumberFormat="1" applyFont="1" applyFill="1" applyBorder="1"/>
    <xf numFmtId="165" fontId="0" fillId="0" borderId="5" xfId="0" applyNumberFormat="1" applyBorder="1" applyProtection="1">
      <protection locked="0"/>
    </xf>
    <xf numFmtId="0" fontId="17" fillId="8" borderId="3" xfId="0" applyFont="1" applyFill="1" applyBorder="1" applyAlignment="1">
      <alignment horizontal="center" vertical="top" wrapText="1"/>
    </xf>
    <xf numFmtId="0" fontId="1" fillId="0" borderId="0" xfId="0" applyFont="1" applyAlignment="1">
      <alignment horizontal="center" vertical="top" wrapText="1"/>
    </xf>
    <xf numFmtId="0" fontId="17" fillId="0" borderId="0" xfId="0" applyFont="1"/>
    <xf numFmtId="0" fontId="15" fillId="0" borderId="0" xfId="0" applyFont="1" applyAlignment="1">
      <alignment horizontal="left" vertical="top" wrapText="1"/>
    </xf>
    <xf numFmtId="164" fontId="0" fillId="0" borderId="0" xfId="0" applyNumberFormat="1" applyProtection="1">
      <protection locked="0"/>
    </xf>
    <xf numFmtId="167" fontId="19" fillId="0" borderId="0" xfId="0" applyNumberFormat="1" applyFont="1"/>
    <xf numFmtId="166" fontId="19" fillId="0" borderId="0" xfId="0" applyNumberFormat="1" applyFont="1"/>
    <xf numFmtId="165" fontId="2" fillId="0" borderId="0" xfId="0" applyNumberFormat="1" applyFont="1"/>
    <xf numFmtId="0" fontId="20" fillId="0" borderId="0" xfId="0" applyFont="1"/>
    <xf numFmtId="0" fontId="20" fillId="0" borderId="0" xfId="0" applyFont="1" applyAlignment="1">
      <alignment horizontal="left"/>
    </xf>
    <xf numFmtId="0" fontId="21" fillId="0" borderId="0" xfId="0" applyFont="1"/>
    <xf numFmtId="0" fontId="22" fillId="0" borderId="0" xfId="0" applyFont="1"/>
    <xf numFmtId="0" fontId="25" fillId="0" borderId="0" xfId="0" applyFont="1"/>
    <xf numFmtId="165" fontId="19" fillId="0" borderId="5" xfId="0" applyNumberFormat="1" applyFont="1" applyBorder="1"/>
    <xf numFmtId="165" fontId="19" fillId="0" borderId="6" xfId="0" applyNumberFormat="1" applyFont="1" applyBorder="1"/>
    <xf numFmtId="166" fontId="19" fillId="0" borderId="6" xfId="0" applyNumberFormat="1" applyFont="1" applyBorder="1"/>
    <xf numFmtId="165" fontId="0" fillId="0" borderId="6" xfId="0" applyNumberFormat="1" applyBorder="1" applyProtection="1">
      <protection locked="0"/>
    </xf>
    <xf numFmtId="41" fontId="0" fillId="9" borderId="0" xfId="0" applyNumberFormat="1" applyFill="1" applyProtection="1">
      <protection locked="0"/>
    </xf>
    <xf numFmtId="41" fontId="0" fillId="9" borderId="6" xfId="0" applyNumberFormat="1" applyFill="1" applyBorder="1" applyProtection="1">
      <protection locked="0"/>
    </xf>
    <xf numFmtId="167" fontId="0" fillId="0" borderId="0" xfId="0" applyNumberFormat="1" applyProtection="1">
      <protection locked="0"/>
    </xf>
    <xf numFmtId="167" fontId="0" fillId="0" borderId="0" xfId="0" applyNumberFormat="1"/>
    <xf numFmtId="41" fontId="0" fillId="9" borderId="0" xfId="0" applyNumberFormat="1" applyFill="1"/>
    <xf numFmtId="41" fontId="0" fillId="9" borderId="6" xfId="0" applyNumberFormat="1" applyFill="1" applyBorder="1"/>
    <xf numFmtId="165" fontId="0" fillId="0" borderId="6" xfId="0" applyNumberFormat="1" applyBorder="1"/>
    <xf numFmtId="164" fontId="2" fillId="6" borderId="0" xfId="0" applyNumberFormat="1" applyFont="1" applyFill="1"/>
    <xf numFmtId="165" fontId="0" fillId="0" borderId="5" xfId="0" applyNumberFormat="1" applyBorder="1"/>
    <xf numFmtId="0" fontId="13" fillId="0" borderId="0" xfId="0" applyFont="1"/>
    <xf numFmtId="169" fontId="2" fillId="2" borderId="0" xfId="0" applyNumberFormat="1" applyFont="1" applyFill="1"/>
    <xf numFmtId="165" fontId="2" fillId="2" borderId="6" xfId="0" applyNumberFormat="1" applyFont="1" applyFill="1" applyBorder="1"/>
    <xf numFmtId="164" fontId="2" fillId="2" borderId="5" xfId="0" applyNumberFormat="1" applyFont="1" applyFill="1" applyBorder="1"/>
    <xf numFmtId="169" fontId="2" fillId="2" borderId="2" xfId="0" applyNumberFormat="1" applyFont="1" applyFill="1" applyBorder="1"/>
    <xf numFmtId="168" fontId="2" fillId="2" borderId="6" xfId="0" applyNumberFormat="1" applyFont="1" applyFill="1" applyBorder="1"/>
    <xf numFmtId="169" fontId="19" fillId="0" borderId="6" xfId="0" applyNumberFormat="1" applyFont="1" applyBorder="1"/>
    <xf numFmtId="169" fontId="0" fillId="0" borderId="0" xfId="0" applyNumberFormat="1"/>
    <xf numFmtId="169" fontId="19" fillId="0" borderId="5" xfId="0" applyNumberFormat="1" applyFont="1" applyBorder="1"/>
    <xf numFmtId="169" fontId="0" fillId="9" borderId="0" xfId="0" applyNumberFormat="1" applyFill="1"/>
    <xf numFmtId="169" fontId="0" fillId="9" borderId="6" xfId="0" applyNumberFormat="1" applyFill="1" applyBorder="1"/>
    <xf numFmtId="169" fontId="0" fillId="0" borderId="6" xfId="0" applyNumberFormat="1" applyBorder="1"/>
    <xf numFmtId="169" fontId="2" fillId="0" borderId="0" xfId="0" applyNumberFormat="1" applyFont="1"/>
    <xf numFmtId="169" fontId="2" fillId="2" borderId="1" xfId="0" applyNumberFormat="1" applyFont="1" applyFill="1" applyBorder="1"/>
    <xf numFmtId="169" fontId="2" fillId="6" borderId="0" xfId="0" applyNumberFormat="1" applyFont="1" applyFill="1"/>
    <xf numFmtId="169" fontId="2" fillId="2" borderId="4" xfId="0" applyNumberFormat="1" applyFont="1" applyFill="1" applyBorder="1"/>
    <xf numFmtId="165" fontId="1" fillId="10" borderId="0" xfId="0" applyNumberFormat="1" applyFont="1" applyFill="1" applyAlignment="1">
      <alignment horizontal="center" vertical="top" wrapText="1"/>
    </xf>
    <xf numFmtId="165" fontId="1" fillId="10" borderId="8" xfId="0" applyNumberFormat="1" applyFont="1" applyFill="1" applyBorder="1" applyAlignment="1">
      <alignment horizontal="center" vertical="top" wrapText="1"/>
    </xf>
    <xf numFmtId="167" fontId="0" fillId="0" borderId="8" xfId="0" applyNumberFormat="1" applyBorder="1"/>
    <xf numFmtId="169" fontId="19" fillId="0" borderId="9" xfId="0" applyNumberFormat="1" applyFont="1" applyBorder="1"/>
    <xf numFmtId="169" fontId="0" fillId="0" borderId="8" xfId="0" applyNumberFormat="1" applyBorder="1"/>
    <xf numFmtId="169" fontId="19" fillId="0" borderId="7" xfId="0" applyNumberFormat="1" applyFont="1" applyBorder="1"/>
    <xf numFmtId="169" fontId="0" fillId="9" borderId="8" xfId="0" applyNumberFormat="1" applyFill="1" applyBorder="1"/>
    <xf numFmtId="169" fontId="0" fillId="9" borderId="9" xfId="0" applyNumberFormat="1" applyFill="1" applyBorder="1"/>
    <xf numFmtId="169" fontId="0" fillId="0" borderId="9" xfId="0" applyNumberFormat="1" applyBorder="1"/>
    <xf numFmtId="169" fontId="2" fillId="0" borderId="8" xfId="0" applyNumberFormat="1" applyFont="1" applyBorder="1"/>
    <xf numFmtId="169" fontId="2" fillId="2" borderId="10" xfId="0" applyNumberFormat="1" applyFont="1" applyFill="1" applyBorder="1"/>
    <xf numFmtId="169" fontId="2" fillId="6" borderId="8" xfId="0" applyNumberFormat="1" applyFont="1" applyFill="1" applyBorder="1"/>
    <xf numFmtId="169" fontId="2" fillId="2" borderId="11" xfId="0" applyNumberFormat="1" applyFont="1" applyFill="1" applyBorder="1"/>
    <xf numFmtId="169" fontId="2" fillId="2" borderId="8" xfId="0" applyNumberFormat="1" applyFont="1" applyFill="1" applyBorder="1"/>
    <xf numFmtId="169" fontId="2" fillId="2" borderId="12" xfId="0" applyNumberFormat="1" applyFont="1" applyFill="1" applyBorder="1"/>
    <xf numFmtId="165" fontId="1" fillId="10" borderId="14" xfId="0" applyNumberFormat="1" applyFont="1" applyFill="1" applyBorder="1" applyAlignment="1">
      <alignment horizontal="center" vertical="top" wrapText="1"/>
    </xf>
    <xf numFmtId="167" fontId="0" fillId="0" borderId="14" xfId="0" applyNumberFormat="1" applyBorder="1"/>
    <xf numFmtId="169" fontId="19" fillId="0" borderId="15" xfId="0" applyNumberFormat="1" applyFont="1" applyBorder="1"/>
    <xf numFmtId="169" fontId="0" fillId="0" borderId="14" xfId="0" applyNumberFormat="1" applyBorder="1"/>
    <xf numFmtId="169" fontId="19" fillId="0" borderId="13" xfId="0" applyNumberFormat="1" applyFont="1" applyBorder="1"/>
    <xf numFmtId="169" fontId="0" fillId="9" borderId="14" xfId="0" applyNumberFormat="1" applyFill="1" applyBorder="1"/>
    <xf numFmtId="169" fontId="0" fillId="9" borderId="15" xfId="0" applyNumberFormat="1" applyFill="1" applyBorder="1"/>
    <xf numFmtId="169" fontId="0" fillId="0" borderId="15" xfId="0" applyNumberFormat="1" applyBorder="1"/>
    <xf numFmtId="169" fontId="2" fillId="0" borderId="14" xfId="0" applyNumberFormat="1" applyFont="1" applyBorder="1"/>
    <xf numFmtId="169" fontId="2" fillId="2" borderId="16" xfId="0" applyNumberFormat="1" applyFont="1" applyFill="1" applyBorder="1"/>
    <xf numFmtId="169" fontId="2" fillId="6" borderId="14" xfId="0" applyNumberFormat="1" applyFont="1" applyFill="1" applyBorder="1"/>
    <xf numFmtId="169" fontId="2" fillId="2" borderId="17" xfId="0" applyNumberFormat="1" applyFont="1" applyFill="1" applyBorder="1"/>
    <xf numFmtId="169" fontId="2" fillId="2" borderId="14" xfId="0" applyNumberFormat="1" applyFont="1" applyFill="1" applyBorder="1"/>
    <xf numFmtId="169" fontId="2" fillId="2" borderId="18" xfId="0" applyNumberFormat="1" applyFont="1" applyFill="1" applyBorder="1"/>
    <xf numFmtId="164" fontId="2" fillId="2" borderId="6" xfId="0" applyNumberFormat="1" applyFont="1" applyFill="1" applyBorder="1"/>
    <xf numFmtId="169" fontId="2" fillId="2" borderId="7" xfId="0" applyNumberFormat="1" applyFont="1" applyFill="1" applyBorder="1"/>
    <xf numFmtId="169" fontId="2" fillId="2" borderId="5" xfId="0" applyNumberFormat="1" applyFont="1" applyFill="1" applyBorder="1"/>
    <xf numFmtId="169" fontId="2" fillId="2" borderId="13" xfId="0" applyNumberFormat="1" applyFont="1" applyFill="1" applyBorder="1"/>
    <xf numFmtId="169" fontId="2" fillId="2" borderId="9" xfId="0" applyNumberFormat="1" applyFont="1" applyFill="1" applyBorder="1"/>
    <xf numFmtId="169" fontId="2" fillId="2" borderId="6" xfId="0" applyNumberFormat="1" applyFont="1" applyFill="1" applyBorder="1"/>
    <xf numFmtId="169" fontId="2" fillId="2" borderId="15" xfId="0" applyNumberFormat="1" applyFont="1" applyFill="1" applyBorder="1"/>
    <xf numFmtId="170" fontId="2" fillId="2" borderId="19" xfId="0" applyNumberFormat="1" applyFont="1" applyFill="1" applyBorder="1"/>
    <xf numFmtId="164" fontId="2" fillId="2" borderId="19" xfId="0" applyNumberFormat="1" applyFont="1" applyFill="1" applyBorder="1"/>
    <xf numFmtId="164" fontId="1" fillId="11" borderId="0" xfId="0" applyNumberFormat="1" applyFont="1" applyFill="1" applyAlignment="1">
      <alignment horizontal="center" vertical="top" wrapText="1"/>
    </xf>
    <xf numFmtId="164" fontId="1" fillId="12" borderId="0" xfId="0" applyNumberFormat="1" applyFont="1" applyFill="1" applyAlignment="1">
      <alignment horizontal="center" vertical="top" wrapText="1"/>
    </xf>
    <xf numFmtId="167" fontId="0" fillId="13" borderId="0" xfId="0" applyNumberFormat="1" applyFill="1"/>
    <xf numFmtId="169" fontId="0" fillId="13" borderId="0" xfId="0" applyNumberFormat="1" applyFill="1"/>
    <xf numFmtId="165" fontId="19" fillId="13" borderId="6" xfId="0" applyNumberFormat="1" applyFont="1" applyFill="1" applyBorder="1"/>
    <xf numFmtId="169" fontId="19" fillId="13" borderId="6" xfId="0" applyNumberFormat="1" applyFont="1" applyFill="1" applyBorder="1"/>
    <xf numFmtId="165" fontId="19" fillId="13" borderId="5" xfId="0" applyNumberFormat="1" applyFont="1" applyFill="1" applyBorder="1"/>
    <xf numFmtId="169" fontId="19" fillId="13" borderId="5" xfId="0" applyNumberFormat="1" applyFont="1" applyFill="1" applyBorder="1"/>
    <xf numFmtId="41" fontId="0" fillId="13" borderId="0" xfId="0" applyNumberFormat="1" applyFill="1"/>
    <xf numFmtId="41" fontId="0" fillId="13" borderId="6" xfId="0" applyNumberFormat="1" applyFill="1" applyBorder="1"/>
    <xf numFmtId="169" fontId="0" fillId="13" borderId="6" xfId="0" applyNumberFormat="1" applyFill="1" applyBorder="1"/>
    <xf numFmtId="165" fontId="0" fillId="13" borderId="0" xfId="0" applyNumberFormat="1" applyFill="1"/>
    <xf numFmtId="165" fontId="0" fillId="13" borderId="6" xfId="0" applyNumberFormat="1" applyFill="1" applyBorder="1"/>
    <xf numFmtId="165" fontId="2" fillId="13" borderId="0" xfId="0" applyNumberFormat="1" applyFont="1" applyFill="1"/>
    <xf numFmtId="169" fontId="2" fillId="13" borderId="0" xfId="0" applyNumberFormat="1" applyFont="1" applyFill="1"/>
    <xf numFmtId="165" fontId="2" fillId="13" borderId="1" xfId="0" applyNumberFormat="1" applyFont="1" applyFill="1" applyBorder="1"/>
    <xf numFmtId="169" fontId="2" fillId="13" borderId="1" xfId="0" applyNumberFormat="1" applyFont="1" applyFill="1" applyBorder="1"/>
    <xf numFmtId="164" fontId="2" fillId="13" borderId="0" xfId="0" applyNumberFormat="1" applyFont="1" applyFill="1"/>
    <xf numFmtId="164" fontId="2" fillId="13" borderId="1" xfId="0" applyNumberFormat="1" applyFont="1" applyFill="1" applyBorder="1"/>
    <xf numFmtId="165" fontId="2" fillId="13" borderId="4" xfId="0" applyNumberFormat="1" applyFont="1" applyFill="1" applyBorder="1"/>
    <xf numFmtId="169" fontId="2" fillId="13" borderId="4" xfId="0" applyNumberFormat="1" applyFont="1" applyFill="1" applyBorder="1"/>
    <xf numFmtId="165" fontId="2" fillId="13" borderId="2" xfId="0" applyNumberFormat="1" applyFont="1" applyFill="1" applyBorder="1"/>
    <xf numFmtId="169" fontId="2" fillId="13" borderId="2" xfId="0" applyNumberFormat="1" applyFont="1" applyFill="1" applyBorder="1"/>
    <xf numFmtId="164" fontId="2" fillId="13" borderId="6" xfId="0" applyNumberFormat="1" applyFont="1" applyFill="1" applyBorder="1"/>
    <xf numFmtId="169" fontId="2" fillId="13" borderId="6" xfId="0" applyNumberFormat="1" applyFont="1" applyFill="1" applyBorder="1"/>
    <xf numFmtId="164" fontId="0" fillId="13" borderId="0" xfId="0" applyNumberFormat="1" applyFill="1"/>
    <xf numFmtId="164" fontId="2" fillId="13" borderId="5" xfId="0" applyNumberFormat="1" applyFont="1" applyFill="1" applyBorder="1"/>
    <xf numFmtId="169" fontId="2" fillId="13" borderId="5" xfId="0" applyNumberFormat="1" applyFont="1" applyFill="1" applyBorder="1"/>
    <xf numFmtId="165" fontId="2" fillId="13" borderId="6" xfId="0" applyNumberFormat="1" applyFont="1" applyFill="1" applyBorder="1"/>
    <xf numFmtId="168" fontId="2" fillId="13" borderId="6" xfId="0" applyNumberFormat="1" applyFont="1" applyFill="1" applyBorder="1"/>
    <xf numFmtId="164" fontId="2" fillId="13" borderId="19" xfId="0" applyNumberFormat="1" applyFont="1" applyFill="1" applyBorder="1"/>
    <xf numFmtId="169" fontId="2" fillId="13" borderId="19" xfId="0" applyNumberFormat="1" applyFont="1" applyFill="1" applyBorder="1"/>
    <xf numFmtId="165" fontId="0" fillId="13" borderId="5" xfId="0" applyNumberFormat="1" applyFill="1" applyBorder="1"/>
    <xf numFmtId="169" fontId="0" fillId="13" borderId="5" xfId="0" applyNumberFormat="1" applyFill="1" applyBorder="1"/>
    <xf numFmtId="169" fontId="2" fillId="0" borderId="7" xfId="0" applyNumberFormat="1" applyFont="1" applyBorder="1"/>
    <xf numFmtId="169" fontId="2" fillId="0" borderId="5" xfId="0" applyNumberFormat="1" applyFont="1" applyBorder="1"/>
    <xf numFmtId="169" fontId="2" fillId="0" borderId="13" xfId="0" applyNumberFormat="1" applyFont="1" applyBorder="1"/>
    <xf numFmtId="171" fontId="0" fillId="0" borderId="0" xfId="0" applyNumberFormat="1"/>
    <xf numFmtId="171" fontId="0" fillId="0" borderId="0" xfId="0" applyNumberFormat="1" applyAlignment="1">
      <alignment horizontal="right"/>
    </xf>
    <xf numFmtId="171" fontId="14" fillId="4" borderId="0" xfId="0" applyNumberFormat="1" applyFont="1" applyFill="1"/>
    <xf numFmtId="171" fontId="1" fillId="0" borderId="0" xfId="0" applyNumberFormat="1" applyFont="1" applyAlignment="1">
      <alignment horizontal="center" vertical="top"/>
    </xf>
    <xf numFmtId="171" fontId="5" fillId="0" borderId="0" xfId="0" applyNumberFormat="1" applyFont="1"/>
    <xf numFmtId="0" fontId="28" fillId="0" borderId="0" xfId="0" quotePrefix="1" applyFont="1" applyAlignment="1">
      <alignment horizontal="left"/>
    </xf>
    <xf numFmtId="165" fontId="19" fillId="9" borderId="5" xfId="0" applyNumberFormat="1" applyFont="1" applyFill="1" applyBorder="1" applyProtection="1">
      <protection locked="0"/>
    </xf>
    <xf numFmtId="167" fontId="19" fillId="9" borderId="0" xfId="0" applyNumberFormat="1" applyFont="1" applyFill="1" applyProtection="1">
      <protection locked="0"/>
    </xf>
    <xf numFmtId="165" fontId="19" fillId="9" borderId="6" xfId="0" applyNumberFormat="1" applyFont="1" applyFill="1" applyBorder="1" applyProtection="1">
      <protection locked="0"/>
    </xf>
    <xf numFmtId="166" fontId="19" fillId="9" borderId="0" xfId="0" applyNumberFormat="1" applyFont="1" applyFill="1" applyProtection="1">
      <protection locked="0"/>
    </xf>
    <xf numFmtId="166" fontId="19" fillId="9" borderId="6" xfId="0" applyNumberFormat="1" applyFont="1" applyFill="1" applyBorder="1" applyProtection="1">
      <protection locked="0"/>
    </xf>
    <xf numFmtId="164" fontId="3" fillId="0" borderId="0" xfId="0" applyNumberFormat="1" applyFont="1" applyProtection="1">
      <protection locked="0"/>
    </xf>
    <xf numFmtId="167" fontId="19" fillId="0" borderId="0" xfId="0" applyNumberFormat="1" applyFont="1" applyProtection="1">
      <protection locked="0"/>
    </xf>
    <xf numFmtId="14" fontId="0" fillId="0" borderId="0" xfId="0" applyNumberFormat="1"/>
    <xf numFmtId="0" fontId="28" fillId="0" borderId="0" xfId="0" applyFont="1"/>
    <xf numFmtId="171" fontId="28" fillId="0" borderId="0" xfId="0" applyNumberFormat="1" applyFont="1"/>
    <xf numFmtId="171" fontId="28" fillId="14" borderId="0" xfId="0" applyNumberFormat="1" applyFont="1" applyFill="1"/>
    <xf numFmtId="167" fontId="0" fillId="9" borderId="0" xfId="0" applyNumberFormat="1" applyFill="1" applyProtection="1">
      <protection locked="0"/>
    </xf>
    <xf numFmtId="164" fontId="0" fillId="15" borderId="0" xfId="0" applyNumberFormat="1" applyFill="1" applyAlignment="1">
      <alignment horizontal="center"/>
    </xf>
    <xf numFmtId="14" fontId="32" fillId="0" borderId="0" xfId="0" quotePrefix="1" applyNumberFormat="1" applyFont="1" applyAlignment="1">
      <alignment horizontal="left"/>
    </xf>
    <xf numFmtId="14" fontId="32" fillId="0" borderId="0" xfId="0" applyNumberFormat="1" applyFont="1" applyAlignment="1">
      <alignment horizontal="left"/>
    </xf>
  </cellXfs>
  <cellStyles count="10">
    <cellStyle name="Comma 2" xfId="2" xr:uid="{BF52FA9F-C7DD-9C4D-BA0C-9798BBE7EDAF}"/>
    <cellStyle name="Comma 2 2" xfId="9" xr:uid="{EDDBE982-0CBD-1940-889B-DD54E5A7BF8C}"/>
    <cellStyle name="Currency 2" xfId="1" xr:uid="{9B891474-81B5-D749-9E58-90E0098822B6}"/>
    <cellStyle name="Currency 2 2" xfId="5" xr:uid="{53603AB1-A85D-BB41-BC1E-5626E64903A3}"/>
    <cellStyle name="Currency 2 3" xfId="8" xr:uid="{5CC7E134-BD51-EB40-A666-4212FA9EB676}"/>
    <cellStyle name="Normal" xfId="0" builtinId="0"/>
    <cellStyle name="Normal 2" xfId="6" xr:uid="{3D75D44B-1960-1544-82EF-1D795379EBD3}"/>
    <cellStyle name="Normal 2 2" xfId="7" xr:uid="{86D54C07-C9F6-EB46-8DF3-1051350AE133}"/>
    <cellStyle name="Normal 2 2 2" xfId="4" xr:uid="{2F7B67D4-E4BB-7B46-B3F8-2A4C3D119E6F}"/>
    <cellStyle name="Normal 2 2 2 2" xfId="3" xr:uid="{4316DB4E-D67C-A84A-A68B-F6C720D7ED1A}"/>
  </cellStyles>
  <dxfs count="12">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i val="0"/>
      </font>
      <fill>
        <patternFill>
          <bgColor rgb="FFFFFF00"/>
        </patternFill>
      </fill>
    </dxf>
    <dxf>
      <fill>
        <patternFill>
          <bgColor rgb="FFFF0000"/>
        </patternFill>
      </fill>
    </dxf>
    <dxf>
      <numFmt numFmtId="171" formatCode="####;\-####"/>
    </dxf>
    <dxf>
      <numFmt numFmtId="171" formatCode="####;\-####"/>
    </dxf>
  </dxfs>
  <tableStyles count="0" defaultTableStyle="TableStyleMedium2" defaultPivotStyle="PivotStyleLight16"/>
  <colors>
    <mruColors>
      <color rgb="FF0432FF"/>
      <color rgb="FFFF40FF"/>
      <color rgb="FF00FDFF"/>
      <color rgb="FFE4CA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hyperlink" Target="https://dcpcsb.egnyte.com/dl/AqmKONbs2a/2021-22_UPSFF_Payment_Letter.pdf_"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https://dcpcsb.egnyte.com/dl/AqmKONbs2a/2021-22_UPSFF_Payment_Letter.pdf_" TargetMode="External"/></Relationships>
</file>

<file path=xl/drawings/_rels/drawing3.xml.rels><?xml version="1.0" encoding="UTF-8" standalone="yes"?>
<Relationships xmlns="http://schemas.openxmlformats.org/package/2006/relationships"><Relationship Id="rId1" Type="http://schemas.openxmlformats.org/officeDocument/2006/relationships/hyperlink" Target="https://dcpcsb.egnyte.com/dl/AqmKONbs2a/2021-22_UPSFF_Payment_Letter.pdf_" TargetMode="External"/></Relationships>
</file>

<file path=xl/drawings/drawing1.xml><?xml version="1.0" encoding="utf-8"?>
<xdr:wsDr xmlns:xdr="http://schemas.openxmlformats.org/drawingml/2006/spreadsheetDrawing" xmlns:a="http://schemas.openxmlformats.org/drawingml/2006/main">
  <xdr:twoCellAnchor>
    <xdr:from>
      <xdr:col>5</xdr:col>
      <xdr:colOff>0</xdr:colOff>
      <xdr:row>0</xdr:row>
      <xdr:rowOff>127000</xdr:rowOff>
    </xdr:from>
    <xdr:to>
      <xdr:col>6</xdr:col>
      <xdr:colOff>0</xdr:colOff>
      <xdr:row>0</xdr:row>
      <xdr:rowOff>927100</xdr:rowOff>
    </xdr:to>
    <xdr:sp macro="" textlink="">
      <xdr:nvSpPr>
        <xdr:cNvPr id="3" name="TextBox 2">
          <a:hlinkClick xmlns:r="http://schemas.openxmlformats.org/officeDocument/2006/relationships" r:id="rId1"/>
          <a:extLst>
            <a:ext uri="{FF2B5EF4-FFF2-40B4-BE49-F238E27FC236}">
              <a16:creationId xmlns:a16="http://schemas.microsoft.com/office/drawing/2014/main" id="{AABE0C5C-62C5-1B4C-8021-EEBA05DDCC06}"/>
            </a:ext>
          </a:extLst>
        </xdr:cNvPr>
        <xdr:cNvSpPr txBox="1"/>
      </xdr:nvSpPr>
      <xdr:spPr>
        <a:xfrm>
          <a:off x="13817600" y="127000"/>
          <a:ext cx="1371600" cy="800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a:solidFill>
                <a:srgbClr val="0432FF"/>
              </a:solidFill>
            </a:rPr>
            <a:t>UPSFF Weights for Next School</a:t>
          </a:r>
          <a:r>
            <a:rPr lang="en-US" sz="1050" baseline="0">
              <a:solidFill>
                <a:srgbClr val="0432FF"/>
              </a:solidFill>
            </a:rPr>
            <a:t> Year </a:t>
          </a:r>
          <a:r>
            <a:rPr lang="en-US" sz="1050" baseline="0"/>
            <a:t>and Beginning Cash and Net Asset Balances</a:t>
          </a:r>
          <a:endParaRPr lang="en-US" sz="105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0</xdr:colOff>
      <xdr:row>0</xdr:row>
      <xdr:rowOff>127000</xdr:rowOff>
    </xdr:from>
    <xdr:to>
      <xdr:col>5</xdr:col>
      <xdr:colOff>1346200</xdr:colOff>
      <xdr:row>0</xdr:row>
      <xdr:rowOff>914400</xdr:rowOff>
    </xdr:to>
    <xdr:sp macro="" textlink="">
      <xdr:nvSpPr>
        <xdr:cNvPr id="3" name="TextBox 2">
          <a:hlinkClick xmlns:r="http://schemas.openxmlformats.org/officeDocument/2006/relationships" r:id="rId1"/>
          <a:extLst>
            <a:ext uri="{FF2B5EF4-FFF2-40B4-BE49-F238E27FC236}">
              <a16:creationId xmlns:a16="http://schemas.microsoft.com/office/drawing/2014/main" id="{EFF3121A-23C9-1544-9FE1-E21CE1BF5884}"/>
            </a:ext>
          </a:extLst>
        </xdr:cNvPr>
        <xdr:cNvSpPr txBox="1"/>
      </xdr:nvSpPr>
      <xdr:spPr>
        <a:xfrm>
          <a:off x="13817600" y="127000"/>
          <a:ext cx="1346200" cy="787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a:solidFill>
                <a:srgbClr val="0432FF"/>
              </a:solidFill>
            </a:rPr>
            <a:t>UPSFF Weights for Next School</a:t>
          </a:r>
          <a:r>
            <a:rPr lang="en-US" sz="1050" baseline="0">
              <a:solidFill>
                <a:srgbClr val="0432FF"/>
              </a:solidFill>
            </a:rPr>
            <a:t> Year </a:t>
          </a:r>
          <a:r>
            <a:rPr lang="en-US" sz="1050" baseline="0"/>
            <a:t>and Beginning Cash and Net Asset Balances</a:t>
          </a:r>
          <a:endParaRPr lang="en-US" sz="105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50800</xdr:colOff>
      <xdr:row>0</xdr:row>
      <xdr:rowOff>127000</xdr:rowOff>
    </xdr:from>
    <xdr:to>
      <xdr:col>6</xdr:col>
      <xdr:colOff>25400</xdr:colOff>
      <xdr:row>0</xdr:row>
      <xdr:rowOff>927100</xdr:rowOff>
    </xdr:to>
    <xdr:sp macro="" textlink="">
      <xdr:nvSpPr>
        <xdr:cNvPr id="2" name="TextBox 1">
          <a:hlinkClick xmlns:r="http://schemas.openxmlformats.org/officeDocument/2006/relationships" r:id="rId1"/>
          <a:extLst>
            <a:ext uri="{FF2B5EF4-FFF2-40B4-BE49-F238E27FC236}">
              <a16:creationId xmlns:a16="http://schemas.microsoft.com/office/drawing/2014/main" id="{9DF46FE2-3A7A-B642-AC52-82B20B894A3A}"/>
            </a:ext>
          </a:extLst>
        </xdr:cNvPr>
        <xdr:cNvSpPr txBox="1"/>
      </xdr:nvSpPr>
      <xdr:spPr>
        <a:xfrm>
          <a:off x="13868400" y="127000"/>
          <a:ext cx="1346200" cy="800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a:solidFill>
                <a:srgbClr val="0432FF"/>
              </a:solidFill>
            </a:rPr>
            <a:t>UPSFF Weights for Next School</a:t>
          </a:r>
          <a:r>
            <a:rPr lang="en-US" sz="1050" baseline="0">
              <a:solidFill>
                <a:srgbClr val="0432FF"/>
              </a:solidFill>
            </a:rPr>
            <a:t> Year </a:t>
          </a:r>
          <a:r>
            <a:rPr lang="en-US" sz="1050" baseline="0"/>
            <a:t>and Beginning Cash and Net Asset Balances</a:t>
          </a:r>
          <a:endParaRPr lang="en-US" sz="105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0</xdr:colOff>
      <xdr:row>0</xdr:row>
      <xdr:rowOff>127000</xdr:rowOff>
    </xdr:from>
    <xdr:to>
      <xdr:col>5</xdr:col>
      <xdr:colOff>1346200</xdr:colOff>
      <xdr:row>0</xdr:row>
      <xdr:rowOff>889000</xdr:rowOff>
    </xdr:to>
    <xdr:sp macro="" textlink="">
      <xdr:nvSpPr>
        <xdr:cNvPr id="3" name="TextBox 2">
          <a:extLst>
            <a:ext uri="{FF2B5EF4-FFF2-40B4-BE49-F238E27FC236}">
              <a16:creationId xmlns:a16="http://schemas.microsoft.com/office/drawing/2014/main" id="{29A870CA-06F8-524A-A133-CAAD15AE0F9E}"/>
            </a:ext>
          </a:extLst>
        </xdr:cNvPr>
        <xdr:cNvSpPr txBox="1"/>
      </xdr:nvSpPr>
      <xdr:spPr>
        <a:xfrm>
          <a:off x="13639800" y="127000"/>
          <a:ext cx="1346200" cy="762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a:solidFill>
                <a:srgbClr val="0432FF"/>
              </a:solidFill>
            </a:rPr>
            <a:t>UPSFF Weights for Next School</a:t>
          </a:r>
          <a:r>
            <a:rPr lang="en-US" sz="1050" baseline="0">
              <a:solidFill>
                <a:srgbClr val="0432FF"/>
              </a:solidFill>
            </a:rPr>
            <a:t> Year </a:t>
          </a:r>
          <a:r>
            <a:rPr lang="en-US" sz="1050" baseline="0"/>
            <a:t>and Beginning Cash and Net Asset Balances</a:t>
          </a:r>
          <a:endParaRPr lang="en-US" sz="105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5</xdr:col>
      <xdr:colOff>0</xdr:colOff>
      <xdr:row>0</xdr:row>
      <xdr:rowOff>139700</xdr:rowOff>
    </xdr:from>
    <xdr:to>
      <xdr:col>5</xdr:col>
      <xdr:colOff>1346200</xdr:colOff>
      <xdr:row>0</xdr:row>
      <xdr:rowOff>952500</xdr:rowOff>
    </xdr:to>
    <xdr:sp macro="" textlink="">
      <xdr:nvSpPr>
        <xdr:cNvPr id="3" name="TextBox 2">
          <a:extLst>
            <a:ext uri="{FF2B5EF4-FFF2-40B4-BE49-F238E27FC236}">
              <a16:creationId xmlns:a16="http://schemas.microsoft.com/office/drawing/2014/main" id="{CB9632A4-671D-BF46-8C44-E41DAEF34C39}"/>
            </a:ext>
          </a:extLst>
        </xdr:cNvPr>
        <xdr:cNvSpPr txBox="1"/>
      </xdr:nvSpPr>
      <xdr:spPr>
        <a:xfrm>
          <a:off x="13639800" y="139700"/>
          <a:ext cx="1346200" cy="812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a:solidFill>
                <a:srgbClr val="0432FF"/>
              </a:solidFill>
            </a:rPr>
            <a:t>UPSFF Weights for Next School</a:t>
          </a:r>
          <a:r>
            <a:rPr lang="en-US" sz="1050" baseline="0">
              <a:solidFill>
                <a:srgbClr val="0432FF"/>
              </a:solidFill>
            </a:rPr>
            <a:t> Year </a:t>
          </a:r>
          <a:r>
            <a:rPr lang="en-US" sz="1050" baseline="0"/>
            <a:t>and Beginning Cash and Net Asset Balances</a:t>
          </a:r>
          <a:endParaRPr lang="en-US" sz="105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0</xdr:colOff>
      <xdr:row>0</xdr:row>
      <xdr:rowOff>139700</xdr:rowOff>
    </xdr:from>
    <xdr:to>
      <xdr:col>5</xdr:col>
      <xdr:colOff>1346200</xdr:colOff>
      <xdr:row>0</xdr:row>
      <xdr:rowOff>952500</xdr:rowOff>
    </xdr:to>
    <xdr:sp macro="" textlink="">
      <xdr:nvSpPr>
        <xdr:cNvPr id="2" name="TextBox 1">
          <a:extLst>
            <a:ext uri="{FF2B5EF4-FFF2-40B4-BE49-F238E27FC236}">
              <a16:creationId xmlns:a16="http://schemas.microsoft.com/office/drawing/2014/main" id="{2A403D56-29BE-42BE-A17C-EC94DFC7AE93}"/>
            </a:ext>
          </a:extLst>
        </xdr:cNvPr>
        <xdr:cNvSpPr txBox="1"/>
      </xdr:nvSpPr>
      <xdr:spPr>
        <a:xfrm>
          <a:off x="14611350" y="139700"/>
          <a:ext cx="1346200" cy="812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050">
              <a:solidFill>
                <a:srgbClr val="0432FF"/>
              </a:solidFill>
            </a:rPr>
            <a:t>UPSFF Weights for Next School</a:t>
          </a:r>
          <a:r>
            <a:rPr lang="en-US" sz="1050" baseline="0">
              <a:solidFill>
                <a:srgbClr val="0432FF"/>
              </a:solidFill>
            </a:rPr>
            <a:t> Year </a:t>
          </a:r>
          <a:r>
            <a:rPr lang="en-US" sz="1050" baseline="0"/>
            <a:t>and Beginning Cash and Net Asset Balances</a:t>
          </a:r>
          <a:endParaRPr lang="en-US" sz="105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629820F-E979-D045-B5D8-1135CA12DE16}" name="LEA_and_Campus_List" displayName="LEA_and_Campus_List" ref="A1:D135" totalsRowShown="0">
  <autoFilter ref="A1:D135" xr:uid="{A986EFA7-F4FD-9347-BF45-E7EF0D820037}"/>
  <tableColumns count="4">
    <tableColumn id="3" xr3:uid="{8BF10679-D163-914C-B3B3-339050100F81}" name="LEA"/>
    <tableColumn id="4" xr3:uid="{328117BA-46A1-4C4A-B8F3-64518A0819A9}" name="LEA ID" dataDxfId="11">
      <calculatedColumnFormula>VLOOKUP(LEA_and_Campus_List[[#This Row],[LEA]],#REF!,2,FALSE)</calculatedColumnFormula>
    </tableColumn>
    <tableColumn id="1" xr3:uid="{77103D09-B337-CD4D-9537-DFB386C8A481}" name="Campus"/>
    <tableColumn id="2" xr3:uid="{214885B4-4ABD-CE4B-878F-504401EB789E}" name="Campus ID" dataDxfId="10"/>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42E3D-9D06-B546-82AC-CF89F412025E}">
  <sheetPr codeName="Sheet1">
    <tabColor rgb="FF00B050"/>
  </sheetPr>
  <dimension ref="A1:T128"/>
  <sheetViews>
    <sheetView zoomScale="103" zoomScaleNormal="130" workbookViewId="0">
      <pane xSplit="5" ySplit="1" topLeftCell="F81" activePane="bottomRight" state="frozen"/>
      <selection activeCell="F108" activeCellId="2" sqref="F49:F98 F100:F103 F108:F127"/>
      <selection pane="topRight" activeCell="F108" activeCellId="2" sqref="F49:F98 F100:F103 F108:F127"/>
      <selection pane="bottomLeft" activeCell="F108" activeCellId="2" sqref="F49:F98 F100:F103 F108:F127"/>
      <selection pane="bottomRight" activeCell="G92" sqref="G92"/>
    </sheetView>
  </sheetViews>
  <sheetFormatPr baseColWidth="10" defaultColWidth="10.7109375" defaultRowHeight="15"/>
  <cols>
    <col min="1" max="1" width="17" bestFit="1" customWidth="1"/>
    <col min="2" max="2" width="6.28515625" style="147" bestFit="1" customWidth="1"/>
    <col min="3" max="3" width="57" bestFit="1" customWidth="1"/>
    <col min="4" max="4" width="9.5703125" style="1" bestFit="1" customWidth="1"/>
    <col min="5" max="5" width="65.28515625" bestFit="1" customWidth="1"/>
    <col min="6" max="6" width="15.42578125" style="3" customWidth="1"/>
    <col min="7" max="11" width="15.42578125" style="11" customWidth="1"/>
    <col min="12" max="12" width="63.85546875" style="13" customWidth="1"/>
    <col min="13" max="20" width="12" style="1" customWidth="1"/>
    <col min="21" max="16384" width="10.7109375" style="1"/>
  </cols>
  <sheetData>
    <row r="1" spans="1:20" s="2" customFormat="1" ht="80.25" customHeight="1">
      <c r="A1" s="12" t="s">
        <v>0</v>
      </c>
      <c r="B1" s="150" t="s">
        <v>1</v>
      </c>
      <c r="C1" s="12" t="s">
        <v>2</v>
      </c>
      <c r="D1" s="25" t="s">
        <v>213</v>
      </c>
      <c r="E1" s="12" t="s">
        <v>3</v>
      </c>
      <c r="F1" s="4" t="str">
        <f>"6/30/"&amp;TEXT(LEFT(D2,4),"0000")</f>
        <v>6/30/2026</v>
      </c>
      <c r="G1" s="24" t="str">
        <f>D2</f>
        <v>2026-2027</v>
      </c>
      <c r="H1" s="24" t="str">
        <f>TEXT(RIGHT(G1,4),"0000")&amp;"-"&amp;TEXT(RIGHT(G1,4)+1,"0000")</f>
        <v>2027-2028</v>
      </c>
      <c r="I1" s="24" t="str">
        <f t="shared" ref="I1:K1" si="0">TEXT(RIGHT(H1,4),"0000")&amp;"-"&amp;TEXT(RIGHT(H1,4)+1,"0000")</f>
        <v>2028-2029</v>
      </c>
      <c r="J1" s="24" t="str">
        <f t="shared" si="0"/>
        <v>2029-2030</v>
      </c>
      <c r="K1" s="24" t="str">
        <f t="shared" si="0"/>
        <v>2030-2031</v>
      </c>
      <c r="L1" s="4" t="s">
        <v>188</v>
      </c>
      <c r="M1" s="110" t="str">
        <f>"In(De)crease "&amp;G1&amp;"     to               "&amp;H1&amp;"      $"</f>
        <v>In(De)crease 2026-2027     to               2027-2028      $</v>
      </c>
      <c r="N1" s="110" t="str">
        <f t="shared" ref="N1:P1" si="1">"In(De)crease "&amp;H1&amp;"     to               "&amp;I1&amp;"      $"</f>
        <v>In(De)crease 2027-2028     to               2028-2029      $</v>
      </c>
      <c r="O1" s="110" t="str">
        <f t="shared" si="1"/>
        <v>In(De)crease 2028-2029     to               2029-2030      $</v>
      </c>
      <c r="P1" s="110" t="str">
        <f t="shared" si="1"/>
        <v>In(De)crease 2029-2030     to               2030-2031      $</v>
      </c>
      <c r="Q1" s="111" t="str">
        <f>"In(De)crease "&amp;G1&amp;"     to               "&amp;H1&amp;"      %"</f>
        <v>In(De)crease 2026-2027     to               2027-2028      %</v>
      </c>
      <c r="R1" s="111" t="str">
        <f t="shared" ref="R1:T1" si="2">"In(De)crease "&amp;H1&amp;"     to               "&amp;I1&amp;"      %"</f>
        <v>In(De)crease 2027-2028     to               2028-2029      %</v>
      </c>
      <c r="S1" s="111" t="str">
        <f t="shared" si="2"/>
        <v>In(De)crease 2028-2029     to               2029-2030      %</v>
      </c>
      <c r="T1" s="111" t="str">
        <f t="shared" si="2"/>
        <v>In(De)crease 2029-2030     to               2030-2031      %</v>
      </c>
    </row>
    <row r="2" spans="1:20">
      <c r="A2" s="17" t="s">
        <v>212</v>
      </c>
      <c r="B2" s="151">
        <f>VLOOKUP(C2,LEA_and_Campus_List[],2,FALSE)</f>
        <v>116</v>
      </c>
      <c r="C2" s="15" t="s">
        <v>37</v>
      </c>
      <c r="D2" s="158" t="s">
        <v>300</v>
      </c>
      <c r="E2" s="42" t="s">
        <v>224</v>
      </c>
      <c r="F2" s="154">
        <v>2.7400000000000001E-2</v>
      </c>
      <c r="G2" s="154">
        <v>3.8344999999999997E-2</v>
      </c>
      <c r="H2" s="154">
        <v>0.02</v>
      </c>
      <c r="I2" s="154">
        <v>0.02</v>
      </c>
      <c r="J2" s="154">
        <v>0.02</v>
      </c>
      <c r="K2" s="154">
        <v>0.02</v>
      </c>
      <c r="L2" s="18" t="s">
        <v>99</v>
      </c>
      <c r="M2" s="112">
        <f>H2-G2</f>
        <v>-1.8344999999999997E-2</v>
      </c>
      <c r="N2" s="112">
        <f t="shared" ref="N2:N69" si="3">I2-H2</f>
        <v>0</v>
      </c>
      <c r="O2" s="112">
        <f t="shared" ref="O2:O69" si="4">J2-I2</f>
        <v>0</v>
      </c>
      <c r="P2" s="112">
        <f t="shared" ref="P2:P69" si="5">K2-J2</f>
        <v>0</v>
      </c>
      <c r="Q2" s="113">
        <f>IF(G2,M2/G2,0)</f>
        <v>-0.47841961142261047</v>
      </c>
      <c r="R2" s="113">
        <f t="shared" ref="R2:R69" si="6">IF(H2,N2/H2,0)</f>
        <v>0</v>
      </c>
      <c r="S2" s="113">
        <f t="shared" ref="S2:S69" si="7">IF(I2,O2/I2,0)</f>
        <v>0</v>
      </c>
      <c r="T2" s="113">
        <f t="shared" ref="T2:T69" si="8">IF(J2,P2/J2,0)</f>
        <v>0</v>
      </c>
    </row>
    <row r="3" spans="1:20">
      <c r="A3" s="14" t="str">
        <f t="shared" ref="A3:D8" si="9">A$2</f>
        <v>PCSB 5-Year Budget</v>
      </c>
      <c r="B3" s="151">
        <f t="shared" si="9"/>
        <v>116</v>
      </c>
      <c r="C3" s="14" t="str">
        <f t="shared" si="9"/>
        <v>E.L. Haynes PCS</v>
      </c>
      <c r="D3" s="5" t="str">
        <f t="shared" si="9"/>
        <v>2026-2027</v>
      </c>
      <c r="E3" s="42" t="s">
        <v>225</v>
      </c>
      <c r="F3" s="155">
        <v>15070</v>
      </c>
      <c r="G3" s="44">
        <f>ROUND(F3*(1+G2),0)</f>
        <v>15648</v>
      </c>
      <c r="H3" s="44">
        <f t="shared" ref="H3:K3" si="10">G3*(1+H2)</f>
        <v>15960.960000000001</v>
      </c>
      <c r="I3" s="44">
        <f t="shared" si="10"/>
        <v>16280.1792</v>
      </c>
      <c r="J3" s="44">
        <f t="shared" si="10"/>
        <v>16605.782783999999</v>
      </c>
      <c r="K3" s="44">
        <f t="shared" si="10"/>
        <v>16937.898439680001</v>
      </c>
      <c r="L3" s="165" t="s">
        <v>99</v>
      </c>
      <c r="M3" s="114">
        <f t="shared" ref="M3:M70" si="11">H3-G3</f>
        <v>312.96000000000095</v>
      </c>
      <c r="N3" s="114">
        <f t="shared" si="3"/>
        <v>319.21919999999955</v>
      </c>
      <c r="O3" s="114">
        <f t="shared" si="4"/>
        <v>325.60358399999859</v>
      </c>
      <c r="P3" s="114">
        <f t="shared" si="5"/>
        <v>332.11565568000151</v>
      </c>
      <c r="Q3" s="115">
        <f t="shared" ref="Q3:Q70" si="12">IF(G3,M3/G3,0)</f>
        <v>2.0000000000000059E-2</v>
      </c>
      <c r="R3" s="115">
        <f t="shared" si="6"/>
        <v>1.9999999999999969E-2</v>
      </c>
      <c r="S3" s="115">
        <f t="shared" si="7"/>
        <v>1.9999999999999914E-2</v>
      </c>
      <c r="T3" s="115">
        <f t="shared" si="8"/>
        <v>2.0000000000000091E-2</v>
      </c>
    </row>
    <row r="4" spans="1:20">
      <c r="A4" s="14" t="str">
        <f t="shared" si="9"/>
        <v>PCSB 5-Year Budget</v>
      </c>
      <c r="B4" s="151">
        <f t="shared" si="9"/>
        <v>116</v>
      </c>
      <c r="C4" s="14" t="str">
        <f t="shared" si="9"/>
        <v>E.L. Haynes PCS</v>
      </c>
      <c r="D4" s="5" t="str">
        <f t="shared" si="9"/>
        <v>2026-2027</v>
      </c>
      <c r="E4" s="41" t="s">
        <v>226</v>
      </c>
      <c r="F4" s="154">
        <v>3.1E-2</v>
      </c>
      <c r="G4" s="154">
        <v>0</v>
      </c>
      <c r="H4" s="154">
        <v>3.1E-2</v>
      </c>
      <c r="I4" s="154">
        <v>3.1E-2</v>
      </c>
      <c r="J4" s="154">
        <v>3.1E-2</v>
      </c>
      <c r="K4" s="154">
        <v>3.1E-2</v>
      </c>
      <c r="L4" s="18" t="s">
        <v>99</v>
      </c>
      <c r="M4" s="112">
        <f t="shared" si="11"/>
        <v>3.1E-2</v>
      </c>
      <c r="N4" s="112">
        <f t="shared" si="3"/>
        <v>0</v>
      </c>
      <c r="O4" s="112">
        <f t="shared" si="4"/>
        <v>0</v>
      </c>
      <c r="P4" s="112">
        <f t="shared" si="5"/>
        <v>0</v>
      </c>
      <c r="Q4" s="113">
        <f t="shared" si="12"/>
        <v>0</v>
      </c>
      <c r="R4" s="113">
        <f t="shared" si="6"/>
        <v>0</v>
      </c>
      <c r="S4" s="113">
        <f t="shared" si="7"/>
        <v>0</v>
      </c>
      <c r="T4" s="113">
        <f t="shared" si="8"/>
        <v>0</v>
      </c>
    </row>
    <row r="5" spans="1:20">
      <c r="A5" s="14" t="str">
        <f t="shared" si="9"/>
        <v>PCSB 5-Year Budget</v>
      </c>
      <c r="B5" s="151">
        <f t="shared" si="9"/>
        <v>116</v>
      </c>
      <c r="C5" s="14" t="str">
        <f t="shared" si="9"/>
        <v>E.L. Haynes PCS</v>
      </c>
      <c r="D5" s="5" t="str">
        <f t="shared" si="9"/>
        <v>2026-2027</v>
      </c>
      <c r="E5" s="41" t="s">
        <v>220</v>
      </c>
      <c r="F5" s="155">
        <v>3850</v>
      </c>
      <c r="G5" s="44">
        <f>ROUND(F5*(1+G4),0)</f>
        <v>3850</v>
      </c>
      <c r="H5" s="44">
        <f t="shared" ref="H5" si="13">G5*(1+H4)</f>
        <v>3969.3499999999995</v>
      </c>
      <c r="I5" s="44">
        <f t="shared" ref="I5" si="14">H5*(1+I4)</f>
        <v>4092.3998499999993</v>
      </c>
      <c r="J5" s="44">
        <f t="shared" ref="J5" si="15">I5*(1+J4)</f>
        <v>4219.2642453499993</v>
      </c>
      <c r="K5" s="44">
        <f t="shared" ref="K5" si="16">J5*(1+K4)</f>
        <v>4350.0614369558489</v>
      </c>
      <c r="L5" s="165" t="s">
        <v>99</v>
      </c>
      <c r="M5" s="114">
        <f t="shared" si="11"/>
        <v>119.34999999999945</v>
      </c>
      <c r="N5" s="114">
        <f t="shared" si="3"/>
        <v>123.04984999999988</v>
      </c>
      <c r="O5" s="114">
        <f t="shared" si="4"/>
        <v>126.86439535</v>
      </c>
      <c r="P5" s="114">
        <f t="shared" si="5"/>
        <v>130.79719160584955</v>
      </c>
      <c r="Q5" s="115">
        <f t="shared" si="12"/>
        <v>3.0999999999999858E-2</v>
      </c>
      <c r="R5" s="115">
        <f t="shared" si="6"/>
        <v>3.0999999999999972E-2</v>
      </c>
      <c r="S5" s="115">
        <f t="shared" si="7"/>
        <v>3.1000000000000003E-2</v>
      </c>
      <c r="T5" s="115">
        <f t="shared" si="8"/>
        <v>3.0999999999999899E-2</v>
      </c>
    </row>
    <row r="6" spans="1:20">
      <c r="A6" s="14" t="str">
        <f t="shared" si="9"/>
        <v>PCSB 5-Year Budget</v>
      </c>
      <c r="B6" s="151">
        <f t="shared" si="9"/>
        <v>116</v>
      </c>
      <c r="C6" s="14" t="str">
        <f t="shared" si="9"/>
        <v>E.L. Haynes PCS</v>
      </c>
      <c r="D6" s="5" t="str">
        <f t="shared" si="9"/>
        <v>2026-2027</v>
      </c>
      <c r="E6" s="41" t="s">
        <v>227</v>
      </c>
      <c r="F6" s="154">
        <f>F7/9780-1</f>
        <v>6.2985685071574649E-2</v>
      </c>
      <c r="G6" s="154">
        <v>0</v>
      </c>
      <c r="H6" s="154">
        <v>0</v>
      </c>
      <c r="I6" s="154">
        <v>0</v>
      </c>
      <c r="J6" s="154">
        <v>0</v>
      </c>
      <c r="K6" s="154">
        <v>0</v>
      </c>
      <c r="L6" s="18" t="s">
        <v>99</v>
      </c>
      <c r="M6" s="112">
        <f t="shared" si="11"/>
        <v>0</v>
      </c>
      <c r="N6" s="112">
        <f t="shared" si="3"/>
        <v>0</v>
      </c>
      <c r="O6" s="112">
        <f t="shared" si="4"/>
        <v>0</v>
      </c>
      <c r="P6" s="112">
        <f t="shared" si="5"/>
        <v>0</v>
      </c>
      <c r="Q6" s="113">
        <f t="shared" si="12"/>
        <v>0</v>
      </c>
      <c r="R6" s="113">
        <f t="shared" si="6"/>
        <v>0</v>
      </c>
      <c r="S6" s="113">
        <f t="shared" si="7"/>
        <v>0</v>
      </c>
      <c r="T6" s="113">
        <f t="shared" si="8"/>
        <v>0</v>
      </c>
    </row>
    <row r="7" spans="1:20" ht="16" thickBot="1">
      <c r="A7" s="14" t="str">
        <f t="shared" si="9"/>
        <v>PCSB 5-Year Budget</v>
      </c>
      <c r="B7" s="151">
        <f t="shared" si="9"/>
        <v>116</v>
      </c>
      <c r="C7" s="14" t="str">
        <f t="shared" si="9"/>
        <v>E.L. Haynes PCS</v>
      </c>
      <c r="D7" s="5" t="str">
        <f t="shared" si="9"/>
        <v>2026-2027</v>
      </c>
      <c r="E7" s="41" t="s">
        <v>221</v>
      </c>
      <c r="F7" s="153">
        <v>10396</v>
      </c>
      <c r="G7" s="43">
        <f>ROUND(F7*(1+G6),0)</f>
        <v>10396</v>
      </c>
      <c r="H7" s="43">
        <f t="shared" ref="H7" si="17">G7*(1+H6)</f>
        <v>10396</v>
      </c>
      <c r="I7" s="43">
        <f t="shared" ref="I7" si="18">H7*(1+I6)</f>
        <v>10396</v>
      </c>
      <c r="J7" s="43">
        <f t="shared" ref="J7" si="19">I7*(1+J6)</f>
        <v>10396</v>
      </c>
      <c r="K7" s="43">
        <f t="shared" ref="K7" si="20">J7*(1+K6)</f>
        <v>10396</v>
      </c>
      <c r="L7" s="165" t="s">
        <v>99</v>
      </c>
      <c r="M7" s="116">
        <f t="shared" si="11"/>
        <v>0</v>
      </c>
      <c r="N7" s="116">
        <f t="shared" si="3"/>
        <v>0</v>
      </c>
      <c r="O7" s="116">
        <f t="shared" si="4"/>
        <v>0</v>
      </c>
      <c r="P7" s="116">
        <f t="shared" si="5"/>
        <v>0</v>
      </c>
      <c r="Q7" s="117">
        <f t="shared" si="12"/>
        <v>0</v>
      </c>
      <c r="R7" s="117">
        <f t="shared" si="6"/>
        <v>0</v>
      </c>
      <c r="S7" s="117">
        <f t="shared" si="7"/>
        <v>0</v>
      </c>
      <c r="T7" s="117">
        <f t="shared" si="8"/>
        <v>0</v>
      </c>
    </row>
    <row r="8" spans="1:20" ht="30" customHeight="1" thickTop="1">
      <c r="A8" s="14" t="str">
        <f t="shared" si="9"/>
        <v>PCSB 5-Year Budget</v>
      </c>
      <c r="B8" s="151">
        <f t="shared" si="9"/>
        <v>116</v>
      </c>
      <c r="C8" s="14" t="str">
        <f t="shared" si="9"/>
        <v>E.L. Haynes PCS</v>
      </c>
      <c r="D8" s="5" t="str">
        <f t="shared" si="9"/>
        <v>2026-2027</v>
      </c>
      <c r="E8" s="38" t="s">
        <v>211</v>
      </c>
      <c r="F8" s="156">
        <v>1.34</v>
      </c>
      <c r="G8" s="47">
        <v>47</v>
      </c>
      <c r="H8" s="47">
        <v>75</v>
      </c>
      <c r="I8" s="47">
        <v>75</v>
      </c>
      <c r="J8" s="47">
        <v>100</v>
      </c>
      <c r="K8" s="47">
        <v>100</v>
      </c>
      <c r="L8" s="18" t="s">
        <v>99</v>
      </c>
      <c r="M8" s="118">
        <f t="shared" si="11"/>
        <v>28</v>
      </c>
      <c r="N8" s="118">
        <f t="shared" si="3"/>
        <v>0</v>
      </c>
      <c r="O8" s="118">
        <f t="shared" si="4"/>
        <v>25</v>
      </c>
      <c r="P8" s="118">
        <f t="shared" si="5"/>
        <v>0</v>
      </c>
      <c r="Q8" s="113">
        <f t="shared" si="12"/>
        <v>0.5957446808510638</v>
      </c>
      <c r="R8" s="113">
        <f t="shared" si="6"/>
        <v>0</v>
      </c>
      <c r="S8" s="113">
        <f t="shared" si="7"/>
        <v>0.33333333333333331</v>
      </c>
      <c r="T8" s="113">
        <f t="shared" si="8"/>
        <v>0</v>
      </c>
    </row>
    <row r="9" spans="1:20">
      <c r="A9" s="14" t="str">
        <f t="shared" ref="A9:D51" si="21">A$2</f>
        <v>PCSB 5-Year Budget</v>
      </c>
      <c r="B9" s="151">
        <f t="shared" si="21"/>
        <v>116</v>
      </c>
      <c r="C9" s="14" t="str">
        <f t="shared" si="21"/>
        <v>E.L. Haynes PCS</v>
      </c>
      <c r="D9" s="5" t="str">
        <f t="shared" si="21"/>
        <v>2026-2027</v>
      </c>
      <c r="E9" s="38" t="s">
        <v>210</v>
      </c>
      <c r="F9" s="156">
        <v>1.3</v>
      </c>
      <c r="G9" s="47">
        <v>48</v>
      </c>
      <c r="H9" s="47">
        <v>75</v>
      </c>
      <c r="I9" s="47">
        <v>75</v>
      </c>
      <c r="J9" s="47">
        <v>75</v>
      </c>
      <c r="K9" s="47">
        <v>100</v>
      </c>
      <c r="L9" s="18" t="s">
        <v>99</v>
      </c>
      <c r="M9" s="118">
        <f t="shared" si="11"/>
        <v>27</v>
      </c>
      <c r="N9" s="118">
        <f t="shared" si="3"/>
        <v>0</v>
      </c>
      <c r="O9" s="118">
        <f t="shared" si="4"/>
        <v>0</v>
      </c>
      <c r="P9" s="118">
        <f t="shared" si="5"/>
        <v>25</v>
      </c>
      <c r="Q9" s="113">
        <f t="shared" si="12"/>
        <v>0.5625</v>
      </c>
      <c r="R9" s="113">
        <f t="shared" si="6"/>
        <v>0</v>
      </c>
      <c r="S9" s="113">
        <f t="shared" si="7"/>
        <v>0</v>
      </c>
      <c r="T9" s="113">
        <f t="shared" si="8"/>
        <v>0.33333333333333331</v>
      </c>
    </row>
    <row r="10" spans="1:20">
      <c r="A10" s="14" t="str">
        <f t="shared" si="21"/>
        <v>PCSB 5-Year Budget</v>
      </c>
      <c r="B10" s="151">
        <f t="shared" si="21"/>
        <v>116</v>
      </c>
      <c r="C10" s="14" t="str">
        <f t="shared" si="21"/>
        <v>E.L. Haynes PCS</v>
      </c>
      <c r="D10" s="5" t="str">
        <f t="shared" si="21"/>
        <v>2026-2027</v>
      </c>
      <c r="E10" s="38" t="s">
        <v>209</v>
      </c>
      <c r="F10" s="156">
        <v>1.3</v>
      </c>
      <c r="G10" s="47">
        <v>51</v>
      </c>
      <c r="H10" s="47">
        <v>75</v>
      </c>
      <c r="I10" s="47">
        <v>75</v>
      </c>
      <c r="J10" s="47">
        <v>75</v>
      </c>
      <c r="K10" s="47">
        <v>75</v>
      </c>
      <c r="L10" s="18" t="s">
        <v>99</v>
      </c>
      <c r="M10" s="118">
        <f t="shared" si="11"/>
        <v>24</v>
      </c>
      <c r="N10" s="118">
        <f t="shared" si="3"/>
        <v>0</v>
      </c>
      <c r="O10" s="118">
        <f t="shared" si="4"/>
        <v>0</v>
      </c>
      <c r="P10" s="118">
        <f t="shared" si="5"/>
        <v>0</v>
      </c>
      <c r="Q10" s="113">
        <f t="shared" si="12"/>
        <v>0.47058823529411764</v>
      </c>
      <c r="R10" s="113">
        <f t="shared" si="6"/>
        <v>0</v>
      </c>
      <c r="S10" s="113">
        <f t="shared" si="7"/>
        <v>0</v>
      </c>
      <c r="T10" s="113">
        <f t="shared" si="8"/>
        <v>0</v>
      </c>
    </row>
    <row r="11" spans="1:20">
      <c r="A11" s="14" t="str">
        <f t="shared" si="21"/>
        <v>PCSB 5-Year Budget</v>
      </c>
      <c r="B11" s="151">
        <f t="shared" si="21"/>
        <v>116</v>
      </c>
      <c r="C11" s="14" t="str">
        <f t="shared" si="21"/>
        <v>E.L. Haynes PCS</v>
      </c>
      <c r="D11" s="5" t="str">
        <f t="shared" si="21"/>
        <v>2026-2027</v>
      </c>
      <c r="E11" s="39">
        <v>1</v>
      </c>
      <c r="F11" s="156">
        <v>1</v>
      </c>
      <c r="G11" s="47">
        <v>55</v>
      </c>
      <c r="H11" s="47">
        <v>52</v>
      </c>
      <c r="I11" s="47">
        <v>75</v>
      </c>
      <c r="J11" s="47">
        <v>75</v>
      </c>
      <c r="K11" s="47">
        <v>75</v>
      </c>
      <c r="L11" s="18" t="s">
        <v>99</v>
      </c>
      <c r="M11" s="118">
        <f t="shared" si="11"/>
        <v>-3</v>
      </c>
      <c r="N11" s="118">
        <f t="shared" si="3"/>
        <v>23</v>
      </c>
      <c r="O11" s="118">
        <f t="shared" si="4"/>
        <v>0</v>
      </c>
      <c r="P11" s="118">
        <f t="shared" si="5"/>
        <v>0</v>
      </c>
      <c r="Q11" s="113">
        <f t="shared" si="12"/>
        <v>-5.4545454545454543E-2</v>
      </c>
      <c r="R11" s="113">
        <f t="shared" si="6"/>
        <v>0.44230769230769229</v>
      </c>
      <c r="S11" s="113">
        <f t="shared" si="7"/>
        <v>0</v>
      </c>
      <c r="T11" s="113">
        <f t="shared" si="8"/>
        <v>0</v>
      </c>
    </row>
    <row r="12" spans="1:20">
      <c r="A12" s="14" t="str">
        <f t="shared" si="21"/>
        <v>PCSB 5-Year Budget</v>
      </c>
      <c r="B12" s="151">
        <f t="shared" si="21"/>
        <v>116</v>
      </c>
      <c r="C12" s="14" t="str">
        <f t="shared" si="21"/>
        <v>E.L. Haynes PCS</v>
      </c>
      <c r="D12" s="5" t="str">
        <f t="shared" si="21"/>
        <v>2026-2027</v>
      </c>
      <c r="E12" s="39">
        <v>2</v>
      </c>
      <c r="F12" s="156">
        <v>1</v>
      </c>
      <c r="G12" s="47">
        <v>56</v>
      </c>
      <c r="H12" s="47">
        <v>55</v>
      </c>
      <c r="I12" s="47">
        <v>52</v>
      </c>
      <c r="J12" s="47">
        <v>75</v>
      </c>
      <c r="K12" s="47">
        <v>75</v>
      </c>
      <c r="L12" s="18" t="s">
        <v>99</v>
      </c>
      <c r="M12" s="118">
        <f t="shared" si="11"/>
        <v>-1</v>
      </c>
      <c r="N12" s="118">
        <f t="shared" si="3"/>
        <v>-3</v>
      </c>
      <c r="O12" s="118">
        <f t="shared" si="4"/>
        <v>23</v>
      </c>
      <c r="P12" s="118">
        <f t="shared" si="5"/>
        <v>0</v>
      </c>
      <c r="Q12" s="113">
        <f t="shared" si="12"/>
        <v>-1.7857142857142856E-2</v>
      </c>
      <c r="R12" s="113">
        <f t="shared" si="6"/>
        <v>-5.4545454545454543E-2</v>
      </c>
      <c r="S12" s="113">
        <f t="shared" si="7"/>
        <v>0.44230769230769229</v>
      </c>
      <c r="T12" s="113">
        <f t="shared" si="8"/>
        <v>0</v>
      </c>
    </row>
    <row r="13" spans="1:20">
      <c r="A13" s="14" t="str">
        <f t="shared" si="21"/>
        <v>PCSB 5-Year Budget</v>
      </c>
      <c r="B13" s="151">
        <f t="shared" si="21"/>
        <v>116</v>
      </c>
      <c r="C13" s="14" t="str">
        <f t="shared" si="21"/>
        <v>E.L. Haynes PCS</v>
      </c>
      <c r="D13" s="5" t="str">
        <f t="shared" si="21"/>
        <v>2026-2027</v>
      </c>
      <c r="E13" s="39">
        <v>3</v>
      </c>
      <c r="F13" s="156">
        <v>1</v>
      </c>
      <c r="G13" s="47">
        <v>48</v>
      </c>
      <c r="H13" s="47">
        <v>55</v>
      </c>
      <c r="I13" s="47">
        <v>50</v>
      </c>
      <c r="J13" s="47">
        <v>50</v>
      </c>
      <c r="K13" s="47">
        <v>75</v>
      </c>
      <c r="L13" s="18" t="s">
        <v>99</v>
      </c>
      <c r="M13" s="118">
        <f t="shared" si="11"/>
        <v>7</v>
      </c>
      <c r="N13" s="118">
        <f t="shared" si="3"/>
        <v>-5</v>
      </c>
      <c r="O13" s="118">
        <f t="shared" si="4"/>
        <v>0</v>
      </c>
      <c r="P13" s="118">
        <f t="shared" si="5"/>
        <v>25</v>
      </c>
      <c r="Q13" s="113">
        <f t="shared" si="12"/>
        <v>0.14583333333333334</v>
      </c>
      <c r="R13" s="113">
        <f t="shared" si="6"/>
        <v>-9.0909090909090912E-2</v>
      </c>
      <c r="S13" s="113">
        <f t="shared" si="7"/>
        <v>0</v>
      </c>
      <c r="T13" s="113">
        <f t="shared" si="8"/>
        <v>0.5</v>
      </c>
    </row>
    <row r="14" spans="1:20">
      <c r="A14" s="14" t="str">
        <f t="shared" si="21"/>
        <v>PCSB 5-Year Budget</v>
      </c>
      <c r="B14" s="151">
        <f t="shared" si="21"/>
        <v>116</v>
      </c>
      <c r="C14" s="14" t="str">
        <f t="shared" si="21"/>
        <v>E.L. Haynes PCS</v>
      </c>
      <c r="D14" s="5" t="str">
        <f t="shared" si="21"/>
        <v>2026-2027</v>
      </c>
      <c r="E14" s="39">
        <v>4</v>
      </c>
      <c r="F14" s="156">
        <v>1</v>
      </c>
      <c r="G14" s="47">
        <v>58</v>
      </c>
      <c r="H14" s="47">
        <v>53</v>
      </c>
      <c r="I14" s="47">
        <v>53</v>
      </c>
      <c r="J14" s="47">
        <v>53</v>
      </c>
      <c r="K14" s="47">
        <v>53</v>
      </c>
      <c r="L14" s="18" t="s">
        <v>99</v>
      </c>
      <c r="M14" s="118">
        <f t="shared" si="11"/>
        <v>-5</v>
      </c>
      <c r="N14" s="118">
        <f t="shared" si="3"/>
        <v>0</v>
      </c>
      <c r="O14" s="118">
        <f t="shared" si="4"/>
        <v>0</v>
      </c>
      <c r="P14" s="118">
        <f t="shared" si="5"/>
        <v>0</v>
      </c>
      <c r="Q14" s="113">
        <f t="shared" si="12"/>
        <v>-8.6206896551724144E-2</v>
      </c>
      <c r="R14" s="113">
        <f t="shared" si="6"/>
        <v>0</v>
      </c>
      <c r="S14" s="113">
        <f t="shared" si="7"/>
        <v>0</v>
      </c>
      <c r="T14" s="113">
        <f t="shared" si="8"/>
        <v>0</v>
      </c>
    </row>
    <row r="15" spans="1:20">
      <c r="A15" s="14" t="str">
        <f t="shared" si="21"/>
        <v>PCSB 5-Year Budget</v>
      </c>
      <c r="B15" s="151">
        <f t="shared" si="21"/>
        <v>116</v>
      </c>
      <c r="C15" s="14" t="str">
        <f t="shared" si="21"/>
        <v>E.L. Haynes PCS</v>
      </c>
      <c r="D15" s="5" t="str">
        <f t="shared" si="21"/>
        <v>2026-2027</v>
      </c>
      <c r="E15" s="39">
        <v>5</v>
      </c>
      <c r="F15" s="156">
        <v>1</v>
      </c>
      <c r="G15" s="47">
        <v>55</v>
      </c>
      <c r="H15" s="47">
        <v>55</v>
      </c>
      <c r="I15" s="47">
        <v>53</v>
      </c>
      <c r="J15" s="47">
        <v>53</v>
      </c>
      <c r="K15" s="47">
        <v>53</v>
      </c>
      <c r="L15" s="18" t="s">
        <v>99</v>
      </c>
      <c r="M15" s="118">
        <f t="shared" si="11"/>
        <v>0</v>
      </c>
      <c r="N15" s="118">
        <f t="shared" si="3"/>
        <v>-2</v>
      </c>
      <c r="O15" s="118">
        <f t="shared" si="4"/>
        <v>0</v>
      </c>
      <c r="P15" s="118">
        <f t="shared" si="5"/>
        <v>0</v>
      </c>
      <c r="Q15" s="113">
        <f t="shared" si="12"/>
        <v>0</v>
      </c>
      <c r="R15" s="113">
        <f t="shared" si="6"/>
        <v>-3.6363636363636362E-2</v>
      </c>
      <c r="S15" s="113">
        <f t="shared" si="7"/>
        <v>0</v>
      </c>
      <c r="T15" s="113">
        <f t="shared" si="8"/>
        <v>0</v>
      </c>
    </row>
    <row r="16" spans="1:20">
      <c r="A16" s="14" t="str">
        <f t="shared" si="21"/>
        <v>PCSB 5-Year Budget</v>
      </c>
      <c r="B16" s="151">
        <f t="shared" si="21"/>
        <v>116</v>
      </c>
      <c r="C16" s="14" t="str">
        <f t="shared" si="21"/>
        <v>E.L. Haynes PCS</v>
      </c>
      <c r="D16" s="5" t="str">
        <f t="shared" si="21"/>
        <v>2026-2027</v>
      </c>
      <c r="E16" s="39">
        <v>6</v>
      </c>
      <c r="F16" s="156">
        <v>1.08</v>
      </c>
      <c r="G16" s="47">
        <v>104</v>
      </c>
      <c r="H16" s="47">
        <v>100</v>
      </c>
      <c r="I16" s="47">
        <v>100</v>
      </c>
      <c r="J16" s="47">
        <v>100</v>
      </c>
      <c r="K16" s="47">
        <v>100</v>
      </c>
      <c r="L16" s="18" t="s">
        <v>99</v>
      </c>
      <c r="M16" s="118">
        <f t="shared" si="11"/>
        <v>-4</v>
      </c>
      <c r="N16" s="118">
        <f t="shared" si="3"/>
        <v>0</v>
      </c>
      <c r="O16" s="118">
        <f t="shared" si="4"/>
        <v>0</v>
      </c>
      <c r="P16" s="118">
        <f t="shared" si="5"/>
        <v>0</v>
      </c>
      <c r="Q16" s="113">
        <f t="shared" si="12"/>
        <v>-3.8461538461538464E-2</v>
      </c>
      <c r="R16" s="113">
        <f t="shared" si="6"/>
        <v>0</v>
      </c>
      <c r="S16" s="113">
        <f t="shared" si="7"/>
        <v>0</v>
      </c>
      <c r="T16" s="113">
        <f t="shared" si="8"/>
        <v>0</v>
      </c>
    </row>
    <row r="17" spans="1:20">
      <c r="A17" s="14" t="str">
        <f t="shared" si="21"/>
        <v>PCSB 5-Year Budget</v>
      </c>
      <c r="B17" s="151">
        <f t="shared" si="21"/>
        <v>116</v>
      </c>
      <c r="C17" s="14" t="str">
        <f t="shared" si="21"/>
        <v>E.L. Haynes PCS</v>
      </c>
      <c r="D17" s="5" t="str">
        <f t="shared" si="21"/>
        <v>2026-2027</v>
      </c>
      <c r="E17" s="39">
        <v>7</v>
      </c>
      <c r="F17" s="156">
        <v>1.08</v>
      </c>
      <c r="G17" s="47">
        <v>101</v>
      </c>
      <c r="H17" s="47">
        <v>100</v>
      </c>
      <c r="I17" s="47">
        <v>100</v>
      </c>
      <c r="J17" s="47">
        <v>100</v>
      </c>
      <c r="K17" s="47">
        <v>100</v>
      </c>
      <c r="L17" s="18" t="s">
        <v>99</v>
      </c>
      <c r="M17" s="118">
        <f t="shared" si="11"/>
        <v>-1</v>
      </c>
      <c r="N17" s="118">
        <f t="shared" si="3"/>
        <v>0</v>
      </c>
      <c r="O17" s="118">
        <f t="shared" si="4"/>
        <v>0</v>
      </c>
      <c r="P17" s="118">
        <f t="shared" si="5"/>
        <v>0</v>
      </c>
      <c r="Q17" s="113">
        <f t="shared" si="12"/>
        <v>-9.9009900990099011E-3</v>
      </c>
      <c r="R17" s="113">
        <f t="shared" si="6"/>
        <v>0</v>
      </c>
      <c r="S17" s="113">
        <f t="shared" si="7"/>
        <v>0</v>
      </c>
      <c r="T17" s="113">
        <f t="shared" si="8"/>
        <v>0</v>
      </c>
    </row>
    <row r="18" spans="1:20">
      <c r="A18" s="14" t="str">
        <f t="shared" si="21"/>
        <v>PCSB 5-Year Budget</v>
      </c>
      <c r="B18" s="151">
        <f t="shared" si="21"/>
        <v>116</v>
      </c>
      <c r="C18" s="14" t="str">
        <f t="shared" si="21"/>
        <v>E.L. Haynes PCS</v>
      </c>
      <c r="D18" s="5" t="str">
        <f t="shared" si="21"/>
        <v>2026-2027</v>
      </c>
      <c r="E18" s="39">
        <v>8</v>
      </c>
      <c r="F18" s="156">
        <v>1.08</v>
      </c>
      <c r="G18" s="47">
        <v>115</v>
      </c>
      <c r="H18" s="47">
        <v>100</v>
      </c>
      <c r="I18" s="47">
        <v>100</v>
      </c>
      <c r="J18" s="47">
        <v>100</v>
      </c>
      <c r="K18" s="47">
        <v>100</v>
      </c>
      <c r="L18" s="18" t="s">
        <v>99</v>
      </c>
      <c r="M18" s="118">
        <f t="shared" si="11"/>
        <v>-15</v>
      </c>
      <c r="N18" s="118">
        <f t="shared" si="3"/>
        <v>0</v>
      </c>
      <c r="O18" s="118">
        <f t="shared" si="4"/>
        <v>0</v>
      </c>
      <c r="P18" s="118">
        <f t="shared" si="5"/>
        <v>0</v>
      </c>
      <c r="Q18" s="113">
        <f t="shared" si="12"/>
        <v>-0.13043478260869565</v>
      </c>
      <c r="R18" s="113">
        <f t="shared" si="6"/>
        <v>0</v>
      </c>
      <c r="S18" s="113">
        <f t="shared" si="7"/>
        <v>0</v>
      </c>
      <c r="T18" s="113">
        <f t="shared" si="8"/>
        <v>0</v>
      </c>
    </row>
    <row r="19" spans="1:20">
      <c r="A19" s="14" t="str">
        <f t="shared" si="21"/>
        <v>PCSB 5-Year Budget</v>
      </c>
      <c r="B19" s="151">
        <f t="shared" si="21"/>
        <v>116</v>
      </c>
      <c r="C19" s="14" t="str">
        <f t="shared" si="21"/>
        <v>E.L. Haynes PCS</v>
      </c>
      <c r="D19" s="5" t="str">
        <f t="shared" si="21"/>
        <v>2026-2027</v>
      </c>
      <c r="E19" s="39">
        <v>9</v>
      </c>
      <c r="F19" s="156">
        <v>1.22</v>
      </c>
      <c r="G19" s="47">
        <v>132</v>
      </c>
      <c r="H19" s="47">
        <v>116</v>
      </c>
      <c r="I19" s="47">
        <v>116</v>
      </c>
      <c r="J19" s="47">
        <v>116</v>
      </c>
      <c r="K19" s="47">
        <v>116</v>
      </c>
      <c r="L19" s="18" t="s">
        <v>99</v>
      </c>
      <c r="M19" s="118">
        <f t="shared" si="11"/>
        <v>-16</v>
      </c>
      <c r="N19" s="118">
        <f t="shared" si="3"/>
        <v>0</v>
      </c>
      <c r="O19" s="118">
        <f t="shared" si="4"/>
        <v>0</v>
      </c>
      <c r="P19" s="118">
        <f t="shared" si="5"/>
        <v>0</v>
      </c>
      <c r="Q19" s="113">
        <f t="shared" si="12"/>
        <v>-0.12121212121212122</v>
      </c>
      <c r="R19" s="113">
        <f t="shared" si="6"/>
        <v>0</v>
      </c>
      <c r="S19" s="113">
        <f t="shared" si="7"/>
        <v>0</v>
      </c>
      <c r="T19" s="113">
        <f t="shared" si="8"/>
        <v>0</v>
      </c>
    </row>
    <row r="20" spans="1:20">
      <c r="A20" s="14" t="str">
        <f t="shared" si="21"/>
        <v>PCSB 5-Year Budget</v>
      </c>
      <c r="B20" s="151">
        <f t="shared" si="21"/>
        <v>116</v>
      </c>
      <c r="C20" s="14" t="str">
        <f t="shared" si="21"/>
        <v>E.L. Haynes PCS</v>
      </c>
      <c r="D20" s="5" t="str">
        <f t="shared" si="21"/>
        <v>2026-2027</v>
      </c>
      <c r="E20" s="39">
        <v>10</v>
      </c>
      <c r="F20" s="156">
        <v>1.22</v>
      </c>
      <c r="G20" s="47">
        <v>111</v>
      </c>
      <c r="H20" s="47">
        <v>128</v>
      </c>
      <c r="I20" s="47">
        <v>110</v>
      </c>
      <c r="J20" s="47">
        <v>110</v>
      </c>
      <c r="K20" s="47">
        <v>110</v>
      </c>
      <c r="L20" s="18" t="s">
        <v>99</v>
      </c>
      <c r="M20" s="118">
        <f t="shared" si="11"/>
        <v>17</v>
      </c>
      <c r="N20" s="118">
        <f t="shared" si="3"/>
        <v>-18</v>
      </c>
      <c r="O20" s="118">
        <f t="shared" si="4"/>
        <v>0</v>
      </c>
      <c r="P20" s="118">
        <f t="shared" si="5"/>
        <v>0</v>
      </c>
      <c r="Q20" s="113">
        <f t="shared" si="12"/>
        <v>0.15315315315315314</v>
      </c>
      <c r="R20" s="113">
        <f t="shared" si="6"/>
        <v>-0.140625</v>
      </c>
      <c r="S20" s="113">
        <f t="shared" si="7"/>
        <v>0</v>
      </c>
      <c r="T20" s="113">
        <f t="shared" si="8"/>
        <v>0</v>
      </c>
    </row>
    <row r="21" spans="1:20">
      <c r="A21" s="14" t="str">
        <f t="shared" si="21"/>
        <v>PCSB 5-Year Budget</v>
      </c>
      <c r="B21" s="151">
        <f t="shared" si="21"/>
        <v>116</v>
      </c>
      <c r="C21" s="14" t="str">
        <f t="shared" si="21"/>
        <v>E.L. Haynes PCS</v>
      </c>
      <c r="D21" s="5" t="str">
        <f t="shared" si="21"/>
        <v>2026-2027</v>
      </c>
      <c r="E21" s="39">
        <v>11</v>
      </c>
      <c r="F21" s="156">
        <v>1.22</v>
      </c>
      <c r="G21" s="47">
        <v>105</v>
      </c>
      <c r="H21" s="47">
        <v>106</v>
      </c>
      <c r="I21" s="47">
        <v>123</v>
      </c>
      <c r="J21" s="47">
        <v>105</v>
      </c>
      <c r="K21" s="47">
        <v>105</v>
      </c>
      <c r="L21" s="18" t="s">
        <v>99</v>
      </c>
      <c r="M21" s="118">
        <f t="shared" si="11"/>
        <v>1</v>
      </c>
      <c r="N21" s="118">
        <f t="shared" si="3"/>
        <v>17</v>
      </c>
      <c r="O21" s="118">
        <f t="shared" si="4"/>
        <v>-18</v>
      </c>
      <c r="P21" s="118">
        <f t="shared" si="5"/>
        <v>0</v>
      </c>
      <c r="Q21" s="113">
        <f t="shared" si="12"/>
        <v>9.5238095238095247E-3</v>
      </c>
      <c r="R21" s="113">
        <f t="shared" si="6"/>
        <v>0.16037735849056603</v>
      </c>
      <c r="S21" s="113">
        <f t="shared" si="7"/>
        <v>-0.14634146341463414</v>
      </c>
      <c r="T21" s="113">
        <f t="shared" si="8"/>
        <v>0</v>
      </c>
    </row>
    <row r="22" spans="1:20">
      <c r="A22" s="14" t="str">
        <f t="shared" si="21"/>
        <v>PCSB 5-Year Budget</v>
      </c>
      <c r="B22" s="151">
        <f t="shared" si="21"/>
        <v>116</v>
      </c>
      <c r="C22" s="14" t="str">
        <f t="shared" si="21"/>
        <v>E.L. Haynes PCS</v>
      </c>
      <c r="D22" s="5" t="str">
        <f t="shared" si="21"/>
        <v>2026-2027</v>
      </c>
      <c r="E22" s="39">
        <v>12</v>
      </c>
      <c r="F22" s="156">
        <v>1.22</v>
      </c>
      <c r="G22" s="47">
        <v>109</v>
      </c>
      <c r="H22" s="47">
        <v>100</v>
      </c>
      <c r="I22" s="47">
        <v>100</v>
      </c>
      <c r="J22" s="47">
        <v>117</v>
      </c>
      <c r="K22" s="47">
        <v>100</v>
      </c>
      <c r="L22" s="18" t="s">
        <v>99</v>
      </c>
      <c r="M22" s="118">
        <f t="shared" si="11"/>
        <v>-9</v>
      </c>
      <c r="N22" s="118">
        <f t="shared" si="3"/>
        <v>0</v>
      </c>
      <c r="O22" s="118">
        <f t="shared" si="4"/>
        <v>17</v>
      </c>
      <c r="P22" s="118">
        <f t="shared" si="5"/>
        <v>-17</v>
      </c>
      <c r="Q22" s="113">
        <f t="shared" si="12"/>
        <v>-8.2568807339449546E-2</v>
      </c>
      <c r="R22" s="113">
        <f t="shared" si="6"/>
        <v>0</v>
      </c>
      <c r="S22" s="113">
        <f t="shared" si="7"/>
        <v>0.17</v>
      </c>
      <c r="T22" s="113">
        <f t="shared" si="8"/>
        <v>-0.14529914529914531</v>
      </c>
    </row>
    <row r="23" spans="1:20">
      <c r="A23" s="14" t="str">
        <f t="shared" si="21"/>
        <v>PCSB 5-Year Budget</v>
      </c>
      <c r="B23" s="151">
        <f t="shared" si="21"/>
        <v>116</v>
      </c>
      <c r="C23" s="14" t="str">
        <f t="shared" si="21"/>
        <v>E.L. Haynes PCS</v>
      </c>
      <c r="D23" s="5" t="str">
        <f t="shared" si="21"/>
        <v>2026-2027</v>
      </c>
      <c r="E23" s="38" t="s">
        <v>208</v>
      </c>
      <c r="F23" s="156">
        <v>1.58</v>
      </c>
      <c r="G23" s="47">
        <v>0</v>
      </c>
      <c r="H23" s="47">
        <v>0</v>
      </c>
      <c r="I23" s="47">
        <v>0</v>
      </c>
      <c r="J23" s="47">
        <v>0</v>
      </c>
      <c r="K23" s="47">
        <v>0</v>
      </c>
      <c r="L23" s="18" t="s">
        <v>99</v>
      </c>
      <c r="M23" s="118">
        <f t="shared" si="11"/>
        <v>0</v>
      </c>
      <c r="N23" s="118">
        <f t="shared" si="3"/>
        <v>0</v>
      </c>
      <c r="O23" s="118">
        <f t="shared" si="4"/>
        <v>0</v>
      </c>
      <c r="P23" s="118">
        <f t="shared" si="5"/>
        <v>0</v>
      </c>
      <c r="Q23" s="113">
        <f t="shared" si="12"/>
        <v>0</v>
      </c>
      <c r="R23" s="113">
        <f t="shared" si="6"/>
        <v>0</v>
      </c>
      <c r="S23" s="113">
        <f t="shared" si="7"/>
        <v>0</v>
      </c>
      <c r="T23" s="113">
        <f t="shared" si="8"/>
        <v>0</v>
      </c>
    </row>
    <row r="24" spans="1:20">
      <c r="A24" s="14" t="str">
        <f t="shared" si="21"/>
        <v>PCSB 5-Year Budget</v>
      </c>
      <c r="B24" s="151">
        <f t="shared" si="21"/>
        <v>116</v>
      </c>
      <c r="C24" s="14" t="str">
        <f t="shared" si="21"/>
        <v>E.L. Haynes PCS</v>
      </c>
      <c r="D24" s="5" t="str">
        <f t="shared" si="21"/>
        <v>2026-2027</v>
      </c>
      <c r="E24" s="38" t="s">
        <v>207</v>
      </c>
      <c r="F24" s="156">
        <v>1.17</v>
      </c>
      <c r="G24" s="47">
        <v>0</v>
      </c>
      <c r="H24" s="47">
        <v>0</v>
      </c>
      <c r="I24" s="47">
        <v>0</v>
      </c>
      <c r="J24" s="47">
        <v>0</v>
      </c>
      <c r="K24" s="47">
        <v>0</v>
      </c>
      <c r="L24" s="18" t="s">
        <v>99</v>
      </c>
      <c r="M24" s="118">
        <f t="shared" si="11"/>
        <v>0</v>
      </c>
      <c r="N24" s="118">
        <f t="shared" si="3"/>
        <v>0</v>
      </c>
      <c r="O24" s="118">
        <f t="shared" si="4"/>
        <v>0</v>
      </c>
      <c r="P24" s="118">
        <f t="shared" si="5"/>
        <v>0</v>
      </c>
      <c r="Q24" s="113">
        <f t="shared" si="12"/>
        <v>0</v>
      </c>
      <c r="R24" s="113">
        <f t="shared" si="6"/>
        <v>0</v>
      </c>
      <c r="S24" s="113">
        <f t="shared" si="7"/>
        <v>0</v>
      </c>
      <c r="T24" s="113">
        <f t="shared" si="8"/>
        <v>0</v>
      </c>
    </row>
    <row r="25" spans="1:20">
      <c r="A25" s="14" t="str">
        <f t="shared" si="21"/>
        <v>PCSB 5-Year Budget</v>
      </c>
      <c r="B25" s="151">
        <f t="shared" si="21"/>
        <v>116</v>
      </c>
      <c r="C25" s="14" t="str">
        <f t="shared" si="21"/>
        <v>E.L. Haynes PCS</v>
      </c>
      <c r="D25" s="5" t="str">
        <f t="shared" si="21"/>
        <v>2026-2027</v>
      </c>
      <c r="E25" s="38" t="s">
        <v>206</v>
      </c>
      <c r="F25" s="157">
        <v>1</v>
      </c>
      <c r="G25" s="48">
        <v>0</v>
      </c>
      <c r="H25" s="48">
        <v>0</v>
      </c>
      <c r="I25" s="48">
        <v>0</v>
      </c>
      <c r="J25" s="48">
        <v>0</v>
      </c>
      <c r="K25" s="48">
        <v>0</v>
      </c>
      <c r="L25" s="18" t="s">
        <v>99</v>
      </c>
      <c r="M25" s="119">
        <f t="shared" si="11"/>
        <v>0</v>
      </c>
      <c r="N25" s="119">
        <f t="shared" si="3"/>
        <v>0</v>
      </c>
      <c r="O25" s="119">
        <f t="shared" si="4"/>
        <v>0</v>
      </c>
      <c r="P25" s="119">
        <f t="shared" si="5"/>
        <v>0</v>
      </c>
      <c r="Q25" s="120">
        <f t="shared" si="12"/>
        <v>0</v>
      </c>
      <c r="R25" s="120">
        <f t="shared" si="6"/>
        <v>0</v>
      </c>
      <c r="S25" s="120">
        <f t="shared" si="7"/>
        <v>0</v>
      </c>
      <c r="T25" s="120">
        <f t="shared" si="8"/>
        <v>0</v>
      </c>
    </row>
    <row r="26" spans="1:20" ht="30" customHeight="1">
      <c r="A26" s="14" t="str">
        <f t="shared" si="21"/>
        <v>PCSB 5-Year Budget</v>
      </c>
      <c r="B26" s="151">
        <f t="shared" si="21"/>
        <v>116</v>
      </c>
      <c r="C26" s="14" t="str">
        <f t="shared" si="21"/>
        <v>E.L. Haynes PCS</v>
      </c>
      <c r="D26" s="5" t="str">
        <f t="shared" si="21"/>
        <v>2026-2027</v>
      </c>
      <c r="E26" s="40" t="s">
        <v>205</v>
      </c>
      <c r="F26" s="156">
        <v>0.97</v>
      </c>
      <c r="G26" s="47">
        <v>69</v>
      </c>
      <c r="H26" s="47">
        <v>71.887029288702934</v>
      </c>
      <c r="I26" s="47">
        <v>72.579916317991632</v>
      </c>
      <c r="J26" s="47">
        <v>75.293723849372384</v>
      </c>
      <c r="K26" s="47">
        <v>77.199163179916326</v>
      </c>
      <c r="L26" s="18" t="s">
        <v>99</v>
      </c>
      <c r="M26" s="118">
        <f t="shared" si="11"/>
        <v>2.8870292887029336</v>
      </c>
      <c r="N26" s="118">
        <f t="shared" si="3"/>
        <v>0.69288702928869839</v>
      </c>
      <c r="O26" s="118">
        <f t="shared" si="4"/>
        <v>2.7138075313807519</v>
      </c>
      <c r="P26" s="118">
        <f t="shared" si="5"/>
        <v>1.9054393305439419</v>
      </c>
      <c r="Q26" s="113">
        <f t="shared" si="12"/>
        <v>4.1841004184100486E-2</v>
      </c>
      <c r="R26" s="113">
        <f t="shared" si="6"/>
        <v>9.6385542168674065E-3</v>
      </c>
      <c r="S26" s="113">
        <f t="shared" si="7"/>
        <v>3.7390612569610168E-2</v>
      </c>
      <c r="T26" s="113">
        <f t="shared" si="8"/>
        <v>2.5306748466257786E-2</v>
      </c>
    </row>
    <row r="27" spans="1:20">
      <c r="A27" s="14" t="str">
        <f t="shared" si="21"/>
        <v>PCSB 5-Year Budget</v>
      </c>
      <c r="B27" s="151">
        <f t="shared" si="21"/>
        <v>116</v>
      </c>
      <c r="C27" s="14" t="str">
        <f t="shared" si="21"/>
        <v>E.L. Haynes PCS</v>
      </c>
      <c r="D27" s="5" t="str">
        <f t="shared" si="21"/>
        <v>2026-2027</v>
      </c>
      <c r="E27" s="40" t="s">
        <v>204</v>
      </c>
      <c r="F27" s="156">
        <v>1.2</v>
      </c>
      <c r="G27" s="47">
        <v>122</v>
      </c>
      <c r="H27" s="47">
        <v>127.10460251046025</v>
      </c>
      <c r="I27" s="47">
        <v>128.32970711297071</v>
      </c>
      <c r="J27" s="47">
        <v>133.12803347280334</v>
      </c>
      <c r="K27" s="47">
        <v>136.49707112970711</v>
      </c>
      <c r="L27" s="18" t="s">
        <v>99</v>
      </c>
      <c r="M27" s="118">
        <f t="shared" si="11"/>
        <v>5.1046025104602535</v>
      </c>
      <c r="N27" s="118">
        <f t="shared" si="3"/>
        <v>1.2251046025104557</v>
      </c>
      <c r="O27" s="118">
        <f t="shared" si="4"/>
        <v>4.7983263598326289</v>
      </c>
      <c r="P27" s="118">
        <f t="shared" si="5"/>
        <v>3.369037656903771</v>
      </c>
      <c r="Q27" s="113">
        <f t="shared" si="12"/>
        <v>4.1841004184100437E-2</v>
      </c>
      <c r="R27" s="113">
        <f t="shared" si="6"/>
        <v>9.6385542168674343E-3</v>
      </c>
      <c r="S27" s="113">
        <f t="shared" si="7"/>
        <v>3.7390612569610127E-2</v>
      </c>
      <c r="T27" s="113">
        <f t="shared" si="8"/>
        <v>2.530674846625771E-2</v>
      </c>
    </row>
    <row r="28" spans="1:20">
      <c r="A28" s="14" t="str">
        <f t="shared" si="21"/>
        <v>PCSB 5-Year Budget</v>
      </c>
      <c r="B28" s="151">
        <f t="shared" si="21"/>
        <v>116</v>
      </c>
      <c r="C28" s="14" t="str">
        <f t="shared" si="21"/>
        <v>E.L. Haynes PCS</v>
      </c>
      <c r="D28" s="5" t="str">
        <f t="shared" si="21"/>
        <v>2026-2027</v>
      </c>
      <c r="E28" s="40" t="s">
        <v>203</v>
      </c>
      <c r="F28" s="156">
        <v>1.97</v>
      </c>
      <c r="G28" s="47">
        <v>30</v>
      </c>
      <c r="H28" s="47">
        <v>31.255230125523013</v>
      </c>
      <c r="I28" s="47">
        <v>31.556485355648537</v>
      </c>
      <c r="J28" s="47">
        <v>32.736401673640167</v>
      </c>
      <c r="K28" s="47">
        <v>33.564853556485353</v>
      </c>
      <c r="L28" s="18" t="s">
        <v>99</v>
      </c>
      <c r="M28" s="118">
        <f t="shared" si="11"/>
        <v>1.2552301255230134</v>
      </c>
      <c r="N28" s="118">
        <f t="shared" si="3"/>
        <v>0.30125523012552335</v>
      </c>
      <c r="O28" s="118">
        <f t="shared" si="4"/>
        <v>1.1799163179916299</v>
      </c>
      <c r="P28" s="118">
        <f t="shared" si="5"/>
        <v>0.82845188284518656</v>
      </c>
      <c r="Q28" s="113">
        <f t="shared" si="12"/>
        <v>4.1841004184100444E-2</v>
      </c>
      <c r="R28" s="113">
        <f t="shared" si="6"/>
        <v>9.6385542168674811E-3</v>
      </c>
      <c r="S28" s="113">
        <f t="shared" si="7"/>
        <v>3.739061256961012E-2</v>
      </c>
      <c r="T28" s="113">
        <f t="shared" si="8"/>
        <v>2.5306748466257616E-2</v>
      </c>
    </row>
    <row r="29" spans="1:20">
      <c r="A29" s="14" t="str">
        <f t="shared" si="21"/>
        <v>PCSB 5-Year Budget</v>
      </c>
      <c r="B29" s="151">
        <f t="shared" si="21"/>
        <v>116</v>
      </c>
      <c r="C29" s="14" t="str">
        <f t="shared" si="21"/>
        <v>E.L. Haynes PCS</v>
      </c>
      <c r="D29" s="5" t="str">
        <f t="shared" si="21"/>
        <v>2026-2027</v>
      </c>
      <c r="E29" s="40" t="s">
        <v>202</v>
      </c>
      <c r="F29" s="156">
        <v>3.49</v>
      </c>
      <c r="G29" s="47">
        <v>25</v>
      </c>
      <c r="H29" s="47">
        <v>26.04602510460251</v>
      </c>
      <c r="I29" s="47">
        <v>26.297071129707113</v>
      </c>
      <c r="J29" s="47">
        <v>27.280334728033473</v>
      </c>
      <c r="K29" s="47">
        <v>27.97071129707113</v>
      </c>
      <c r="L29" s="18" t="s">
        <v>99</v>
      </c>
      <c r="M29" s="118">
        <f t="shared" si="11"/>
        <v>1.04602510460251</v>
      </c>
      <c r="N29" s="118">
        <f t="shared" si="3"/>
        <v>0.25104602510460339</v>
      </c>
      <c r="O29" s="118">
        <f t="shared" si="4"/>
        <v>0.98326359832636001</v>
      </c>
      <c r="P29" s="118">
        <f t="shared" si="5"/>
        <v>0.69037656903765665</v>
      </c>
      <c r="Q29" s="113">
        <f t="shared" si="12"/>
        <v>4.1841004184100396E-2</v>
      </c>
      <c r="R29" s="113">
        <f t="shared" si="6"/>
        <v>9.6385542168675037E-3</v>
      </c>
      <c r="S29" s="113">
        <f t="shared" si="7"/>
        <v>3.7390612569610189E-2</v>
      </c>
      <c r="T29" s="113">
        <f t="shared" si="8"/>
        <v>2.5306748466257658E-2</v>
      </c>
    </row>
    <row r="30" spans="1:20">
      <c r="A30" s="14" t="str">
        <f t="shared" si="21"/>
        <v>PCSB 5-Year Budget</v>
      </c>
      <c r="B30" s="151">
        <f t="shared" si="21"/>
        <v>116</v>
      </c>
      <c r="C30" s="14" t="str">
        <f t="shared" si="21"/>
        <v>E.L. Haynes PCS</v>
      </c>
      <c r="D30" s="5" t="str">
        <f t="shared" si="21"/>
        <v>2026-2027</v>
      </c>
      <c r="E30" s="40" t="s">
        <v>295</v>
      </c>
      <c r="F30" s="156">
        <v>9.9000000000000005E-2</v>
      </c>
      <c r="G30" s="47">
        <f>SUM(G26:G29)</f>
        <v>246</v>
      </c>
      <c r="H30" s="47">
        <f t="shared" ref="H30:K30" si="22">SUM(H26:H29)</f>
        <v>256.29288702928875</v>
      </c>
      <c r="I30" s="47">
        <f t="shared" si="22"/>
        <v>258.76317991631799</v>
      </c>
      <c r="J30" s="47">
        <f t="shared" si="22"/>
        <v>268.43849372384938</v>
      </c>
      <c r="K30" s="47">
        <f t="shared" si="22"/>
        <v>275.23179916317991</v>
      </c>
      <c r="L30" s="18" t="s">
        <v>99</v>
      </c>
      <c r="M30" s="118">
        <f t="shared" ref="M30:M31" si="23">H30-G30</f>
        <v>10.29288702928875</v>
      </c>
      <c r="N30" s="118">
        <f t="shared" ref="N30:N31" si="24">I30-H30</f>
        <v>2.4702928870292453</v>
      </c>
      <c r="O30" s="118">
        <f t="shared" ref="O30:O31" si="25">J30-I30</f>
        <v>9.6753138075313814</v>
      </c>
      <c r="P30" s="118">
        <f t="shared" ref="P30:P31" si="26">K30-J30</f>
        <v>6.7933054393305383</v>
      </c>
      <c r="Q30" s="113">
        <f t="shared" ref="Q30:Q31" si="27">IF(G30,M30/G30,0)</f>
        <v>4.1841004184100611E-2</v>
      </c>
      <c r="R30" s="113">
        <f t="shared" ref="R30:R31" si="28">IF(H30,N30/H30,0)</f>
        <v>9.638554216867299E-3</v>
      </c>
      <c r="S30" s="113">
        <f t="shared" ref="S30:S31" si="29">IF(I30,O30/I30,0)</f>
        <v>3.7390612569610182E-2</v>
      </c>
      <c r="T30" s="113">
        <f t="shared" ref="T30:T31" si="30">IF(J30,P30/J30,0)</f>
        <v>2.5306748466257648E-2</v>
      </c>
    </row>
    <row r="31" spans="1:20">
      <c r="A31" s="14" t="str">
        <f t="shared" si="21"/>
        <v>PCSB 5-Year Budget</v>
      </c>
      <c r="B31" s="151">
        <f t="shared" si="21"/>
        <v>116</v>
      </c>
      <c r="C31" s="14" t="str">
        <f t="shared" si="21"/>
        <v>E.L. Haynes PCS</v>
      </c>
      <c r="D31" s="5" t="str">
        <f t="shared" si="21"/>
        <v>2026-2027</v>
      </c>
      <c r="E31" s="40" t="s">
        <v>296</v>
      </c>
      <c r="F31" s="156">
        <v>8.8999999999999996E-2</v>
      </c>
      <c r="G31" s="47">
        <f>SUM(G26:G29)</f>
        <v>246</v>
      </c>
      <c r="H31" s="47">
        <f t="shared" ref="H31:K31" si="31">SUM(H26:H29)</f>
        <v>256.29288702928875</v>
      </c>
      <c r="I31" s="47">
        <f t="shared" si="31"/>
        <v>258.76317991631799</v>
      </c>
      <c r="J31" s="47">
        <f t="shared" si="31"/>
        <v>268.43849372384938</v>
      </c>
      <c r="K31" s="47">
        <f t="shared" si="31"/>
        <v>275.23179916317991</v>
      </c>
      <c r="L31" s="18" t="s">
        <v>99</v>
      </c>
      <c r="M31" s="118">
        <f t="shared" si="23"/>
        <v>10.29288702928875</v>
      </c>
      <c r="N31" s="118">
        <f t="shared" si="24"/>
        <v>2.4702928870292453</v>
      </c>
      <c r="O31" s="118">
        <f t="shared" si="25"/>
        <v>9.6753138075313814</v>
      </c>
      <c r="P31" s="118">
        <f t="shared" si="26"/>
        <v>6.7933054393305383</v>
      </c>
      <c r="Q31" s="113">
        <f t="shared" si="27"/>
        <v>4.1841004184100611E-2</v>
      </c>
      <c r="R31" s="113">
        <f t="shared" si="28"/>
        <v>9.638554216867299E-3</v>
      </c>
      <c r="S31" s="113">
        <f t="shared" si="29"/>
        <v>3.7390612569610182E-2</v>
      </c>
      <c r="T31" s="113">
        <f t="shared" si="30"/>
        <v>2.5306748466257648E-2</v>
      </c>
    </row>
    <row r="32" spans="1:20">
      <c r="A32" s="14" t="str">
        <f t="shared" si="21"/>
        <v>PCSB 5-Year Budget</v>
      </c>
      <c r="B32" s="151">
        <f t="shared" si="21"/>
        <v>116</v>
      </c>
      <c r="C32" s="14" t="str">
        <f t="shared" si="21"/>
        <v>E.L. Haynes PCS</v>
      </c>
      <c r="D32" s="5" t="str">
        <f t="shared" si="21"/>
        <v>2026-2027</v>
      </c>
      <c r="E32" s="40" t="s">
        <v>201</v>
      </c>
      <c r="F32" s="156">
        <v>0.06</v>
      </c>
      <c r="G32" s="47">
        <v>52</v>
      </c>
      <c r="H32" s="47">
        <v>52</v>
      </c>
      <c r="I32" s="47">
        <v>52</v>
      </c>
      <c r="J32" s="47">
        <v>52</v>
      </c>
      <c r="K32" s="47">
        <v>52</v>
      </c>
      <c r="L32" s="18" t="s">
        <v>99</v>
      </c>
      <c r="M32" s="118">
        <f t="shared" si="11"/>
        <v>0</v>
      </c>
      <c r="N32" s="118">
        <f t="shared" si="3"/>
        <v>0</v>
      </c>
      <c r="O32" s="118">
        <f t="shared" si="4"/>
        <v>0</v>
      </c>
      <c r="P32" s="118">
        <f t="shared" si="5"/>
        <v>0</v>
      </c>
      <c r="Q32" s="113">
        <f t="shared" si="12"/>
        <v>0</v>
      </c>
      <c r="R32" s="113">
        <f t="shared" si="6"/>
        <v>0</v>
      </c>
      <c r="S32" s="113">
        <f t="shared" si="7"/>
        <v>0</v>
      </c>
      <c r="T32" s="113">
        <f t="shared" si="8"/>
        <v>0</v>
      </c>
    </row>
    <row r="33" spans="1:20">
      <c r="A33" s="14" t="str">
        <f t="shared" si="21"/>
        <v>PCSB 5-Year Budget</v>
      </c>
      <c r="B33" s="151">
        <f t="shared" si="21"/>
        <v>116</v>
      </c>
      <c r="C33" s="14" t="str">
        <f t="shared" si="21"/>
        <v>E.L. Haynes PCS</v>
      </c>
      <c r="D33" s="5" t="str">
        <f t="shared" si="21"/>
        <v>2026-2027</v>
      </c>
      <c r="E33" s="40" t="s">
        <v>285</v>
      </c>
      <c r="F33" s="156">
        <v>0.3</v>
      </c>
      <c r="G33" s="47">
        <v>454</v>
      </c>
      <c r="H33" s="47">
        <v>472.99581589958154</v>
      </c>
      <c r="I33" s="47">
        <v>477.55481171548115</v>
      </c>
      <c r="J33" s="47">
        <v>495.41087866108785</v>
      </c>
      <c r="K33" s="47">
        <v>507.94811715481171</v>
      </c>
      <c r="L33" s="18" t="s">
        <v>99</v>
      </c>
      <c r="M33" s="118">
        <f t="shared" si="11"/>
        <v>18.995815899581544</v>
      </c>
      <c r="N33" s="118">
        <f t="shared" si="3"/>
        <v>4.5589958158996069</v>
      </c>
      <c r="O33" s="118">
        <f t="shared" si="4"/>
        <v>17.856066945606699</v>
      </c>
      <c r="P33" s="118">
        <f t="shared" si="5"/>
        <v>12.537238493723862</v>
      </c>
      <c r="Q33" s="113">
        <f t="shared" si="12"/>
        <v>4.1841004184100319E-2</v>
      </c>
      <c r="R33" s="113">
        <f t="shared" si="6"/>
        <v>9.6385542168675245E-3</v>
      </c>
      <c r="S33" s="113">
        <f t="shared" si="7"/>
        <v>3.7390612569610196E-2</v>
      </c>
      <c r="T33" s="113">
        <f t="shared" si="8"/>
        <v>2.5306748466257696E-2</v>
      </c>
    </row>
    <row r="34" spans="1:20">
      <c r="A34" s="14" t="str">
        <f t="shared" si="21"/>
        <v>PCSB 5-Year Budget</v>
      </c>
      <c r="B34" s="151">
        <f t="shared" si="21"/>
        <v>116</v>
      </c>
      <c r="C34" s="14" t="str">
        <f t="shared" si="21"/>
        <v>E.L. Haynes PCS</v>
      </c>
      <c r="D34" s="5" t="str">
        <f t="shared" si="21"/>
        <v>2026-2027</v>
      </c>
      <c r="E34" s="40" t="s">
        <v>297</v>
      </c>
      <c r="F34" s="156">
        <v>7.0000000000000007E-2</v>
      </c>
      <c r="G34" s="51">
        <f>ROUND(SUM(IF(((SUM(G32:G33))-(SUM(G8:G22,G24)*0.4)&lt;0),0,(SUM(G32:G33))-(SUM(G8:G22,G24)*0.4))+(G23-(G23*0.4))),0)</f>
        <v>28</v>
      </c>
      <c r="H34" s="51">
        <f t="shared" ref="H34:K34" si="32">ROUND(SUM(IF(((SUM(H32:H33))-(SUM(H8:H22,H24)*0.4)&lt;0),0,(SUM(H32:H33))-(SUM(H8:H22,H24)*0.4))+(H23-(H23*0.4))),0)</f>
        <v>27</v>
      </c>
      <c r="I34" s="51">
        <f t="shared" si="32"/>
        <v>27</v>
      </c>
      <c r="J34" s="51">
        <f t="shared" si="32"/>
        <v>26</v>
      </c>
      <c r="K34" s="51">
        <f t="shared" si="32"/>
        <v>25</v>
      </c>
      <c r="L34" s="18" t="s">
        <v>99</v>
      </c>
      <c r="M34" s="118">
        <f t="shared" ref="M34:M35" si="33">H34-G34</f>
        <v>-1</v>
      </c>
      <c r="N34" s="118">
        <f t="shared" ref="N34:N35" si="34">I34-H34</f>
        <v>0</v>
      </c>
      <c r="O34" s="118">
        <f t="shared" ref="O34:O35" si="35">J34-I34</f>
        <v>-1</v>
      </c>
      <c r="P34" s="118">
        <f t="shared" ref="P34:P35" si="36">K34-J34</f>
        <v>-1</v>
      </c>
      <c r="Q34" s="113">
        <f t="shared" ref="Q34:Q35" si="37">IF(G34,M34/G34,0)</f>
        <v>-3.5714285714285712E-2</v>
      </c>
      <c r="R34" s="113">
        <f t="shared" ref="R34:R35" si="38">IF(H34,N34/H34,0)</f>
        <v>0</v>
      </c>
      <c r="S34" s="113">
        <f t="shared" ref="S34:S35" si="39">IF(I34,O34/I34,0)</f>
        <v>-3.7037037037037035E-2</v>
      </c>
      <c r="T34" s="113">
        <f t="shared" ref="T34:T35" si="40">IF(J34,P34/J34,0)</f>
        <v>-3.8461538461538464E-2</v>
      </c>
    </row>
    <row r="35" spans="1:20">
      <c r="A35" s="14" t="str">
        <f t="shared" si="21"/>
        <v>PCSB 5-Year Budget</v>
      </c>
      <c r="B35" s="151">
        <f t="shared" si="21"/>
        <v>116</v>
      </c>
      <c r="C35" s="14" t="str">
        <f t="shared" si="21"/>
        <v>E.L. Haynes PCS</v>
      </c>
      <c r="D35" s="5" t="str">
        <f t="shared" si="21"/>
        <v>2026-2027</v>
      </c>
      <c r="E35" s="40" t="s">
        <v>298</v>
      </c>
      <c r="F35" s="156">
        <v>7.0000000000000007E-2</v>
      </c>
      <c r="G35" s="51">
        <f>ROUND(SUM(IF(((SUM(G32:G33))-(SUM(G8:G22,G24)*0.7)&lt;0),0,(SUM(G32:G33))-(SUM(G8:G22,G24)*0.7))+(G23-(G23*0.7))),0)</f>
        <v>0</v>
      </c>
      <c r="H35" s="51">
        <f t="shared" ref="H35:K35" si="41">ROUND(SUM(IF(((SUM(H32:H33))-(SUM(H8:H22,H24)*0.7)&lt;0),0,(SUM(H32:H33))-(SUM(H8:H22,H24)*0.7))+(H23-(H23*0.7))),0)</f>
        <v>0</v>
      </c>
      <c r="I35" s="51">
        <f t="shared" si="41"/>
        <v>0</v>
      </c>
      <c r="J35" s="51">
        <f t="shared" si="41"/>
        <v>0</v>
      </c>
      <c r="K35" s="51">
        <f t="shared" si="41"/>
        <v>0</v>
      </c>
      <c r="L35" s="18" t="s">
        <v>99</v>
      </c>
      <c r="M35" s="118">
        <f t="shared" si="33"/>
        <v>0</v>
      </c>
      <c r="N35" s="118">
        <f t="shared" si="34"/>
        <v>0</v>
      </c>
      <c r="O35" s="118">
        <f t="shared" si="35"/>
        <v>0</v>
      </c>
      <c r="P35" s="118">
        <f t="shared" si="36"/>
        <v>0</v>
      </c>
      <c r="Q35" s="113">
        <f t="shared" si="37"/>
        <v>0</v>
      </c>
      <c r="R35" s="113">
        <f t="shared" si="38"/>
        <v>0</v>
      </c>
      <c r="S35" s="113">
        <f t="shared" si="39"/>
        <v>0</v>
      </c>
      <c r="T35" s="113">
        <f t="shared" si="40"/>
        <v>0</v>
      </c>
    </row>
    <row r="36" spans="1:20">
      <c r="A36" s="14" t="str">
        <f t="shared" si="21"/>
        <v>PCSB 5-Year Budget</v>
      </c>
      <c r="B36" s="151">
        <f t="shared" si="21"/>
        <v>116</v>
      </c>
      <c r="C36" s="14" t="str">
        <f t="shared" si="21"/>
        <v>E.L. Haynes PCS</v>
      </c>
      <c r="D36" s="5" t="str">
        <f t="shared" si="21"/>
        <v>2026-2027</v>
      </c>
      <c r="E36" s="40" t="s">
        <v>200</v>
      </c>
      <c r="F36" s="156">
        <v>0.75</v>
      </c>
      <c r="G36" s="47">
        <v>270.03508771929825</v>
      </c>
      <c r="H36" s="47">
        <v>261.08786610878661</v>
      </c>
      <c r="I36" s="47">
        <v>260.73974895397487</v>
      </c>
      <c r="J36" s="47">
        <v>260.39163179916318</v>
      </c>
      <c r="K36" s="47">
        <v>254.47364016736401</v>
      </c>
      <c r="L36" s="18" t="s">
        <v>99</v>
      </c>
      <c r="M36" s="118">
        <f t="shared" si="11"/>
        <v>-8.9472216105116331</v>
      </c>
      <c r="N36" s="118">
        <f t="shared" si="3"/>
        <v>-0.34811715481174588</v>
      </c>
      <c r="O36" s="118">
        <f t="shared" si="4"/>
        <v>-0.34811715481168903</v>
      </c>
      <c r="P36" s="118">
        <f t="shared" si="5"/>
        <v>-5.9179916317991683</v>
      </c>
      <c r="Q36" s="113">
        <f t="shared" si="12"/>
        <v>-3.3133551962003842E-2</v>
      </c>
      <c r="R36" s="113">
        <f t="shared" si="6"/>
        <v>-1.3333333333334497E-3</v>
      </c>
      <c r="S36" s="113">
        <f t="shared" si="7"/>
        <v>-1.3351134846460936E-3</v>
      </c>
      <c r="T36" s="113">
        <f t="shared" si="8"/>
        <v>-2.2727272727272749E-2</v>
      </c>
    </row>
    <row r="37" spans="1:20">
      <c r="A37" s="14" t="str">
        <f t="shared" si="21"/>
        <v>PCSB 5-Year Budget</v>
      </c>
      <c r="B37" s="151">
        <f t="shared" si="21"/>
        <v>116</v>
      </c>
      <c r="C37" s="14" t="str">
        <f t="shared" si="21"/>
        <v>E.L. Haynes PCS</v>
      </c>
      <c r="D37" s="5" t="str">
        <f t="shared" si="21"/>
        <v>2026-2027</v>
      </c>
      <c r="E37" s="40" t="s">
        <v>199</v>
      </c>
      <c r="F37" s="156">
        <v>0.5</v>
      </c>
      <c r="G37" s="47">
        <v>145.96491228070175</v>
      </c>
      <c r="H37" s="47">
        <v>172.31799163179915</v>
      </c>
      <c r="I37" s="47">
        <v>176.84351464435144</v>
      </c>
      <c r="J37" s="47">
        <v>193.5531380753138</v>
      </c>
      <c r="K37" s="47">
        <v>210.95899581589956</v>
      </c>
      <c r="L37" s="18" t="s">
        <v>99</v>
      </c>
      <c r="M37" s="118">
        <f t="shared" si="11"/>
        <v>26.353079351097392</v>
      </c>
      <c r="N37" s="118">
        <f t="shared" si="3"/>
        <v>4.5255230125522985</v>
      </c>
      <c r="O37" s="118">
        <f t="shared" si="4"/>
        <v>16.709623430962353</v>
      </c>
      <c r="P37" s="118">
        <f t="shared" si="5"/>
        <v>17.405857740585759</v>
      </c>
      <c r="Q37" s="113">
        <f t="shared" si="12"/>
        <v>0.1805439330543932</v>
      </c>
      <c r="R37" s="113">
        <f t="shared" si="6"/>
        <v>2.6262626262626248E-2</v>
      </c>
      <c r="S37" s="113">
        <f t="shared" si="7"/>
        <v>9.4488188976378021E-2</v>
      </c>
      <c r="T37" s="113">
        <f t="shared" si="8"/>
        <v>8.9928057553956761E-2</v>
      </c>
    </row>
    <row r="38" spans="1:20">
      <c r="A38" s="14" t="str">
        <f t="shared" si="21"/>
        <v>PCSB 5-Year Budget</v>
      </c>
      <c r="B38" s="151">
        <f t="shared" si="21"/>
        <v>116</v>
      </c>
      <c r="C38" s="14" t="str">
        <f t="shared" si="21"/>
        <v>E.L. Haynes PCS</v>
      </c>
      <c r="D38" s="5" t="str">
        <f t="shared" si="21"/>
        <v>2026-2027</v>
      </c>
      <c r="E38" s="40" t="s">
        <v>198</v>
      </c>
      <c r="F38" s="156">
        <v>1.67</v>
      </c>
      <c r="G38" s="47">
        <v>0</v>
      </c>
      <c r="H38" s="47">
        <v>0</v>
      </c>
      <c r="I38" s="47">
        <v>0</v>
      </c>
      <c r="J38" s="47">
        <v>0</v>
      </c>
      <c r="K38" s="47">
        <v>0</v>
      </c>
      <c r="L38" s="18" t="s">
        <v>99</v>
      </c>
      <c r="M38" s="118">
        <f t="shared" si="11"/>
        <v>0</v>
      </c>
      <c r="N38" s="118">
        <f t="shared" si="3"/>
        <v>0</v>
      </c>
      <c r="O38" s="118">
        <f t="shared" si="4"/>
        <v>0</v>
      </c>
      <c r="P38" s="118">
        <f t="shared" si="5"/>
        <v>0</v>
      </c>
      <c r="Q38" s="113">
        <f t="shared" si="12"/>
        <v>0</v>
      </c>
      <c r="R38" s="113">
        <f t="shared" si="6"/>
        <v>0</v>
      </c>
      <c r="S38" s="113">
        <f t="shared" si="7"/>
        <v>0</v>
      </c>
      <c r="T38" s="113">
        <f t="shared" si="8"/>
        <v>0</v>
      </c>
    </row>
    <row r="39" spans="1:20">
      <c r="A39" s="14" t="str">
        <f t="shared" si="21"/>
        <v>PCSB 5-Year Budget</v>
      </c>
      <c r="B39" s="151">
        <f t="shared" si="21"/>
        <v>116</v>
      </c>
      <c r="C39" s="14" t="str">
        <f t="shared" si="21"/>
        <v>E.L. Haynes PCS</v>
      </c>
      <c r="D39" s="5" t="str">
        <f t="shared" si="21"/>
        <v>2026-2027</v>
      </c>
      <c r="E39" s="40" t="s">
        <v>197</v>
      </c>
      <c r="F39" s="156">
        <v>0.37</v>
      </c>
      <c r="G39" s="47">
        <v>0</v>
      </c>
      <c r="H39" s="47">
        <v>0</v>
      </c>
      <c r="I39" s="47">
        <v>0</v>
      </c>
      <c r="J39" s="47">
        <v>0</v>
      </c>
      <c r="K39" s="47">
        <v>0</v>
      </c>
      <c r="L39" s="18" t="s">
        <v>99</v>
      </c>
      <c r="M39" s="118">
        <f t="shared" si="11"/>
        <v>0</v>
      </c>
      <c r="N39" s="118">
        <f t="shared" si="3"/>
        <v>0</v>
      </c>
      <c r="O39" s="118">
        <f t="shared" si="4"/>
        <v>0</v>
      </c>
      <c r="P39" s="118">
        <f t="shared" si="5"/>
        <v>0</v>
      </c>
      <c r="Q39" s="113">
        <f t="shared" si="12"/>
        <v>0</v>
      </c>
      <c r="R39" s="113">
        <f t="shared" si="6"/>
        <v>0</v>
      </c>
      <c r="S39" s="113">
        <f t="shared" si="7"/>
        <v>0</v>
      </c>
      <c r="T39" s="113">
        <f t="shared" si="8"/>
        <v>0</v>
      </c>
    </row>
    <row r="40" spans="1:20">
      <c r="A40" s="14" t="str">
        <f t="shared" si="21"/>
        <v>PCSB 5-Year Budget</v>
      </c>
      <c r="B40" s="151">
        <f t="shared" si="21"/>
        <v>116</v>
      </c>
      <c r="C40" s="14" t="str">
        <f t="shared" si="21"/>
        <v>E.L. Haynes PCS</v>
      </c>
      <c r="D40" s="5" t="str">
        <f t="shared" si="21"/>
        <v>2026-2027</v>
      </c>
      <c r="E40" s="40" t="s">
        <v>196</v>
      </c>
      <c r="F40" s="156">
        <v>1.34</v>
      </c>
      <c r="G40" s="47">
        <v>0</v>
      </c>
      <c r="H40" s="47">
        <v>0</v>
      </c>
      <c r="I40" s="47">
        <v>0</v>
      </c>
      <c r="J40" s="47">
        <v>0</v>
      </c>
      <c r="K40" s="47">
        <v>0</v>
      </c>
      <c r="L40" s="18" t="s">
        <v>99</v>
      </c>
      <c r="M40" s="118">
        <f t="shared" si="11"/>
        <v>0</v>
      </c>
      <c r="N40" s="118">
        <f t="shared" si="3"/>
        <v>0</v>
      </c>
      <c r="O40" s="118">
        <f t="shared" si="4"/>
        <v>0</v>
      </c>
      <c r="P40" s="118">
        <f t="shared" si="5"/>
        <v>0</v>
      </c>
      <c r="Q40" s="113">
        <f t="shared" si="12"/>
        <v>0</v>
      </c>
      <c r="R40" s="113">
        <f t="shared" si="6"/>
        <v>0</v>
      </c>
      <c r="S40" s="113">
        <f t="shared" si="7"/>
        <v>0</v>
      </c>
      <c r="T40" s="113">
        <f t="shared" si="8"/>
        <v>0</v>
      </c>
    </row>
    <row r="41" spans="1:20">
      <c r="A41" s="14" t="str">
        <f t="shared" si="21"/>
        <v>PCSB 5-Year Budget</v>
      </c>
      <c r="B41" s="151">
        <f t="shared" si="21"/>
        <v>116</v>
      </c>
      <c r="C41" s="14" t="str">
        <f t="shared" si="21"/>
        <v>E.L. Haynes PCS</v>
      </c>
      <c r="D41" s="5" t="str">
        <f t="shared" si="21"/>
        <v>2026-2027</v>
      </c>
      <c r="E41" s="40" t="s">
        <v>195</v>
      </c>
      <c r="F41" s="156">
        <v>2.89</v>
      </c>
      <c r="G41" s="47">
        <v>0</v>
      </c>
      <c r="H41" s="47">
        <v>0</v>
      </c>
      <c r="I41" s="47">
        <v>0</v>
      </c>
      <c r="J41" s="47">
        <v>0</v>
      </c>
      <c r="K41" s="47">
        <v>0</v>
      </c>
      <c r="L41" s="18" t="s">
        <v>99</v>
      </c>
      <c r="M41" s="118">
        <f t="shared" si="11"/>
        <v>0</v>
      </c>
      <c r="N41" s="118">
        <f t="shared" si="3"/>
        <v>0</v>
      </c>
      <c r="O41" s="118">
        <f t="shared" si="4"/>
        <v>0</v>
      </c>
      <c r="P41" s="118">
        <f t="shared" si="5"/>
        <v>0</v>
      </c>
      <c r="Q41" s="113">
        <f t="shared" si="12"/>
        <v>0</v>
      </c>
      <c r="R41" s="113">
        <f t="shared" si="6"/>
        <v>0</v>
      </c>
      <c r="S41" s="113">
        <f t="shared" si="7"/>
        <v>0</v>
      </c>
      <c r="T41" s="113">
        <f t="shared" si="8"/>
        <v>0</v>
      </c>
    </row>
    <row r="42" spans="1:20">
      <c r="A42" s="14" t="str">
        <f t="shared" si="21"/>
        <v>PCSB 5-Year Budget</v>
      </c>
      <c r="B42" s="151">
        <f t="shared" si="21"/>
        <v>116</v>
      </c>
      <c r="C42" s="14" t="str">
        <f t="shared" si="21"/>
        <v>E.L. Haynes PCS</v>
      </c>
      <c r="D42" s="5" t="str">
        <f t="shared" si="21"/>
        <v>2026-2027</v>
      </c>
      <c r="E42" s="40" t="s">
        <v>194</v>
      </c>
      <c r="F42" s="156">
        <v>2.89</v>
      </c>
      <c r="G42" s="47">
        <v>0</v>
      </c>
      <c r="H42" s="47">
        <v>0</v>
      </c>
      <c r="I42" s="47">
        <v>0</v>
      </c>
      <c r="J42" s="47">
        <v>0</v>
      </c>
      <c r="K42" s="47">
        <v>0</v>
      </c>
      <c r="L42" s="18" t="s">
        <v>99</v>
      </c>
      <c r="M42" s="118">
        <f t="shared" si="11"/>
        <v>0</v>
      </c>
      <c r="N42" s="118">
        <f t="shared" si="3"/>
        <v>0</v>
      </c>
      <c r="O42" s="118">
        <f t="shared" si="4"/>
        <v>0</v>
      </c>
      <c r="P42" s="118">
        <f t="shared" si="5"/>
        <v>0</v>
      </c>
      <c r="Q42" s="113">
        <f t="shared" si="12"/>
        <v>0</v>
      </c>
      <c r="R42" s="113">
        <f t="shared" si="6"/>
        <v>0</v>
      </c>
      <c r="S42" s="113">
        <f t="shared" si="7"/>
        <v>0</v>
      </c>
      <c r="T42" s="113">
        <f t="shared" si="8"/>
        <v>0</v>
      </c>
    </row>
    <row r="43" spans="1:20">
      <c r="A43" s="14" t="str">
        <f t="shared" si="21"/>
        <v>PCSB 5-Year Budget</v>
      </c>
      <c r="B43" s="151">
        <f t="shared" si="21"/>
        <v>116</v>
      </c>
      <c r="C43" s="14" t="str">
        <f t="shared" si="21"/>
        <v>E.L. Haynes PCS</v>
      </c>
      <c r="D43" s="5" t="str">
        <f t="shared" si="21"/>
        <v>2026-2027</v>
      </c>
      <c r="E43" s="40" t="s">
        <v>240</v>
      </c>
      <c r="F43" s="156">
        <v>0.66800000000000004</v>
      </c>
      <c r="G43" s="47">
        <v>0</v>
      </c>
      <c r="H43" s="47">
        <v>0</v>
      </c>
      <c r="I43" s="47">
        <v>0</v>
      </c>
      <c r="J43" s="47">
        <v>0</v>
      </c>
      <c r="K43" s="47">
        <v>0</v>
      </c>
      <c r="L43" s="18" t="s">
        <v>99</v>
      </c>
      <c r="M43" s="118">
        <f t="shared" si="11"/>
        <v>0</v>
      </c>
      <c r="N43" s="118">
        <f t="shared" si="3"/>
        <v>0</v>
      </c>
      <c r="O43" s="118">
        <f t="shared" si="4"/>
        <v>0</v>
      </c>
      <c r="P43" s="118">
        <f t="shared" si="5"/>
        <v>0</v>
      </c>
      <c r="Q43" s="113">
        <f t="shared" si="12"/>
        <v>0</v>
      </c>
      <c r="R43" s="113">
        <f t="shared" si="6"/>
        <v>0</v>
      </c>
      <c r="S43" s="113">
        <f t="shared" si="7"/>
        <v>0</v>
      </c>
      <c r="T43" s="113">
        <f t="shared" si="8"/>
        <v>0</v>
      </c>
    </row>
    <row r="44" spans="1:20">
      <c r="A44" s="14" t="str">
        <f t="shared" si="21"/>
        <v>PCSB 5-Year Budget</v>
      </c>
      <c r="B44" s="151">
        <f t="shared" si="21"/>
        <v>116</v>
      </c>
      <c r="C44" s="14" t="str">
        <f t="shared" si="21"/>
        <v>E.L. Haynes PCS</v>
      </c>
      <c r="D44" s="5" t="str">
        <f t="shared" si="21"/>
        <v>2026-2027</v>
      </c>
      <c r="E44" s="40" t="s">
        <v>193</v>
      </c>
      <c r="F44" s="156">
        <v>6.3E-2</v>
      </c>
      <c r="G44" s="47">
        <v>0</v>
      </c>
      <c r="H44" s="47">
        <v>0</v>
      </c>
      <c r="I44" s="47">
        <v>0</v>
      </c>
      <c r="J44" s="47">
        <v>0</v>
      </c>
      <c r="K44" s="47">
        <v>0</v>
      </c>
      <c r="L44" s="18" t="s">
        <v>99</v>
      </c>
      <c r="M44" s="118">
        <f t="shared" si="11"/>
        <v>0</v>
      </c>
      <c r="N44" s="118">
        <f t="shared" si="3"/>
        <v>0</v>
      </c>
      <c r="O44" s="118">
        <f t="shared" si="4"/>
        <v>0</v>
      </c>
      <c r="P44" s="118">
        <f t="shared" si="5"/>
        <v>0</v>
      </c>
      <c r="Q44" s="113">
        <f t="shared" si="12"/>
        <v>0</v>
      </c>
      <c r="R44" s="113">
        <f t="shared" si="6"/>
        <v>0</v>
      </c>
      <c r="S44" s="113">
        <f t="shared" si="7"/>
        <v>0</v>
      </c>
      <c r="T44" s="113">
        <f t="shared" si="8"/>
        <v>0</v>
      </c>
    </row>
    <row r="45" spans="1:20">
      <c r="A45" s="14" t="str">
        <f t="shared" si="21"/>
        <v>PCSB 5-Year Budget</v>
      </c>
      <c r="B45" s="151">
        <f t="shared" si="21"/>
        <v>116</v>
      </c>
      <c r="C45" s="14" t="str">
        <f t="shared" si="21"/>
        <v>E.L. Haynes PCS</v>
      </c>
      <c r="D45" s="5" t="str">
        <f t="shared" si="21"/>
        <v>2026-2027</v>
      </c>
      <c r="E45" s="40" t="s">
        <v>192</v>
      </c>
      <c r="F45" s="156">
        <v>0.22700000000000001</v>
      </c>
      <c r="G45" s="47">
        <v>4</v>
      </c>
      <c r="H45" s="47">
        <v>4</v>
      </c>
      <c r="I45" s="47">
        <v>4</v>
      </c>
      <c r="J45" s="47">
        <v>4</v>
      </c>
      <c r="K45" s="47">
        <v>4</v>
      </c>
      <c r="L45" s="18" t="s">
        <v>99</v>
      </c>
      <c r="M45" s="118">
        <f t="shared" si="11"/>
        <v>0</v>
      </c>
      <c r="N45" s="118">
        <f t="shared" si="3"/>
        <v>0</v>
      </c>
      <c r="O45" s="118">
        <f t="shared" si="4"/>
        <v>0</v>
      </c>
      <c r="P45" s="118">
        <f t="shared" si="5"/>
        <v>0</v>
      </c>
      <c r="Q45" s="113">
        <f t="shared" si="12"/>
        <v>0</v>
      </c>
      <c r="R45" s="113">
        <f t="shared" si="6"/>
        <v>0</v>
      </c>
      <c r="S45" s="113">
        <f t="shared" si="7"/>
        <v>0</v>
      </c>
      <c r="T45" s="113">
        <f t="shared" si="8"/>
        <v>0</v>
      </c>
    </row>
    <row r="46" spans="1:20">
      <c r="A46" s="14" t="str">
        <f t="shared" si="21"/>
        <v>PCSB 5-Year Budget</v>
      </c>
      <c r="B46" s="151">
        <f t="shared" si="21"/>
        <v>116</v>
      </c>
      <c r="C46" s="14" t="str">
        <f t="shared" si="21"/>
        <v>E.L. Haynes PCS</v>
      </c>
      <c r="D46" s="5" t="str">
        <f t="shared" si="21"/>
        <v>2026-2027</v>
      </c>
      <c r="E46" s="40" t="s">
        <v>191</v>
      </c>
      <c r="F46" s="156">
        <v>0.49099999999999999</v>
      </c>
      <c r="G46" s="47">
        <v>7</v>
      </c>
      <c r="H46" s="47">
        <v>7</v>
      </c>
      <c r="I46" s="47">
        <v>7</v>
      </c>
      <c r="J46" s="47">
        <v>7</v>
      </c>
      <c r="K46" s="47">
        <v>7</v>
      </c>
      <c r="L46" s="18" t="s">
        <v>99</v>
      </c>
      <c r="M46" s="118">
        <f t="shared" si="11"/>
        <v>0</v>
      </c>
      <c r="N46" s="118">
        <f t="shared" si="3"/>
        <v>0</v>
      </c>
      <c r="O46" s="118">
        <f t="shared" si="4"/>
        <v>0</v>
      </c>
      <c r="P46" s="118">
        <f t="shared" si="5"/>
        <v>0</v>
      </c>
      <c r="Q46" s="113">
        <f t="shared" si="12"/>
        <v>0</v>
      </c>
      <c r="R46" s="113">
        <f t="shared" si="6"/>
        <v>0</v>
      </c>
      <c r="S46" s="113">
        <f t="shared" si="7"/>
        <v>0</v>
      </c>
      <c r="T46" s="113">
        <f t="shared" si="8"/>
        <v>0</v>
      </c>
    </row>
    <row r="47" spans="1:20">
      <c r="A47" s="14" t="str">
        <f t="shared" si="21"/>
        <v>PCSB 5-Year Budget</v>
      </c>
      <c r="B47" s="151">
        <f t="shared" si="21"/>
        <v>116</v>
      </c>
      <c r="C47" s="14" t="str">
        <f t="shared" si="21"/>
        <v>E.L. Haynes PCS</v>
      </c>
      <c r="D47" s="5" t="str">
        <f t="shared" si="21"/>
        <v>2026-2027</v>
      </c>
      <c r="E47" s="40" t="s">
        <v>190</v>
      </c>
      <c r="F47" s="157">
        <v>0.49099999999999999</v>
      </c>
      <c r="G47" s="48">
        <v>1</v>
      </c>
      <c r="H47" s="48">
        <v>1</v>
      </c>
      <c r="I47" s="48">
        <v>1</v>
      </c>
      <c r="J47" s="48">
        <v>1</v>
      </c>
      <c r="K47" s="48">
        <v>1</v>
      </c>
      <c r="L47" s="18" t="s">
        <v>99</v>
      </c>
      <c r="M47" s="119">
        <f t="shared" si="11"/>
        <v>0</v>
      </c>
      <c r="N47" s="119">
        <f t="shared" si="3"/>
        <v>0</v>
      </c>
      <c r="O47" s="119">
        <f t="shared" si="4"/>
        <v>0</v>
      </c>
      <c r="P47" s="119">
        <f t="shared" si="5"/>
        <v>0</v>
      </c>
      <c r="Q47" s="120">
        <f t="shared" si="12"/>
        <v>0</v>
      </c>
      <c r="R47" s="120">
        <f t="shared" si="6"/>
        <v>0</v>
      </c>
      <c r="S47" s="120">
        <f t="shared" si="7"/>
        <v>0</v>
      </c>
      <c r="T47" s="120">
        <f t="shared" si="8"/>
        <v>0</v>
      </c>
    </row>
    <row r="48" spans="1:20" ht="30" customHeight="1">
      <c r="A48" s="14" t="str">
        <f t="shared" si="21"/>
        <v>PCSB 5-Year Budget</v>
      </c>
      <c r="B48" s="151">
        <f t="shared" si="21"/>
        <v>116</v>
      </c>
      <c r="C48" s="14" t="str">
        <f t="shared" si="21"/>
        <v>E.L. Haynes PCS</v>
      </c>
      <c r="D48" s="5" t="str">
        <f t="shared" si="21"/>
        <v>2026-2027</v>
      </c>
      <c r="E48" s="38" t="s">
        <v>222</v>
      </c>
      <c r="F48" s="165">
        <v>0</v>
      </c>
      <c r="G48" s="19">
        <v>-7</v>
      </c>
      <c r="H48" s="19">
        <v>-8</v>
      </c>
      <c r="I48" s="19">
        <v>-8</v>
      </c>
      <c r="J48" s="19">
        <v>-8</v>
      </c>
      <c r="K48" s="19">
        <v>-9</v>
      </c>
      <c r="L48" s="18" t="s">
        <v>99</v>
      </c>
      <c r="M48" s="121">
        <f t="shared" si="11"/>
        <v>-1</v>
      </c>
      <c r="N48" s="121">
        <f t="shared" si="3"/>
        <v>0</v>
      </c>
      <c r="O48" s="121">
        <f t="shared" si="4"/>
        <v>0</v>
      </c>
      <c r="P48" s="121">
        <f t="shared" si="5"/>
        <v>-1</v>
      </c>
      <c r="Q48" s="113">
        <f t="shared" si="12"/>
        <v>0.14285714285714285</v>
      </c>
      <c r="R48" s="113">
        <f t="shared" si="6"/>
        <v>0</v>
      </c>
      <c r="S48" s="113">
        <f t="shared" si="7"/>
        <v>0</v>
      </c>
      <c r="T48" s="113">
        <f t="shared" si="8"/>
        <v>0.125</v>
      </c>
    </row>
    <row r="49" spans="1:20">
      <c r="A49" s="14" t="str">
        <f t="shared" si="21"/>
        <v>PCSB 5-Year Budget</v>
      </c>
      <c r="B49" s="151">
        <f t="shared" si="21"/>
        <v>116</v>
      </c>
      <c r="C49" s="14" t="str">
        <f t="shared" si="21"/>
        <v>E.L. Haynes PCS</v>
      </c>
      <c r="D49" s="5" t="str">
        <f t="shared" si="21"/>
        <v>2026-2027</v>
      </c>
      <c r="E49" s="40" t="s">
        <v>223</v>
      </c>
      <c r="F49" s="165">
        <v>0</v>
      </c>
      <c r="G49" s="46">
        <v>-30856</v>
      </c>
      <c r="H49" s="46">
        <v>-30306</v>
      </c>
      <c r="I49" s="46">
        <v>-30779</v>
      </c>
      <c r="J49" s="46">
        <v>-30096</v>
      </c>
      <c r="K49" s="46">
        <v>-29833</v>
      </c>
      <c r="L49" s="18" t="s">
        <v>99</v>
      </c>
      <c r="M49" s="122">
        <f t="shared" si="11"/>
        <v>550</v>
      </c>
      <c r="N49" s="122">
        <f t="shared" si="3"/>
        <v>-473</v>
      </c>
      <c r="O49" s="122">
        <f t="shared" si="4"/>
        <v>683</v>
      </c>
      <c r="P49" s="122">
        <f t="shared" si="5"/>
        <v>263</v>
      </c>
      <c r="Q49" s="120">
        <f t="shared" si="12"/>
        <v>-1.7824734249416645E-2</v>
      </c>
      <c r="R49" s="120">
        <f t="shared" si="6"/>
        <v>1.5607470467894147E-2</v>
      </c>
      <c r="S49" s="120">
        <f t="shared" si="7"/>
        <v>-2.2190454530686507E-2</v>
      </c>
      <c r="T49" s="120">
        <f t="shared" si="8"/>
        <v>-8.7387028176501864E-3</v>
      </c>
    </row>
    <row r="50" spans="1:20" ht="30" customHeight="1">
      <c r="A50" s="14" t="str">
        <f t="shared" si="21"/>
        <v>PCSB 5-Year Budget</v>
      </c>
      <c r="B50" s="151">
        <f t="shared" si="21"/>
        <v>116</v>
      </c>
      <c r="C50" s="14" t="str">
        <f t="shared" si="21"/>
        <v>E.L. Haynes PCS</v>
      </c>
      <c r="D50" s="5" t="str">
        <f t="shared" si="21"/>
        <v>2026-2027</v>
      </c>
      <c r="E50" s="38" t="s">
        <v>265</v>
      </c>
      <c r="F50" s="165">
        <v>0</v>
      </c>
      <c r="G50" s="37">
        <f>SUMPRODUCT($F8:$F25,G8:G25)*G3+G48</f>
        <v>21387992.359999999</v>
      </c>
      <c r="H50" s="37">
        <f>SUMPRODUCT($F8:$F25,H8:H25)*H3+H48</f>
        <v>22959832.960000001</v>
      </c>
      <c r="I50" s="37">
        <f>SUMPRODUCT($F8:$F25,I8:I25)*I3+I48</f>
        <v>23610810.290176</v>
      </c>
      <c r="J50" s="37">
        <f>SUMPRODUCT($F8:$F25,J8:J25)*J3+J48</f>
        <v>25000994.328279037</v>
      </c>
      <c r="K50" s="37">
        <f>SUMPRODUCT($F8:$F25,K8:K25)*K3+K48</f>
        <v>26123650.521487258</v>
      </c>
      <c r="L50" s="18" t="s">
        <v>99</v>
      </c>
      <c r="M50" s="123">
        <f t="shared" si="11"/>
        <v>1571840.6000000015</v>
      </c>
      <c r="N50" s="123">
        <f t="shared" si="3"/>
        <v>650977.33017599955</v>
      </c>
      <c r="O50" s="123">
        <f t="shared" si="4"/>
        <v>1390184.0381030366</v>
      </c>
      <c r="P50" s="123">
        <f t="shared" si="5"/>
        <v>1122656.1932082213</v>
      </c>
      <c r="Q50" s="124">
        <f t="shared" si="12"/>
        <v>7.3491731881280775E-2</v>
      </c>
      <c r="R50" s="124">
        <f t="shared" si="6"/>
        <v>2.8352877449505605E-2</v>
      </c>
      <c r="S50" s="124">
        <f t="shared" si="7"/>
        <v>5.8879132948752085E-2</v>
      </c>
      <c r="T50" s="124">
        <f t="shared" si="8"/>
        <v>4.4904461737282443E-2</v>
      </c>
    </row>
    <row r="51" spans="1:20">
      <c r="A51" s="14" t="str">
        <f t="shared" si="21"/>
        <v>PCSB 5-Year Budget</v>
      </c>
      <c r="B51" s="151">
        <f t="shared" si="21"/>
        <v>116</v>
      </c>
      <c r="C51" s="14" t="str">
        <f t="shared" si="21"/>
        <v>E.L. Haynes PCS</v>
      </c>
      <c r="D51" s="5" t="str">
        <f t="shared" si="21"/>
        <v>2026-2027</v>
      </c>
      <c r="E51" s="40" t="s">
        <v>80</v>
      </c>
      <c r="F51" s="165">
        <v>0</v>
      </c>
      <c r="G51" s="37">
        <f>SUMPRODUCT($F26:$F47,G26:G47)*G3+G49</f>
        <v>12918689.775157899</v>
      </c>
      <c r="H51" s="37">
        <f t="shared" ref="H51:K51" si="42">SUMPRODUCT($F26:$F47,H26:H47)*H3+H49</f>
        <v>13642364.28880067</v>
      </c>
      <c r="I51" s="37">
        <f t="shared" si="42"/>
        <v>14036560.996265763</v>
      </c>
      <c r="J51" s="37">
        <f t="shared" si="42"/>
        <v>14805902.65258088</v>
      </c>
      <c r="K51" s="37">
        <f t="shared" si="42"/>
        <v>15427506.104644425</v>
      </c>
      <c r="L51" s="18" t="s">
        <v>99</v>
      </c>
      <c r="M51" s="123">
        <f t="shared" si="11"/>
        <v>723674.51364277117</v>
      </c>
      <c r="N51" s="123">
        <f t="shared" si="3"/>
        <v>394196.70746509358</v>
      </c>
      <c r="O51" s="123">
        <f t="shared" si="4"/>
        <v>769341.65631511621</v>
      </c>
      <c r="P51" s="123">
        <f t="shared" si="5"/>
        <v>621603.45206354558</v>
      </c>
      <c r="Q51" s="124">
        <f t="shared" si="12"/>
        <v>5.6017640042287188E-2</v>
      </c>
      <c r="R51" s="124">
        <f t="shared" si="6"/>
        <v>2.8895043345873613E-2</v>
      </c>
      <c r="S51" s="124">
        <f t="shared" si="7"/>
        <v>5.4809839569663045E-2</v>
      </c>
      <c r="T51" s="124">
        <f t="shared" si="8"/>
        <v>4.1983489061721696E-2</v>
      </c>
    </row>
    <row r="52" spans="1:20">
      <c r="A52" s="14" t="str">
        <f t="shared" ref="A52:A124" si="43">A$2</f>
        <v>PCSB 5-Year Budget</v>
      </c>
      <c r="B52" s="151">
        <f t="shared" ref="B52:D124" si="44">B$2</f>
        <v>116</v>
      </c>
      <c r="C52" s="14" t="str">
        <f t="shared" si="44"/>
        <v>E.L. Haynes PCS</v>
      </c>
      <c r="D52" s="5" t="str">
        <f t="shared" si="44"/>
        <v>2026-2027</v>
      </c>
      <c r="E52" s="41" t="s">
        <v>81</v>
      </c>
      <c r="F52" s="165">
        <v>0</v>
      </c>
      <c r="G52" s="37">
        <f>(G108-G38)*G5+G38*G7</f>
        <v>4600750</v>
      </c>
      <c r="H52" s="37">
        <f>(H108-H38)*H5+H38*H7</f>
        <v>4941840.7499999991</v>
      </c>
      <c r="I52" s="37">
        <f>(I108-I38)*I5+I38*I7</f>
        <v>5144146.6114499988</v>
      </c>
      <c r="J52" s="37">
        <f>(J108-J38)*J5+J38*J7</f>
        <v>5501920.5759363994</v>
      </c>
      <c r="K52" s="37">
        <f>(K108-K38)*K5+K38*K7</f>
        <v>5816032.1412099702</v>
      </c>
      <c r="L52" s="18" t="s">
        <v>99</v>
      </c>
      <c r="M52" s="123">
        <f t="shared" si="11"/>
        <v>341090.74999999907</v>
      </c>
      <c r="N52" s="123">
        <f t="shared" si="3"/>
        <v>202305.86144999973</v>
      </c>
      <c r="O52" s="123">
        <f t="shared" si="4"/>
        <v>357773.9644864006</v>
      </c>
      <c r="P52" s="123">
        <f t="shared" si="5"/>
        <v>314111.56527357083</v>
      </c>
      <c r="Q52" s="124">
        <f t="shared" si="12"/>
        <v>7.4138075313807325E-2</v>
      </c>
      <c r="R52" s="124">
        <f t="shared" si="6"/>
        <v>4.0937349397590313E-2</v>
      </c>
      <c r="S52" s="124">
        <f t="shared" si="7"/>
        <v>6.9549721559268238E-2</v>
      </c>
      <c r="T52" s="124">
        <f t="shared" si="8"/>
        <v>5.7091257668711551E-2</v>
      </c>
    </row>
    <row r="53" spans="1:20" ht="15" customHeight="1">
      <c r="A53" s="14" t="str">
        <f t="shared" si="43"/>
        <v>PCSB 5-Year Budget</v>
      </c>
      <c r="B53" s="151">
        <f t="shared" si="44"/>
        <v>116</v>
      </c>
      <c r="C53" s="14" t="str">
        <f t="shared" si="44"/>
        <v>E.L. Haynes PCS</v>
      </c>
      <c r="D53" s="5" t="str">
        <f t="shared" si="44"/>
        <v>2026-2027</v>
      </c>
      <c r="E53" t="s">
        <v>5</v>
      </c>
      <c r="F53" s="165">
        <v>0</v>
      </c>
      <c r="G53" s="19">
        <v>2617610.17</v>
      </c>
      <c r="H53" s="19">
        <v>2754685.8972871085</v>
      </c>
      <c r="I53" s="19">
        <v>2765004.360614649</v>
      </c>
      <c r="J53" s="19">
        <v>2176459.8505424922</v>
      </c>
      <c r="K53" s="19">
        <v>2251105.5490892269</v>
      </c>
      <c r="L53" s="18" t="s">
        <v>99</v>
      </c>
      <c r="M53" s="121">
        <f t="shared" si="11"/>
        <v>137075.72728710854</v>
      </c>
      <c r="N53" s="121">
        <f t="shared" si="3"/>
        <v>10318.46332754055</v>
      </c>
      <c r="O53" s="121">
        <f t="shared" si="4"/>
        <v>-588544.51007215679</v>
      </c>
      <c r="P53" s="121">
        <f t="shared" si="5"/>
        <v>74645.698546734639</v>
      </c>
      <c r="Q53" s="113">
        <f t="shared" si="12"/>
        <v>5.2366746148112861E-2</v>
      </c>
      <c r="R53" s="113">
        <f t="shared" si="6"/>
        <v>3.7457858036382516E-3</v>
      </c>
      <c r="S53" s="113">
        <f t="shared" si="7"/>
        <v>-0.21285482166159253</v>
      </c>
      <c r="T53" s="113">
        <f t="shared" si="8"/>
        <v>3.4296841509908332E-2</v>
      </c>
    </row>
    <row r="54" spans="1:20">
      <c r="A54" s="14" t="str">
        <f t="shared" si="43"/>
        <v>PCSB 5-Year Budget</v>
      </c>
      <c r="B54" s="151">
        <f t="shared" si="44"/>
        <v>116</v>
      </c>
      <c r="C54" s="14" t="str">
        <f t="shared" si="44"/>
        <v>E.L. Haynes PCS</v>
      </c>
      <c r="D54" s="5" t="str">
        <f t="shared" si="44"/>
        <v>2026-2027</v>
      </c>
      <c r="E54" t="s">
        <v>266</v>
      </c>
      <c r="F54" s="165">
        <v>0</v>
      </c>
      <c r="G54" s="19">
        <v>339000</v>
      </c>
      <c r="H54" s="19">
        <v>356470</v>
      </c>
      <c r="I54" s="19">
        <v>366710.26</v>
      </c>
      <c r="J54" s="19">
        <v>382216.37440000003</v>
      </c>
      <c r="K54" s="19">
        <v>395145.52026400005</v>
      </c>
      <c r="L54" s="18" t="s">
        <v>99</v>
      </c>
      <c r="M54" s="121">
        <f>H54-G54</f>
        <v>17470</v>
      </c>
      <c r="N54" s="121">
        <f>I54-H54</f>
        <v>10240.260000000009</v>
      </c>
      <c r="O54" s="121">
        <f>J54-I54</f>
        <v>15506.11440000002</v>
      </c>
      <c r="P54" s="121">
        <f>K54-J54</f>
        <v>12929.14586400002</v>
      </c>
      <c r="Q54" s="113">
        <f>IF(G54,M54/G54,0)</f>
        <v>5.1533923303834807E-2</v>
      </c>
      <c r="R54" s="113">
        <f>IF(H54,N54/H54,0)</f>
        <v>2.8726849384239934E-2</v>
      </c>
      <c r="S54" s="113">
        <f>IF(I54,O54/I54,0)</f>
        <v>4.228437568122588E-2</v>
      </c>
      <c r="T54" s="113">
        <f>IF(J54,P54/J54,0)</f>
        <v>3.3826771247820249E-2</v>
      </c>
    </row>
    <row r="55" spans="1:20">
      <c r="A55" s="14" t="str">
        <f t="shared" si="43"/>
        <v>PCSB 5-Year Budget</v>
      </c>
      <c r="B55" s="151">
        <f t="shared" si="44"/>
        <v>116</v>
      </c>
      <c r="C55" s="14" t="str">
        <f t="shared" si="44"/>
        <v>E.L. Haynes PCS</v>
      </c>
      <c r="D55" s="5" t="str">
        <f t="shared" si="44"/>
        <v>2026-2027</v>
      </c>
      <c r="E55" t="s">
        <v>267</v>
      </c>
      <c r="F55" s="165">
        <v>0</v>
      </c>
      <c r="G55" s="19">
        <v>1240245</v>
      </c>
      <c r="H55" s="19">
        <v>1203902</v>
      </c>
      <c r="I55" s="19">
        <v>1208102</v>
      </c>
      <c r="J55" s="19">
        <v>1208102</v>
      </c>
      <c r="K55" s="19">
        <v>1008102</v>
      </c>
      <c r="L55" s="18" t="s">
        <v>99</v>
      </c>
      <c r="M55" s="121">
        <f t="shared" si="11"/>
        <v>-36343</v>
      </c>
      <c r="N55" s="121">
        <f t="shared" si="3"/>
        <v>4200</v>
      </c>
      <c r="O55" s="121">
        <f t="shared" si="4"/>
        <v>0</v>
      </c>
      <c r="P55" s="121">
        <f t="shared" si="5"/>
        <v>-200000</v>
      </c>
      <c r="Q55" s="113">
        <f t="shared" si="12"/>
        <v>-2.9303081246044128E-2</v>
      </c>
      <c r="R55" s="113">
        <f t="shared" si="6"/>
        <v>3.4886560533996954E-3</v>
      </c>
      <c r="S55" s="113">
        <f t="shared" si="7"/>
        <v>0</v>
      </c>
      <c r="T55" s="113">
        <f t="shared" si="8"/>
        <v>-0.16554893543757068</v>
      </c>
    </row>
    <row r="56" spans="1:20">
      <c r="A56" s="14" t="str">
        <f t="shared" si="43"/>
        <v>PCSB 5-Year Budget</v>
      </c>
      <c r="B56" s="151">
        <f t="shared" si="44"/>
        <v>116</v>
      </c>
      <c r="C56" s="14" t="str">
        <f t="shared" si="44"/>
        <v>E.L. Haynes PCS</v>
      </c>
      <c r="D56" s="5" t="str">
        <f t="shared" si="44"/>
        <v>2026-2027</v>
      </c>
      <c r="E56" t="s">
        <v>294</v>
      </c>
      <c r="F56" s="165">
        <v>0</v>
      </c>
      <c r="G56" s="19">
        <v>16730</v>
      </c>
      <c r="H56" s="19">
        <v>17064.599999999999</v>
      </c>
      <c r="I56" s="19">
        <v>17405.892</v>
      </c>
      <c r="J56" s="19">
        <v>17754.009839999999</v>
      </c>
      <c r="K56" s="19">
        <v>18109.0900368</v>
      </c>
      <c r="L56" s="18" t="s">
        <v>99</v>
      </c>
      <c r="M56" s="121">
        <f t="shared" ref="M56" si="45">H56-G56</f>
        <v>334.59999999999854</v>
      </c>
      <c r="N56" s="121">
        <f t="shared" ref="N56" si="46">I56-H56</f>
        <v>341.29200000000128</v>
      </c>
      <c r="O56" s="121">
        <f t="shared" ref="O56" si="47">J56-I56</f>
        <v>348.11783999999898</v>
      </c>
      <c r="P56" s="121">
        <f t="shared" ref="P56" si="48">K56-J56</f>
        <v>355.08019680000143</v>
      </c>
      <c r="Q56" s="113">
        <f t="shared" ref="Q56" si="49">IF(G56,M56/G56,0)</f>
        <v>1.9999999999999914E-2</v>
      </c>
      <c r="R56" s="113">
        <f t="shared" ref="R56" si="50">IF(H56,N56/H56,0)</f>
        <v>2.0000000000000077E-2</v>
      </c>
      <c r="S56" s="113">
        <f t="shared" ref="S56" si="51">IF(I56,O56/I56,0)</f>
        <v>1.9999999999999941E-2</v>
      </c>
      <c r="T56" s="113">
        <f t="shared" ref="T56" si="52">IF(J56,P56/J56,0)</f>
        <v>2.0000000000000084E-2</v>
      </c>
    </row>
    <row r="57" spans="1:20">
      <c r="A57" s="14" t="str">
        <f t="shared" si="43"/>
        <v>PCSB 5-Year Budget</v>
      </c>
      <c r="B57" s="151">
        <f t="shared" si="44"/>
        <v>116</v>
      </c>
      <c r="C57" s="14" t="str">
        <f t="shared" si="44"/>
        <v>E.L. Haynes PCS</v>
      </c>
      <c r="D57" s="5" t="str">
        <f t="shared" si="44"/>
        <v>2026-2027</v>
      </c>
      <c r="E57" t="s">
        <v>6</v>
      </c>
      <c r="F57" s="165">
        <v>0</v>
      </c>
      <c r="G57" s="19">
        <v>1433626</v>
      </c>
      <c r="H57" s="19">
        <v>1256920.8072151816</v>
      </c>
      <c r="I57" s="19">
        <v>1289445.3489052074</v>
      </c>
      <c r="J57" s="19">
        <v>1152159.4401061418</v>
      </c>
      <c r="K57" s="19">
        <v>681381.16727423447</v>
      </c>
      <c r="L57" s="18" t="s">
        <v>99</v>
      </c>
      <c r="M57" s="121">
        <f t="shared" si="11"/>
        <v>-176705.19278481835</v>
      </c>
      <c r="N57" s="121">
        <f t="shared" si="3"/>
        <v>32524.541690025711</v>
      </c>
      <c r="O57" s="121">
        <f t="shared" si="4"/>
        <v>-137285.90879906551</v>
      </c>
      <c r="P57" s="121">
        <f t="shared" si="5"/>
        <v>-470778.27283190738</v>
      </c>
      <c r="Q57" s="113">
        <f t="shared" si="12"/>
        <v>-0.1232575251738029</v>
      </c>
      <c r="R57" s="113">
        <f t="shared" si="6"/>
        <v>2.5876365084676008E-2</v>
      </c>
      <c r="S57" s="113">
        <f t="shared" si="7"/>
        <v>-0.10646896273318365</v>
      </c>
      <c r="T57" s="113">
        <f t="shared" si="8"/>
        <v>-0.40860514304212731</v>
      </c>
    </row>
    <row r="58" spans="1:20">
      <c r="A58" s="14" t="str">
        <f t="shared" si="43"/>
        <v>PCSB 5-Year Budget</v>
      </c>
      <c r="B58" s="151">
        <f t="shared" si="44"/>
        <v>116</v>
      </c>
      <c r="C58" s="14" t="str">
        <f t="shared" si="44"/>
        <v>E.L. Haynes PCS</v>
      </c>
      <c r="D58" s="5" t="str">
        <f t="shared" si="44"/>
        <v>2026-2027</v>
      </c>
      <c r="E58" s="16" t="s">
        <v>7</v>
      </c>
      <c r="F58" s="165">
        <v>0</v>
      </c>
      <c r="G58" s="21">
        <f>SUM(G50:G57)</f>
        <v>44554643.3051579</v>
      </c>
      <c r="H58" s="21">
        <f>SUM(H50:H57)</f>
        <v>47133081.303302966</v>
      </c>
      <c r="I58" s="21">
        <f>SUM(I50:I57)</f>
        <v>48438185.759411618</v>
      </c>
      <c r="J58" s="21">
        <f>SUM(J50:J57)</f>
        <v>50245509.231684946</v>
      </c>
      <c r="K58" s="21">
        <f>SUM(K50:K57)</f>
        <v>51721032.09400592</v>
      </c>
      <c r="L58" s="165" t="s">
        <v>99</v>
      </c>
      <c r="M58" s="125">
        <f t="shared" si="11"/>
        <v>2578437.9981450662</v>
      </c>
      <c r="N58" s="125">
        <f t="shared" si="3"/>
        <v>1305104.4561086521</v>
      </c>
      <c r="O58" s="125">
        <f t="shared" si="4"/>
        <v>1807323.4722733274</v>
      </c>
      <c r="P58" s="125">
        <f t="shared" si="5"/>
        <v>1475522.8623209745</v>
      </c>
      <c r="Q58" s="126">
        <f t="shared" si="12"/>
        <v>5.7871364393721259E-2</v>
      </c>
      <c r="R58" s="126">
        <f t="shared" si="6"/>
        <v>2.7689775843642832E-2</v>
      </c>
      <c r="S58" s="126">
        <f t="shared" si="7"/>
        <v>3.7311956340605953E-2</v>
      </c>
      <c r="T58" s="126">
        <f t="shared" si="8"/>
        <v>2.936626347077613E-2</v>
      </c>
    </row>
    <row r="59" spans="1:20" ht="30" customHeight="1">
      <c r="A59" s="14" t="str">
        <f t="shared" si="43"/>
        <v>PCSB 5-Year Budget</v>
      </c>
      <c r="B59" s="151">
        <f t="shared" si="44"/>
        <v>116</v>
      </c>
      <c r="C59" s="14" t="str">
        <f t="shared" si="44"/>
        <v>E.L. Haynes PCS</v>
      </c>
      <c r="D59" s="5" t="str">
        <f t="shared" si="44"/>
        <v>2026-2027</v>
      </c>
      <c r="E59" t="s">
        <v>272</v>
      </c>
      <c r="F59" s="165">
        <v>0</v>
      </c>
      <c r="G59" s="26">
        <v>155</v>
      </c>
      <c r="H59" s="26">
        <v>159</v>
      </c>
      <c r="I59" s="26">
        <v>161</v>
      </c>
      <c r="J59" s="26">
        <v>164</v>
      </c>
      <c r="K59" s="26">
        <v>168</v>
      </c>
      <c r="L59" s="18" t="s">
        <v>99</v>
      </c>
      <c r="M59" s="127">
        <f t="shared" si="11"/>
        <v>4</v>
      </c>
      <c r="N59" s="127">
        <f t="shared" si="3"/>
        <v>2</v>
      </c>
      <c r="O59" s="127">
        <f t="shared" si="4"/>
        <v>3</v>
      </c>
      <c r="P59" s="127">
        <f t="shared" si="5"/>
        <v>4</v>
      </c>
      <c r="Q59" s="124">
        <f t="shared" si="12"/>
        <v>2.5806451612903226E-2</v>
      </c>
      <c r="R59" s="124">
        <f t="shared" si="6"/>
        <v>1.2578616352201259E-2</v>
      </c>
      <c r="S59" s="124">
        <f t="shared" si="7"/>
        <v>1.8633540372670808E-2</v>
      </c>
      <c r="T59" s="124">
        <f t="shared" si="8"/>
        <v>2.4390243902439025E-2</v>
      </c>
    </row>
    <row r="60" spans="1:20">
      <c r="A60" s="14" t="str">
        <f t="shared" si="43"/>
        <v>PCSB 5-Year Budget</v>
      </c>
      <c r="B60" s="151">
        <f t="shared" si="44"/>
        <v>116</v>
      </c>
      <c r="C60" s="14" t="str">
        <f t="shared" si="44"/>
        <v>E.L. Haynes PCS</v>
      </c>
      <c r="D60" s="5" t="str">
        <f t="shared" si="44"/>
        <v>2026-2027</v>
      </c>
      <c r="E60" t="s">
        <v>273</v>
      </c>
      <c r="F60" s="165">
        <v>0</v>
      </c>
      <c r="G60" s="26">
        <v>39</v>
      </c>
      <c r="H60" s="26">
        <v>39</v>
      </c>
      <c r="I60" s="26">
        <v>39</v>
      </c>
      <c r="J60" s="26">
        <v>39</v>
      </c>
      <c r="K60" s="26">
        <v>39</v>
      </c>
      <c r="L60" s="18" t="s">
        <v>99</v>
      </c>
      <c r="M60" s="127">
        <f t="shared" si="11"/>
        <v>0</v>
      </c>
      <c r="N60" s="127">
        <f t="shared" si="3"/>
        <v>0</v>
      </c>
      <c r="O60" s="127">
        <f t="shared" si="4"/>
        <v>0</v>
      </c>
      <c r="P60" s="127">
        <f t="shared" si="5"/>
        <v>0</v>
      </c>
      <c r="Q60" s="124">
        <f t="shared" si="12"/>
        <v>0</v>
      </c>
      <c r="R60" s="124">
        <f t="shared" si="6"/>
        <v>0</v>
      </c>
      <c r="S60" s="124">
        <f t="shared" si="7"/>
        <v>0</v>
      </c>
      <c r="T60" s="124">
        <f t="shared" si="8"/>
        <v>0</v>
      </c>
    </row>
    <row r="61" spans="1:20">
      <c r="A61" s="14" t="str">
        <f t="shared" si="43"/>
        <v>PCSB 5-Year Budget</v>
      </c>
      <c r="B61" s="151">
        <f t="shared" si="44"/>
        <v>116</v>
      </c>
      <c r="C61" s="14" t="str">
        <f t="shared" si="44"/>
        <v>E.L. Haynes PCS</v>
      </c>
      <c r="D61" s="5" t="str">
        <f t="shared" si="44"/>
        <v>2026-2027</v>
      </c>
      <c r="E61" t="s">
        <v>274</v>
      </c>
      <c r="F61" s="165">
        <v>0</v>
      </c>
      <c r="G61" s="26">
        <v>21</v>
      </c>
      <c r="H61" s="26">
        <v>21</v>
      </c>
      <c r="I61" s="26">
        <v>21</v>
      </c>
      <c r="J61" s="26">
        <v>21</v>
      </c>
      <c r="K61" s="26">
        <v>21</v>
      </c>
      <c r="L61" s="18" t="s">
        <v>99</v>
      </c>
      <c r="M61" s="127">
        <f t="shared" si="11"/>
        <v>0</v>
      </c>
      <c r="N61" s="127">
        <f t="shared" si="3"/>
        <v>0</v>
      </c>
      <c r="O61" s="127">
        <f t="shared" si="4"/>
        <v>0</v>
      </c>
      <c r="P61" s="127">
        <f t="shared" si="5"/>
        <v>0</v>
      </c>
      <c r="Q61" s="124">
        <f t="shared" si="12"/>
        <v>0</v>
      </c>
      <c r="R61" s="124">
        <f t="shared" si="6"/>
        <v>0</v>
      </c>
      <c r="S61" s="124">
        <f t="shared" si="7"/>
        <v>0</v>
      </c>
      <c r="T61" s="124">
        <f t="shared" si="8"/>
        <v>0</v>
      </c>
    </row>
    <row r="62" spans="1:20">
      <c r="A62" s="14" t="str">
        <f t="shared" si="43"/>
        <v>PCSB 5-Year Budget</v>
      </c>
      <c r="B62" s="151">
        <f t="shared" si="44"/>
        <v>116</v>
      </c>
      <c r="C62" s="14" t="str">
        <f t="shared" si="44"/>
        <v>E.L. Haynes PCS</v>
      </c>
      <c r="D62" s="5" t="str">
        <f t="shared" si="44"/>
        <v>2026-2027</v>
      </c>
      <c r="E62" t="s">
        <v>281</v>
      </c>
      <c r="F62" s="165">
        <v>0</v>
      </c>
      <c r="G62" s="26">
        <v>9</v>
      </c>
      <c r="H62" s="26">
        <v>9</v>
      </c>
      <c r="I62" s="26">
        <v>9</v>
      </c>
      <c r="J62" s="26">
        <v>9</v>
      </c>
      <c r="K62" s="26">
        <v>9</v>
      </c>
      <c r="L62" s="18" t="s">
        <v>99</v>
      </c>
      <c r="M62" s="127">
        <f t="shared" si="11"/>
        <v>0</v>
      </c>
      <c r="N62" s="127">
        <f t="shared" si="3"/>
        <v>0</v>
      </c>
      <c r="O62" s="127">
        <f t="shared" si="4"/>
        <v>0</v>
      </c>
      <c r="P62" s="127">
        <f t="shared" si="5"/>
        <v>0</v>
      </c>
      <c r="Q62" s="124">
        <f t="shared" si="12"/>
        <v>0</v>
      </c>
      <c r="R62" s="124">
        <f t="shared" si="6"/>
        <v>0</v>
      </c>
      <c r="S62" s="124">
        <f t="shared" si="7"/>
        <v>0</v>
      </c>
      <c r="T62" s="124">
        <f t="shared" si="8"/>
        <v>0</v>
      </c>
    </row>
    <row r="63" spans="1:20">
      <c r="A63" s="14" t="str">
        <f t="shared" si="43"/>
        <v>PCSB 5-Year Budget</v>
      </c>
      <c r="B63" s="151">
        <f t="shared" si="44"/>
        <v>116</v>
      </c>
      <c r="C63" s="14" t="str">
        <f t="shared" si="44"/>
        <v>E.L. Haynes PCS</v>
      </c>
      <c r="D63" s="5" t="str">
        <f t="shared" si="44"/>
        <v>2026-2027</v>
      </c>
      <c r="E63" t="s">
        <v>282</v>
      </c>
      <c r="F63" s="165">
        <v>0</v>
      </c>
      <c r="G63" s="26">
        <v>17</v>
      </c>
      <c r="H63" s="26">
        <v>17</v>
      </c>
      <c r="I63" s="26">
        <v>17</v>
      </c>
      <c r="J63" s="26">
        <v>17</v>
      </c>
      <c r="K63" s="26">
        <v>17</v>
      </c>
      <c r="L63" s="18" t="s">
        <v>99</v>
      </c>
      <c r="M63" s="127">
        <f t="shared" si="11"/>
        <v>0</v>
      </c>
      <c r="N63" s="127">
        <f t="shared" si="3"/>
        <v>0</v>
      </c>
      <c r="O63" s="127">
        <f t="shared" si="4"/>
        <v>0</v>
      </c>
      <c r="P63" s="127">
        <f t="shared" si="5"/>
        <v>0</v>
      </c>
      <c r="Q63" s="124">
        <f t="shared" si="12"/>
        <v>0</v>
      </c>
      <c r="R63" s="124">
        <f t="shared" si="6"/>
        <v>0</v>
      </c>
      <c r="S63" s="124">
        <f t="shared" si="7"/>
        <v>0</v>
      </c>
      <c r="T63" s="124">
        <f t="shared" si="8"/>
        <v>0</v>
      </c>
    </row>
    <row r="64" spans="1:20">
      <c r="A64" s="14" t="str">
        <f t="shared" si="43"/>
        <v>PCSB 5-Year Budget</v>
      </c>
      <c r="B64" s="151">
        <f t="shared" si="44"/>
        <v>116</v>
      </c>
      <c r="C64" s="14" t="str">
        <f t="shared" si="44"/>
        <v>E.L. Haynes PCS</v>
      </c>
      <c r="D64" s="5" t="str">
        <f t="shared" si="44"/>
        <v>2026-2027</v>
      </c>
      <c r="E64" t="s">
        <v>283</v>
      </c>
      <c r="F64" s="165">
        <v>0</v>
      </c>
      <c r="G64" s="26">
        <v>0</v>
      </c>
      <c r="H64" s="26">
        <v>0</v>
      </c>
      <c r="I64" s="26">
        <v>0</v>
      </c>
      <c r="J64" s="26">
        <v>0</v>
      </c>
      <c r="K64" s="26">
        <v>0</v>
      </c>
      <c r="L64" s="18" t="s">
        <v>99</v>
      </c>
      <c r="M64" s="127">
        <f t="shared" si="11"/>
        <v>0</v>
      </c>
      <c r="N64" s="127">
        <f t="shared" si="3"/>
        <v>0</v>
      </c>
      <c r="O64" s="127">
        <f t="shared" si="4"/>
        <v>0</v>
      </c>
      <c r="P64" s="127">
        <f t="shared" si="5"/>
        <v>0</v>
      </c>
      <c r="Q64" s="124">
        <f t="shared" si="12"/>
        <v>0</v>
      </c>
      <c r="R64" s="124">
        <f t="shared" si="6"/>
        <v>0</v>
      </c>
      <c r="S64" s="124">
        <f t="shared" si="7"/>
        <v>0</v>
      </c>
      <c r="T64" s="124">
        <f t="shared" si="8"/>
        <v>0</v>
      </c>
    </row>
    <row r="65" spans="1:20">
      <c r="A65" s="14" t="str">
        <f t="shared" si="43"/>
        <v>PCSB 5-Year Budget</v>
      </c>
      <c r="B65" s="151">
        <f t="shared" si="44"/>
        <v>116</v>
      </c>
      <c r="C65" s="14" t="str">
        <f t="shared" si="44"/>
        <v>E.L. Haynes PCS</v>
      </c>
      <c r="D65" s="5" t="str">
        <f t="shared" si="44"/>
        <v>2026-2027</v>
      </c>
      <c r="E65" t="s">
        <v>275</v>
      </c>
      <c r="F65" s="165">
        <v>0</v>
      </c>
      <c r="G65" s="28">
        <f>SUM(G59:G64)</f>
        <v>241</v>
      </c>
      <c r="H65" s="28">
        <f t="shared" ref="H65:K65" si="53">SUM(H59:H64)</f>
        <v>245</v>
      </c>
      <c r="I65" s="28">
        <f t="shared" si="53"/>
        <v>247</v>
      </c>
      <c r="J65" s="28">
        <f t="shared" si="53"/>
        <v>250</v>
      </c>
      <c r="K65" s="28">
        <f t="shared" si="53"/>
        <v>254</v>
      </c>
      <c r="L65" s="165" t="s">
        <v>99</v>
      </c>
      <c r="M65" s="128">
        <f t="shared" si="11"/>
        <v>4</v>
      </c>
      <c r="N65" s="128">
        <f t="shared" si="3"/>
        <v>2</v>
      </c>
      <c r="O65" s="128">
        <f t="shared" si="4"/>
        <v>3</v>
      </c>
      <c r="P65" s="128">
        <f t="shared" si="5"/>
        <v>4</v>
      </c>
      <c r="Q65" s="126">
        <f t="shared" si="12"/>
        <v>1.6597510373443983E-2</v>
      </c>
      <c r="R65" s="126">
        <f t="shared" si="6"/>
        <v>8.1632653061224497E-3</v>
      </c>
      <c r="S65" s="126">
        <f t="shared" si="7"/>
        <v>1.2145748987854251E-2</v>
      </c>
      <c r="T65" s="126">
        <f t="shared" si="8"/>
        <v>1.6E-2</v>
      </c>
    </row>
    <row r="66" spans="1:20" ht="30" customHeight="1">
      <c r="A66" s="14" t="str">
        <f t="shared" si="43"/>
        <v>PCSB 5-Year Budget</v>
      </c>
      <c r="B66" s="151">
        <f t="shared" si="44"/>
        <v>116</v>
      </c>
      <c r="C66" s="14" t="str">
        <f t="shared" si="44"/>
        <v>E.L. Haynes PCS</v>
      </c>
      <c r="D66" s="5" t="str">
        <f t="shared" si="44"/>
        <v>2026-2027</v>
      </c>
      <c r="E66" s="27" t="s">
        <v>95</v>
      </c>
      <c r="F66" s="165">
        <v>0</v>
      </c>
      <c r="G66" s="19">
        <v>17377488.326281693</v>
      </c>
      <c r="H66" s="19">
        <v>18293469.619546339</v>
      </c>
      <c r="I66" s="19">
        <v>19059821.386796597</v>
      </c>
      <c r="J66" s="19">
        <v>19701084.300492346</v>
      </c>
      <c r="K66" s="19">
        <v>20514008.316343598</v>
      </c>
      <c r="L66" s="18" t="s">
        <v>99</v>
      </c>
      <c r="M66" s="121">
        <f t="shared" si="11"/>
        <v>915981.29326464608</v>
      </c>
      <c r="N66" s="121">
        <f t="shared" si="3"/>
        <v>766351.76725025848</v>
      </c>
      <c r="O66" s="121">
        <f t="shared" si="4"/>
        <v>641262.9136957489</v>
      </c>
      <c r="P66" s="121">
        <f t="shared" si="5"/>
        <v>812924.01585125178</v>
      </c>
      <c r="Q66" s="113">
        <f t="shared" si="12"/>
        <v>5.2710798940910068E-2</v>
      </c>
      <c r="R66" s="113">
        <f t="shared" si="6"/>
        <v>4.1892095003750483E-2</v>
      </c>
      <c r="S66" s="113">
        <f t="shared" si="7"/>
        <v>3.3644749375247245E-2</v>
      </c>
      <c r="T66" s="113">
        <f t="shared" si="8"/>
        <v>4.1262907333021064E-2</v>
      </c>
    </row>
    <row r="67" spans="1:20" ht="15" customHeight="1">
      <c r="A67" s="14" t="str">
        <f t="shared" si="43"/>
        <v>PCSB 5-Year Budget</v>
      </c>
      <c r="B67" s="151">
        <f t="shared" si="44"/>
        <v>116</v>
      </c>
      <c r="C67" s="14" t="str">
        <f t="shared" si="44"/>
        <v>E.L. Haynes PCS</v>
      </c>
      <c r="D67" s="5" t="str">
        <f t="shared" si="44"/>
        <v>2026-2027</v>
      </c>
      <c r="E67" s="27" t="s">
        <v>96</v>
      </c>
      <c r="F67" s="165">
        <v>0</v>
      </c>
      <c r="G67" s="19">
        <v>7919236.6262619458</v>
      </c>
      <c r="H67" s="19">
        <v>8227027.5463521052</v>
      </c>
      <c r="I67" s="19">
        <v>8495981.0072048716</v>
      </c>
      <c r="J67" s="19">
        <v>8746596.8586196583</v>
      </c>
      <c r="K67" s="19">
        <v>8970296.9689449593</v>
      </c>
      <c r="L67" s="18" t="s">
        <v>99</v>
      </c>
      <c r="M67" s="121">
        <f t="shared" si="11"/>
        <v>307790.9200901594</v>
      </c>
      <c r="N67" s="121">
        <f t="shared" si="3"/>
        <v>268953.46085276641</v>
      </c>
      <c r="O67" s="121">
        <f t="shared" si="4"/>
        <v>250615.85141478665</v>
      </c>
      <c r="P67" s="121">
        <f t="shared" si="5"/>
        <v>223700.11032530107</v>
      </c>
      <c r="Q67" s="113">
        <f t="shared" si="12"/>
        <v>3.8866236054805638E-2</v>
      </c>
      <c r="R67" s="113">
        <f t="shared" si="6"/>
        <v>3.2691450142527043E-2</v>
      </c>
      <c r="S67" s="113">
        <f t="shared" si="7"/>
        <v>2.9498165215088894E-2</v>
      </c>
      <c r="T67" s="113">
        <f t="shared" si="8"/>
        <v>2.557567405257137E-2</v>
      </c>
    </row>
    <row r="68" spans="1:20" ht="15" customHeight="1">
      <c r="A68" s="14" t="str">
        <f t="shared" si="43"/>
        <v>PCSB 5-Year Budget</v>
      </c>
      <c r="B68" s="151">
        <f t="shared" si="44"/>
        <v>116</v>
      </c>
      <c r="C68" s="14" t="str">
        <f t="shared" si="44"/>
        <v>E.L. Haynes PCS</v>
      </c>
      <c r="D68" s="5" t="str">
        <f t="shared" si="44"/>
        <v>2026-2027</v>
      </c>
      <c r="E68" s="27" t="s">
        <v>94</v>
      </c>
      <c r="F68" s="165">
        <v>0</v>
      </c>
      <c r="G68" s="19">
        <v>2471702.9989544037</v>
      </c>
      <c r="H68" s="19">
        <v>2543213.8760680133</v>
      </c>
      <c r="I68" s="19">
        <v>2620341.3888870482</v>
      </c>
      <c r="J68" s="19">
        <v>2673658.2258689897</v>
      </c>
      <c r="K68" s="19">
        <v>2725031.9472035877</v>
      </c>
      <c r="L68" s="18" t="s">
        <v>99</v>
      </c>
      <c r="M68" s="121">
        <f t="shared" si="11"/>
        <v>71510.877113609575</v>
      </c>
      <c r="N68" s="121">
        <f t="shared" si="3"/>
        <v>77127.512819034979</v>
      </c>
      <c r="O68" s="121">
        <f t="shared" si="4"/>
        <v>53316.83698194148</v>
      </c>
      <c r="P68" s="121">
        <f t="shared" si="5"/>
        <v>51373.721334598027</v>
      </c>
      <c r="Q68" s="113">
        <f t="shared" si="12"/>
        <v>2.8931824391466365E-2</v>
      </c>
      <c r="R68" s="113">
        <f t="shared" si="6"/>
        <v>3.0326789871986511E-2</v>
      </c>
      <c r="S68" s="113">
        <f t="shared" si="7"/>
        <v>2.0347286505514088E-2</v>
      </c>
      <c r="T68" s="113">
        <f t="shared" si="8"/>
        <v>1.9214767556126434E-2</v>
      </c>
    </row>
    <row r="69" spans="1:20" ht="15" customHeight="1">
      <c r="A69" s="14" t="str">
        <f t="shared" si="43"/>
        <v>PCSB 5-Year Budget</v>
      </c>
      <c r="B69" s="151">
        <f t="shared" si="44"/>
        <v>116</v>
      </c>
      <c r="C69" s="14" t="str">
        <f t="shared" si="44"/>
        <v>E.L. Haynes PCS</v>
      </c>
      <c r="D69" s="5" t="str">
        <f t="shared" si="44"/>
        <v>2026-2027</v>
      </c>
      <c r="E69" s="16" t="s">
        <v>93</v>
      </c>
      <c r="F69" s="165">
        <v>0</v>
      </c>
      <c r="G69" s="22">
        <f>SUM(G66:G68)</f>
        <v>27768427.951498043</v>
      </c>
      <c r="H69" s="22">
        <f t="shared" ref="H69:I69" si="54">SUM(H66:H68)</f>
        <v>29063711.041966457</v>
      </c>
      <c r="I69" s="22">
        <f t="shared" si="54"/>
        <v>30176143.782888517</v>
      </c>
      <c r="J69" s="22">
        <f t="shared" ref="J69" si="55">SUM(J66:J68)</f>
        <v>31121339.384980995</v>
      </c>
      <c r="K69" s="22">
        <f t="shared" ref="K69" si="56">SUM(K66:K68)</f>
        <v>32209337.232492145</v>
      </c>
      <c r="L69" s="165" t="s">
        <v>99</v>
      </c>
      <c r="M69" s="129">
        <f t="shared" si="11"/>
        <v>1295283.0904684141</v>
      </c>
      <c r="N69" s="129">
        <f t="shared" si="3"/>
        <v>1112432.7409220599</v>
      </c>
      <c r="O69" s="129">
        <f t="shared" si="4"/>
        <v>945195.60209247842</v>
      </c>
      <c r="P69" s="129">
        <f t="shared" si="5"/>
        <v>1087997.8475111499</v>
      </c>
      <c r="Q69" s="130">
        <f t="shared" si="12"/>
        <v>4.6645891972380692E-2</v>
      </c>
      <c r="R69" s="130">
        <f t="shared" si="6"/>
        <v>3.8275660644842155E-2</v>
      </c>
      <c r="S69" s="130">
        <f t="shared" si="7"/>
        <v>3.1322610632192667E-2</v>
      </c>
      <c r="T69" s="130">
        <f t="shared" si="8"/>
        <v>3.4959865770951115E-2</v>
      </c>
    </row>
    <row r="70" spans="1:20" ht="15" customHeight="1">
      <c r="A70" s="14" t="str">
        <f t="shared" si="43"/>
        <v>PCSB 5-Year Budget</v>
      </c>
      <c r="B70" s="151">
        <f t="shared" si="44"/>
        <v>116</v>
      </c>
      <c r="C70" s="14" t="str">
        <f t="shared" si="44"/>
        <v>E.L. Haynes PCS</v>
      </c>
      <c r="D70" s="5" t="str">
        <f t="shared" si="44"/>
        <v>2026-2027</v>
      </c>
      <c r="E70" s="27" t="s">
        <v>97</v>
      </c>
      <c r="F70" s="165">
        <v>0</v>
      </c>
      <c r="G70" s="19">
        <v>543906.38367319282</v>
      </c>
      <c r="H70" s="19">
        <v>559642.58765102318</v>
      </c>
      <c r="I70" s="19">
        <v>576614.75081013038</v>
      </c>
      <c r="J70" s="19">
        <v>588347.2963481698</v>
      </c>
      <c r="K70" s="19">
        <v>599652.25288977544</v>
      </c>
      <c r="L70" s="18" t="s">
        <v>99</v>
      </c>
      <c r="M70" s="121">
        <f t="shared" si="11"/>
        <v>15736.203977830359</v>
      </c>
      <c r="N70" s="121">
        <f t="shared" ref="N70:N127" si="57">I70-H70</f>
        <v>16972.163159107207</v>
      </c>
      <c r="O70" s="121">
        <f t="shared" ref="O70:O127" si="58">J70-I70</f>
        <v>11732.545538039412</v>
      </c>
      <c r="P70" s="121">
        <f t="shared" ref="P70:P127" si="59">K70-J70</f>
        <v>11304.956541605643</v>
      </c>
      <c r="Q70" s="113">
        <f t="shared" si="12"/>
        <v>2.8931824391466392E-2</v>
      </c>
      <c r="R70" s="113">
        <f t="shared" ref="R70:R127" si="60">IF(H70,N70/H70,0)</f>
        <v>3.0326789871986216E-2</v>
      </c>
      <c r="S70" s="113">
        <f t="shared" ref="S70:S127" si="61">IF(I70,O70/I70,0)</f>
        <v>2.0347286505514223E-2</v>
      </c>
      <c r="T70" s="113">
        <f t="shared" ref="T70:T127" si="62">IF(J70,P70/J70,0)</f>
        <v>1.9214767556126649E-2</v>
      </c>
    </row>
    <row r="71" spans="1:20" ht="15" customHeight="1">
      <c r="A71" s="14" t="str">
        <f t="shared" si="43"/>
        <v>PCSB 5-Year Budget</v>
      </c>
      <c r="B71" s="151">
        <f t="shared" si="44"/>
        <v>116</v>
      </c>
      <c r="C71" s="14" t="str">
        <f t="shared" si="44"/>
        <v>E.L. Haynes PCS</v>
      </c>
      <c r="D71" s="5" t="str">
        <f t="shared" si="44"/>
        <v>2026-2027</v>
      </c>
      <c r="E71" s="27" t="s">
        <v>98</v>
      </c>
      <c r="F71" s="165">
        <v>0</v>
      </c>
      <c r="G71" s="19">
        <v>2486371.3878478468</v>
      </c>
      <c r="H71" s="19">
        <v>2558306.648213028</v>
      </c>
      <c r="I71" s="19">
        <v>2635891.8763614902</v>
      </c>
      <c r="J71" s="19">
        <v>2689525.1235673749</v>
      </c>
      <c r="K71" s="19">
        <v>2741203.7236530846</v>
      </c>
      <c r="L71" s="18" t="s">
        <v>99</v>
      </c>
      <c r="M71" s="121">
        <f t="shared" ref="M71:M127" si="63">H71-G71</f>
        <v>71935.260365181137</v>
      </c>
      <c r="N71" s="121">
        <f t="shared" si="57"/>
        <v>77585.228148462251</v>
      </c>
      <c r="O71" s="121">
        <f t="shared" si="58"/>
        <v>53633.247205884662</v>
      </c>
      <c r="P71" s="121">
        <f t="shared" si="59"/>
        <v>51678.60008570971</v>
      </c>
      <c r="Q71" s="113">
        <f t="shared" ref="Q71:Q127" si="64">IF(G71,M71/G71,0)</f>
        <v>2.8931824391466656E-2</v>
      </c>
      <c r="R71" s="113">
        <f t="shared" si="60"/>
        <v>3.0326789871986368E-2</v>
      </c>
      <c r="S71" s="113">
        <f t="shared" si="61"/>
        <v>2.0347286505514203E-2</v>
      </c>
      <c r="T71" s="113">
        <f t="shared" si="62"/>
        <v>1.9214767556126573E-2</v>
      </c>
    </row>
    <row r="72" spans="1:20" ht="15" customHeight="1">
      <c r="A72" s="14" t="str">
        <f t="shared" si="43"/>
        <v>PCSB 5-Year Budget</v>
      </c>
      <c r="B72" s="151">
        <f t="shared" si="44"/>
        <v>116</v>
      </c>
      <c r="C72" s="14" t="str">
        <f t="shared" si="44"/>
        <v>E.L. Haynes PCS</v>
      </c>
      <c r="D72" s="5" t="str">
        <f t="shared" si="44"/>
        <v>2026-2027</v>
      </c>
      <c r="E72" s="16" t="s">
        <v>91</v>
      </c>
      <c r="F72" s="165">
        <v>0</v>
      </c>
      <c r="G72" s="21">
        <f>SUM(G69:G71)</f>
        <v>30798705.723019082</v>
      </c>
      <c r="H72" s="21">
        <f t="shared" ref="H72:I72" si="65">SUM(H69:H71)</f>
        <v>32181660.277830508</v>
      </c>
      <c r="I72" s="21">
        <f t="shared" si="65"/>
        <v>33388650.410060138</v>
      </c>
      <c r="J72" s="21">
        <f t="shared" ref="J72" si="66">SUM(J69:J71)</f>
        <v>34399211.804896541</v>
      </c>
      <c r="K72" s="21">
        <f t="shared" ref="K72" si="67">SUM(K69:K71)</f>
        <v>35550193.209035002</v>
      </c>
      <c r="L72" s="165" t="s">
        <v>99</v>
      </c>
      <c r="M72" s="125">
        <f t="shared" si="63"/>
        <v>1382954.5548114255</v>
      </c>
      <c r="N72" s="125">
        <f t="shared" si="57"/>
        <v>1206990.1322296299</v>
      </c>
      <c r="O72" s="125">
        <f t="shared" si="58"/>
        <v>1010561.3948364034</v>
      </c>
      <c r="P72" s="125">
        <f t="shared" si="59"/>
        <v>1150981.4041384608</v>
      </c>
      <c r="Q72" s="126">
        <f t="shared" si="64"/>
        <v>4.4903008822796062E-2</v>
      </c>
      <c r="R72" s="126">
        <f t="shared" si="60"/>
        <v>3.7505527117291347E-2</v>
      </c>
      <c r="S72" s="126">
        <f t="shared" si="61"/>
        <v>3.0266614026780703E-2</v>
      </c>
      <c r="T72" s="126">
        <f t="shared" si="62"/>
        <v>3.3459528394619346E-2</v>
      </c>
    </row>
    <row r="73" spans="1:20" ht="30" customHeight="1">
      <c r="A73" s="14" t="str">
        <f t="shared" si="43"/>
        <v>PCSB 5-Year Budget</v>
      </c>
      <c r="B73" s="151">
        <f t="shared" si="44"/>
        <v>116</v>
      </c>
      <c r="C73" s="14" t="str">
        <f t="shared" si="44"/>
        <v>E.L. Haynes PCS</v>
      </c>
      <c r="D73" s="5" t="str">
        <f t="shared" si="44"/>
        <v>2026-2027</v>
      </c>
      <c r="E73" s="17" t="s">
        <v>100</v>
      </c>
      <c r="F73" s="165">
        <v>0</v>
      </c>
      <c r="G73" s="19">
        <v>1476469.5232465391</v>
      </c>
      <c r="H73" s="19">
        <v>1561671.3545799186</v>
      </c>
      <c r="I73" s="19">
        <v>1624025.316857965</v>
      </c>
      <c r="J73" s="19">
        <v>1718443.5906495166</v>
      </c>
      <c r="K73" s="19">
        <v>1797170.4465585672</v>
      </c>
      <c r="L73" s="18" t="s">
        <v>99</v>
      </c>
      <c r="M73" s="121">
        <f t="shared" si="63"/>
        <v>85201.831333379494</v>
      </c>
      <c r="N73" s="121">
        <f t="shared" si="57"/>
        <v>62353.962278046412</v>
      </c>
      <c r="O73" s="121">
        <f t="shared" si="58"/>
        <v>94418.27379155159</v>
      </c>
      <c r="P73" s="121">
        <f t="shared" si="59"/>
        <v>78726.855909050675</v>
      </c>
      <c r="Q73" s="113">
        <f t="shared" si="64"/>
        <v>5.7706461252266972E-2</v>
      </c>
      <c r="R73" s="113">
        <f t="shared" si="60"/>
        <v>3.9927710843373508E-2</v>
      </c>
      <c r="S73" s="113">
        <f t="shared" si="61"/>
        <v>5.8138424821002517E-2</v>
      </c>
      <c r="T73" s="113">
        <f t="shared" si="62"/>
        <v>4.5812883435582805E-2</v>
      </c>
    </row>
    <row r="74" spans="1:20" ht="15" customHeight="1">
      <c r="A74" s="14" t="str">
        <f t="shared" si="43"/>
        <v>PCSB 5-Year Budget</v>
      </c>
      <c r="B74" s="151">
        <f t="shared" si="44"/>
        <v>116</v>
      </c>
      <c r="C74" s="14" t="str">
        <f t="shared" si="44"/>
        <v>E.L. Haynes PCS</v>
      </c>
      <c r="D74" s="5" t="str">
        <f t="shared" si="44"/>
        <v>2026-2027</v>
      </c>
      <c r="E74" s="17" t="s">
        <v>101</v>
      </c>
      <c r="F74" s="165">
        <v>0</v>
      </c>
      <c r="G74" s="19">
        <v>1027539.8080099989</v>
      </c>
      <c r="H74" s="19">
        <v>1085948.4550283051</v>
      </c>
      <c r="I74" s="19">
        <v>1112446.2773227077</v>
      </c>
      <c r="J74" s="19">
        <v>1177122.1515842378</v>
      </c>
      <c r="K74" s="19">
        <v>1231049.5115042091</v>
      </c>
      <c r="L74" s="18" t="s">
        <v>99</v>
      </c>
      <c r="M74" s="121">
        <f t="shared" si="63"/>
        <v>58408.64701830619</v>
      </c>
      <c r="N74" s="121">
        <f t="shared" si="57"/>
        <v>26497.822294402635</v>
      </c>
      <c r="O74" s="121">
        <f t="shared" si="58"/>
        <v>64675.874261530116</v>
      </c>
      <c r="P74" s="121">
        <f t="shared" si="59"/>
        <v>53927.359919971321</v>
      </c>
      <c r="Q74" s="113">
        <f t="shared" si="64"/>
        <v>5.6843196305381309E-2</v>
      </c>
      <c r="R74" s="113">
        <f t="shared" si="60"/>
        <v>2.4400626173101351E-2</v>
      </c>
      <c r="S74" s="113">
        <f t="shared" si="61"/>
        <v>5.8138424821002302E-2</v>
      </c>
      <c r="T74" s="113">
        <f t="shared" si="62"/>
        <v>4.5812883435582978E-2</v>
      </c>
    </row>
    <row r="75" spans="1:20" ht="15" customHeight="1">
      <c r="A75" s="14" t="str">
        <f t="shared" si="43"/>
        <v>PCSB 5-Year Budget</v>
      </c>
      <c r="B75" s="151">
        <f t="shared" si="44"/>
        <v>116</v>
      </c>
      <c r="C75" s="14" t="str">
        <f t="shared" si="44"/>
        <v>E.L. Haynes PCS</v>
      </c>
      <c r="D75" s="5" t="str">
        <f t="shared" si="44"/>
        <v>2026-2027</v>
      </c>
      <c r="E75" s="17" t="s">
        <v>90</v>
      </c>
      <c r="F75" s="165">
        <v>0</v>
      </c>
      <c r="G75" s="19">
        <v>1060610.0282080071</v>
      </c>
      <c r="H75" s="19">
        <v>1138136.627341036</v>
      </c>
      <c r="I75" s="19">
        <v>1183579.8174977612</v>
      </c>
      <c r="J75" s="19">
        <v>1252391.2837370106</v>
      </c>
      <c r="K75" s="19">
        <v>1309766.9396345941</v>
      </c>
      <c r="L75" s="18" t="s">
        <v>99</v>
      </c>
      <c r="M75" s="121">
        <f t="shared" si="63"/>
        <v>77526.599133028882</v>
      </c>
      <c r="N75" s="121">
        <f t="shared" si="57"/>
        <v>45443.190156725235</v>
      </c>
      <c r="O75" s="121">
        <f t="shared" si="58"/>
        <v>68811.466239249334</v>
      </c>
      <c r="P75" s="121">
        <f t="shared" si="59"/>
        <v>57375.65589758358</v>
      </c>
      <c r="Q75" s="113">
        <f t="shared" si="64"/>
        <v>7.3096234309623503E-2</v>
      </c>
      <c r="R75" s="113">
        <f t="shared" si="60"/>
        <v>3.9927710843373508E-2</v>
      </c>
      <c r="S75" s="113">
        <f t="shared" si="61"/>
        <v>5.8138424821002399E-2</v>
      </c>
      <c r="T75" s="113">
        <f t="shared" si="62"/>
        <v>4.5812883435582812E-2</v>
      </c>
    </row>
    <row r="76" spans="1:20" ht="15" customHeight="1">
      <c r="A76" s="14" t="str">
        <f t="shared" si="43"/>
        <v>PCSB 5-Year Budget</v>
      </c>
      <c r="B76" s="151">
        <f t="shared" si="44"/>
        <v>116</v>
      </c>
      <c r="C76" s="14" t="str">
        <f t="shared" si="44"/>
        <v>E.L. Haynes PCS</v>
      </c>
      <c r="D76" s="5" t="str">
        <f t="shared" si="44"/>
        <v>2026-2027</v>
      </c>
      <c r="E76" s="16" t="s">
        <v>263</v>
      </c>
      <c r="F76" s="165">
        <v>0</v>
      </c>
      <c r="G76" s="21">
        <f>SUM(G73:G75)</f>
        <v>3564619.3594645448</v>
      </c>
      <c r="H76" s="21">
        <f t="shared" ref="H76:I76" si="68">SUM(H73:H75)</f>
        <v>3785756.4369492596</v>
      </c>
      <c r="I76" s="21">
        <f t="shared" si="68"/>
        <v>3920051.4116784334</v>
      </c>
      <c r="J76" s="21">
        <f t="shared" ref="J76" si="69">SUM(J73:J75)</f>
        <v>4147957.0259707645</v>
      </c>
      <c r="K76" s="21">
        <f t="shared" ref="K76" si="70">SUM(K73:K75)</f>
        <v>4337986.8976973705</v>
      </c>
      <c r="L76" s="165" t="s">
        <v>99</v>
      </c>
      <c r="M76" s="125">
        <f t="shared" si="63"/>
        <v>221137.0774847148</v>
      </c>
      <c r="N76" s="125">
        <f t="shared" si="57"/>
        <v>134294.97472917382</v>
      </c>
      <c r="O76" s="125">
        <f t="shared" si="58"/>
        <v>227905.61429233104</v>
      </c>
      <c r="P76" s="125">
        <f t="shared" si="59"/>
        <v>190029.87172660604</v>
      </c>
      <c r="Q76" s="126">
        <f t="shared" si="64"/>
        <v>6.2036659509679778E-2</v>
      </c>
      <c r="R76" s="126">
        <f t="shared" si="60"/>
        <v>3.5473749293125426E-2</v>
      </c>
      <c r="S76" s="126">
        <f t="shared" si="61"/>
        <v>5.8138424821002427E-2</v>
      </c>
      <c r="T76" s="126">
        <f t="shared" si="62"/>
        <v>4.5812883435582971E-2</v>
      </c>
    </row>
    <row r="77" spans="1:20" ht="30" customHeight="1">
      <c r="A77" s="14" t="str">
        <f t="shared" si="43"/>
        <v>PCSB 5-Year Budget</v>
      </c>
      <c r="B77" s="151">
        <f t="shared" si="44"/>
        <v>116</v>
      </c>
      <c r="C77" s="14" t="str">
        <f t="shared" si="44"/>
        <v>E.L. Haynes PCS</v>
      </c>
      <c r="D77" s="5" t="str">
        <f t="shared" si="44"/>
        <v>2026-2027</v>
      </c>
      <c r="E77" t="s">
        <v>264</v>
      </c>
      <c r="F77" s="165">
        <v>0</v>
      </c>
      <c r="G77" s="19">
        <v>337680.3</v>
      </c>
      <c r="H77" s="19">
        <v>416009.60599999997</v>
      </c>
      <c r="I77" s="19">
        <v>451009.60551333352</v>
      </c>
      <c r="J77" s="19">
        <v>488910.44713693374</v>
      </c>
      <c r="K77" s="19">
        <v>531568.58941300528</v>
      </c>
      <c r="L77" s="18" t="s">
        <v>99</v>
      </c>
      <c r="M77" s="121">
        <f t="shared" si="63"/>
        <v>78329.305999999982</v>
      </c>
      <c r="N77" s="121">
        <f t="shared" si="57"/>
        <v>34999.999513333547</v>
      </c>
      <c r="O77" s="121">
        <f t="shared" si="58"/>
        <v>37900.841623600223</v>
      </c>
      <c r="P77" s="121">
        <f t="shared" si="59"/>
        <v>42658.142276071536</v>
      </c>
      <c r="Q77" s="113">
        <f t="shared" si="64"/>
        <v>0.23196291284981677</v>
      </c>
      <c r="R77" s="113">
        <f t="shared" si="60"/>
        <v>8.413267147810416E-2</v>
      </c>
      <c r="S77" s="113">
        <f t="shared" si="61"/>
        <v>8.4035553035421401E-2</v>
      </c>
      <c r="T77" s="113">
        <f t="shared" si="62"/>
        <v>8.7251443543246418E-2</v>
      </c>
    </row>
    <row r="78" spans="1:20">
      <c r="A78" s="14" t="str">
        <f t="shared" si="43"/>
        <v>PCSB 5-Year Budget</v>
      </c>
      <c r="B78" s="151">
        <f t="shared" si="44"/>
        <v>116</v>
      </c>
      <c r="C78" s="14" t="str">
        <f t="shared" si="44"/>
        <v>E.L. Haynes PCS</v>
      </c>
      <c r="D78" s="5" t="str">
        <f t="shared" si="44"/>
        <v>2026-2027</v>
      </c>
      <c r="E78" t="s">
        <v>228</v>
      </c>
      <c r="F78" s="165">
        <v>0</v>
      </c>
      <c r="G78" s="19">
        <v>576984.07417472242</v>
      </c>
      <c r="H78" s="19">
        <v>580197.29225598404</v>
      </c>
      <c r="I78" s="19">
        <v>582123.44466280064</v>
      </c>
      <c r="J78" s="19">
        <v>584395.71636285726</v>
      </c>
      <c r="K78" s="19">
        <v>577217.59315333283</v>
      </c>
      <c r="L78" s="18" t="s">
        <v>99</v>
      </c>
      <c r="M78" s="121">
        <f t="shared" si="63"/>
        <v>3213.2180812616134</v>
      </c>
      <c r="N78" s="121">
        <f t="shared" si="57"/>
        <v>1926.1524068166036</v>
      </c>
      <c r="O78" s="121">
        <f t="shared" si="58"/>
        <v>2272.271700056619</v>
      </c>
      <c r="P78" s="121">
        <f t="shared" si="59"/>
        <v>-7178.1232095244341</v>
      </c>
      <c r="Q78" s="113">
        <f t="shared" si="64"/>
        <v>5.5689892062576862E-3</v>
      </c>
      <c r="R78" s="113">
        <f t="shared" si="60"/>
        <v>3.3198231576144306E-3</v>
      </c>
      <c r="S78" s="113">
        <f t="shared" si="61"/>
        <v>3.9034189756312759E-3</v>
      </c>
      <c r="T78" s="113">
        <f t="shared" si="62"/>
        <v>-1.2282983958539943E-2</v>
      </c>
    </row>
    <row r="79" spans="1:20">
      <c r="A79" s="14" t="str">
        <f t="shared" si="43"/>
        <v>PCSB 5-Year Budget</v>
      </c>
      <c r="B79" s="151">
        <f t="shared" si="44"/>
        <v>116</v>
      </c>
      <c r="C79" s="14" t="str">
        <f t="shared" si="44"/>
        <v>E.L. Haynes PCS</v>
      </c>
      <c r="D79" s="5" t="str">
        <f t="shared" si="44"/>
        <v>2026-2027</v>
      </c>
      <c r="E79" t="s">
        <v>229</v>
      </c>
      <c r="F79" s="165">
        <v>0</v>
      </c>
      <c r="G79" s="19">
        <v>1463690.8403853318</v>
      </c>
      <c r="H79" s="19">
        <v>1471842.1188767359</v>
      </c>
      <c r="I79" s="19">
        <v>1476728.3744273351</v>
      </c>
      <c r="J79" s="19">
        <v>1482492.6639859281</v>
      </c>
      <c r="K79" s="19">
        <v>1464283.2303755358</v>
      </c>
      <c r="L79" s="18" t="s">
        <v>99</v>
      </c>
      <c r="M79" s="121">
        <f t="shared" si="63"/>
        <v>8151.2784914041404</v>
      </c>
      <c r="N79" s="121">
        <f t="shared" si="57"/>
        <v>4886.2555505991913</v>
      </c>
      <c r="O79" s="121">
        <f t="shared" si="58"/>
        <v>5764.2895585929509</v>
      </c>
      <c r="P79" s="121">
        <f t="shared" si="59"/>
        <v>-18209.433610392269</v>
      </c>
      <c r="Q79" s="113">
        <f t="shared" si="64"/>
        <v>5.5689892062576766E-3</v>
      </c>
      <c r="R79" s="113">
        <f t="shared" si="60"/>
        <v>3.3198231576143707E-3</v>
      </c>
      <c r="S79" s="113">
        <f t="shared" si="61"/>
        <v>3.9034189756313865E-3</v>
      </c>
      <c r="T79" s="113">
        <f t="shared" si="62"/>
        <v>-1.2282983958539922E-2</v>
      </c>
    </row>
    <row r="80" spans="1:20">
      <c r="A80" s="14" t="str">
        <f t="shared" si="43"/>
        <v>PCSB 5-Year Budget</v>
      </c>
      <c r="B80" s="151">
        <f t="shared" si="44"/>
        <v>116</v>
      </c>
      <c r="C80" s="14" t="str">
        <f t="shared" si="44"/>
        <v>E.L. Haynes PCS</v>
      </c>
      <c r="D80" s="5" t="str">
        <f t="shared" si="44"/>
        <v>2026-2027</v>
      </c>
      <c r="E80" t="s">
        <v>230</v>
      </c>
      <c r="F80" s="165">
        <v>0</v>
      </c>
      <c r="G80" s="19">
        <v>631764.89999999851</v>
      </c>
      <c r="H80" s="19">
        <v>607059.16130335175</v>
      </c>
      <c r="I80" s="19">
        <v>579150.43455452356</v>
      </c>
      <c r="J80" s="19">
        <v>551932.54851515102</v>
      </c>
      <c r="K80" s="19">
        <v>378846.09218387911</v>
      </c>
      <c r="L80" s="18" t="s">
        <v>99</v>
      </c>
      <c r="M80" s="121">
        <f t="shared" si="63"/>
        <v>-24705.73869664676</v>
      </c>
      <c r="N80" s="121">
        <f t="shared" si="57"/>
        <v>-27908.726748828194</v>
      </c>
      <c r="O80" s="121">
        <f t="shared" si="58"/>
        <v>-27217.886039372534</v>
      </c>
      <c r="P80" s="121">
        <f t="shared" si="59"/>
        <v>-173086.45633127191</v>
      </c>
      <c r="Q80" s="113">
        <f t="shared" si="64"/>
        <v>-3.9105905846695217E-2</v>
      </c>
      <c r="R80" s="113">
        <f t="shared" si="60"/>
        <v>-4.5973652203696841E-2</v>
      </c>
      <c r="S80" s="113">
        <f t="shared" si="61"/>
        <v>-4.6996228294826796E-2</v>
      </c>
      <c r="T80" s="113">
        <f t="shared" si="62"/>
        <v>-0.31360074124441772</v>
      </c>
    </row>
    <row r="81" spans="1:20">
      <c r="A81" s="14" t="str">
        <f t="shared" si="43"/>
        <v>PCSB 5-Year Budget</v>
      </c>
      <c r="B81" s="151">
        <f t="shared" si="44"/>
        <v>116</v>
      </c>
      <c r="C81" s="14" t="str">
        <f t="shared" si="44"/>
        <v>E.L. Haynes PCS</v>
      </c>
      <c r="D81" s="5" t="str">
        <f t="shared" si="44"/>
        <v>2026-2027</v>
      </c>
      <c r="E81" t="s">
        <v>231</v>
      </c>
      <c r="F81" s="165">
        <v>0</v>
      </c>
      <c r="G81" s="19">
        <v>416432.16488052905</v>
      </c>
      <c r="H81" s="19">
        <v>400147.20784917561</v>
      </c>
      <c r="I81" s="19">
        <v>381750.9792852372</v>
      </c>
      <c r="J81" s="19">
        <v>363810.1231109745</v>
      </c>
      <c r="K81" s="19">
        <v>249718.99883115003</v>
      </c>
      <c r="L81" s="18" t="s">
        <v>99</v>
      </c>
      <c r="M81" s="121">
        <f t="shared" si="63"/>
        <v>-16284.957031353435</v>
      </c>
      <c r="N81" s="121">
        <f t="shared" si="57"/>
        <v>-18396.228563938406</v>
      </c>
      <c r="O81" s="121">
        <f t="shared" si="58"/>
        <v>-17940.856174262706</v>
      </c>
      <c r="P81" s="121">
        <f t="shared" si="59"/>
        <v>-114091.12427982446</v>
      </c>
      <c r="Q81" s="113">
        <f t="shared" si="64"/>
        <v>-3.9105905846695238E-2</v>
      </c>
      <c r="R81" s="113">
        <f t="shared" si="60"/>
        <v>-4.5973652203696883E-2</v>
      </c>
      <c r="S81" s="113">
        <f t="shared" si="61"/>
        <v>-4.6996228294826803E-2</v>
      </c>
      <c r="T81" s="113">
        <f t="shared" si="62"/>
        <v>-0.31360074124441772</v>
      </c>
    </row>
    <row r="82" spans="1:20">
      <c r="A82" s="14" t="str">
        <f t="shared" si="43"/>
        <v>PCSB 5-Year Budget</v>
      </c>
      <c r="B82" s="151">
        <f t="shared" si="44"/>
        <v>116</v>
      </c>
      <c r="C82" s="14" t="str">
        <f t="shared" si="44"/>
        <v>E.L. Haynes PCS</v>
      </c>
      <c r="D82" s="5" t="str">
        <f t="shared" si="44"/>
        <v>2026-2027</v>
      </c>
      <c r="E82" t="s">
        <v>232</v>
      </c>
      <c r="F82" s="165">
        <v>0</v>
      </c>
      <c r="G82" s="19">
        <v>692178.74474438513</v>
      </c>
      <c r="H82" s="19">
        <v>535255.29962647473</v>
      </c>
      <c r="I82" s="19">
        <v>555360.87338916166</v>
      </c>
      <c r="J82" s="19">
        <v>616210.23114433675</v>
      </c>
      <c r="K82" s="19">
        <v>649022.01388466544</v>
      </c>
      <c r="L82" s="18" t="s">
        <v>99</v>
      </c>
      <c r="M82" s="121">
        <f t="shared" si="63"/>
        <v>-156923.44511791039</v>
      </c>
      <c r="N82" s="121">
        <f t="shared" si="57"/>
        <v>20105.573762686923</v>
      </c>
      <c r="O82" s="121">
        <f t="shared" si="58"/>
        <v>60849.357755175093</v>
      </c>
      <c r="P82" s="121">
        <f t="shared" si="59"/>
        <v>32811.782740328694</v>
      </c>
      <c r="Q82" s="113">
        <f t="shared" si="64"/>
        <v>-0.22670942485507944</v>
      </c>
      <c r="R82" s="113">
        <f t="shared" si="60"/>
        <v>3.7562587006083822E-2</v>
      </c>
      <c r="S82" s="113">
        <f t="shared" si="61"/>
        <v>0.10956723937686501</v>
      </c>
      <c r="T82" s="113">
        <f t="shared" si="62"/>
        <v>5.3247708463709513E-2</v>
      </c>
    </row>
    <row r="83" spans="1:20">
      <c r="A83" s="14" t="str">
        <f t="shared" si="43"/>
        <v>PCSB 5-Year Budget</v>
      </c>
      <c r="B83" s="151">
        <f t="shared" si="44"/>
        <v>116</v>
      </c>
      <c r="C83" s="14" t="str">
        <f t="shared" si="44"/>
        <v>E.L. Haynes PCS</v>
      </c>
      <c r="D83" s="5" t="str">
        <f t="shared" si="44"/>
        <v>2026-2027</v>
      </c>
      <c r="E83" t="s">
        <v>233</v>
      </c>
      <c r="F83" s="165">
        <v>0</v>
      </c>
      <c r="G83" s="19">
        <v>2076536.2342331554</v>
      </c>
      <c r="H83" s="19">
        <v>1605765.8988794242</v>
      </c>
      <c r="I83" s="19">
        <v>1666082.620167485</v>
      </c>
      <c r="J83" s="19">
        <v>1848630.6934330103</v>
      </c>
      <c r="K83" s="19">
        <v>1947066.0416539963</v>
      </c>
      <c r="L83" s="18" t="s">
        <v>99</v>
      </c>
      <c r="M83" s="121">
        <f t="shared" si="63"/>
        <v>-470770.33535373118</v>
      </c>
      <c r="N83" s="121">
        <f t="shared" si="57"/>
        <v>60316.721288060769</v>
      </c>
      <c r="O83" s="121">
        <f t="shared" si="58"/>
        <v>182548.07326552528</v>
      </c>
      <c r="P83" s="121">
        <f t="shared" si="59"/>
        <v>98435.348220986081</v>
      </c>
      <c r="Q83" s="113">
        <f t="shared" si="64"/>
        <v>-0.22670942485507944</v>
      </c>
      <c r="R83" s="113">
        <f t="shared" si="60"/>
        <v>3.7562587006083822E-2</v>
      </c>
      <c r="S83" s="113">
        <f t="shared" si="61"/>
        <v>0.10956723937686501</v>
      </c>
      <c r="T83" s="113">
        <f t="shared" si="62"/>
        <v>5.3247708463709513E-2</v>
      </c>
    </row>
    <row r="84" spans="1:20">
      <c r="A84" s="14" t="str">
        <f t="shared" si="43"/>
        <v>PCSB 5-Year Budget</v>
      </c>
      <c r="B84" s="151">
        <f t="shared" si="44"/>
        <v>116</v>
      </c>
      <c r="C84" s="14" t="str">
        <f t="shared" si="44"/>
        <v>E.L. Haynes PCS</v>
      </c>
      <c r="D84" s="5" t="str">
        <f t="shared" si="44"/>
        <v>2026-2027</v>
      </c>
      <c r="E84" s="16" t="s">
        <v>238</v>
      </c>
      <c r="F84" s="165">
        <v>0</v>
      </c>
      <c r="G84" s="21">
        <f>SUM(G78,G80,G82)</f>
        <v>1900927.7189191061</v>
      </c>
      <c r="H84" s="21">
        <f t="shared" ref="H84:K84" si="71">SUM(H78,H80,H82)</f>
        <v>1722511.7531858105</v>
      </c>
      <c r="I84" s="21">
        <f t="shared" si="71"/>
        <v>1716634.752606486</v>
      </c>
      <c r="J84" s="21">
        <f t="shared" si="71"/>
        <v>1752538.496022345</v>
      </c>
      <c r="K84" s="21">
        <f t="shared" si="71"/>
        <v>1605085.6992218774</v>
      </c>
      <c r="L84" s="165" t="s">
        <v>99</v>
      </c>
      <c r="M84" s="125">
        <f t="shared" si="63"/>
        <v>-178415.96573329554</v>
      </c>
      <c r="N84" s="125">
        <f t="shared" si="57"/>
        <v>-5877.0005793245509</v>
      </c>
      <c r="O84" s="125">
        <f t="shared" si="58"/>
        <v>35903.743415859062</v>
      </c>
      <c r="P84" s="125">
        <f t="shared" si="59"/>
        <v>-147452.79680046765</v>
      </c>
      <c r="Q84" s="126">
        <f t="shared" si="64"/>
        <v>-9.3857311857573067E-2</v>
      </c>
      <c r="R84" s="126">
        <f t="shared" si="60"/>
        <v>-3.4118783621969215E-3</v>
      </c>
      <c r="S84" s="126">
        <f t="shared" si="61"/>
        <v>2.0915190818165549E-2</v>
      </c>
      <c r="T84" s="126">
        <f t="shared" si="62"/>
        <v>-8.4136694934310655E-2</v>
      </c>
    </row>
    <row r="85" spans="1:20">
      <c r="A85" s="14" t="str">
        <f t="shared" si="43"/>
        <v>PCSB 5-Year Budget</v>
      </c>
      <c r="B85" s="151">
        <f t="shared" si="44"/>
        <v>116</v>
      </c>
      <c r="C85" s="14" t="str">
        <f t="shared" si="44"/>
        <v>E.L. Haynes PCS</v>
      </c>
      <c r="D85" s="5" t="str">
        <f t="shared" si="44"/>
        <v>2026-2027</v>
      </c>
      <c r="E85" s="16" t="s">
        <v>239</v>
      </c>
      <c r="F85" s="165">
        <v>0</v>
      </c>
      <c r="G85" s="21">
        <f>SUM(G77,G79,G81,G83)</f>
        <v>4294339.5394990165</v>
      </c>
      <c r="H85" s="21">
        <f t="shared" ref="H85:K85" si="72">SUM(H77,H79,H81,H83)</f>
        <v>3893764.8316053357</v>
      </c>
      <c r="I85" s="21">
        <f t="shared" si="72"/>
        <v>3975571.579393391</v>
      </c>
      <c r="J85" s="21">
        <f t="shared" si="72"/>
        <v>4183843.9276668467</v>
      </c>
      <c r="K85" s="21">
        <f t="shared" si="72"/>
        <v>4192636.8602736876</v>
      </c>
      <c r="L85" s="165" t="s">
        <v>99</v>
      </c>
      <c r="M85" s="125">
        <f t="shared" si="63"/>
        <v>-400574.70789368078</v>
      </c>
      <c r="N85" s="125">
        <f t="shared" si="57"/>
        <v>81806.747788055334</v>
      </c>
      <c r="O85" s="125">
        <f t="shared" si="58"/>
        <v>208272.34827345563</v>
      </c>
      <c r="P85" s="125">
        <f t="shared" si="59"/>
        <v>8792.9326068409719</v>
      </c>
      <c r="Q85" s="126">
        <f t="shared" si="64"/>
        <v>-9.327970092006567E-2</v>
      </c>
      <c r="R85" s="126">
        <f t="shared" si="60"/>
        <v>2.100967863391168E-2</v>
      </c>
      <c r="S85" s="126">
        <f t="shared" si="61"/>
        <v>5.2388026253380821E-2</v>
      </c>
      <c r="T85" s="126">
        <f t="shared" si="62"/>
        <v>2.1016397262563326E-3</v>
      </c>
    </row>
    <row r="86" spans="1:20">
      <c r="A86" s="14" t="str">
        <f t="shared" si="43"/>
        <v>PCSB 5-Year Budget</v>
      </c>
      <c r="B86" s="151">
        <f t="shared" si="44"/>
        <v>116</v>
      </c>
      <c r="C86" s="14" t="str">
        <f t="shared" si="44"/>
        <v>E.L. Haynes PCS</v>
      </c>
      <c r="D86" s="5" t="str">
        <f t="shared" si="44"/>
        <v>2026-2027</v>
      </c>
      <c r="E86" s="16" t="s">
        <v>8</v>
      </c>
      <c r="F86" s="165">
        <v>0</v>
      </c>
      <c r="G86" s="21">
        <f>G84+G85</f>
        <v>6195267.2584181223</v>
      </c>
      <c r="H86" s="21">
        <f t="shared" ref="H86:K86" si="73">H84+H85</f>
        <v>5616276.5847911462</v>
      </c>
      <c r="I86" s="21">
        <f t="shared" si="73"/>
        <v>5692206.3319998775</v>
      </c>
      <c r="J86" s="21">
        <f t="shared" si="73"/>
        <v>5936382.4236891922</v>
      </c>
      <c r="K86" s="21">
        <f t="shared" si="73"/>
        <v>5797722.5594955646</v>
      </c>
      <c r="L86" s="165" t="s">
        <v>99</v>
      </c>
      <c r="M86" s="125">
        <f t="shared" si="63"/>
        <v>-578990.67362697609</v>
      </c>
      <c r="N86" s="125">
        <f t="shared" si="57"/>
        <v>75929.747208731249</v>
      </c>
      <c r="O86" s="125">
        <f t="shared" si="58"/>
        <v>244176.09168931469</v>
      </c>
      <c r="P86" s="125">
        <f t="shared" si="59"/>
        <v>-138659.86419362761</v>
      </c>
      <c r="Q86" s="126">
        <f t="shared" si="64"/>
        <v>-9.3456932441493015E-2</v>
      </c>
      <c r="R86" s="126">
        <f t="shared" si="60"/>
        <v>1.3519588300609819E-2</v>
      </c>
      <c r="S86" s="126">
        <f t="shared" si="61"/>
        <v>4.2896563730768139E-2</v>
      </c>
      <c r="T86" s="126">
        <f t="shared" si="62"/>
        <v>-2.3357636738547044E-2</v>
      </c>
    </row>
    <row r="87" spans="1:20" ht="30" customHeight="1">
      <c r="A87" s="14" t="str">
        <f t="shared" si="43"/>
        <v>PCSB 5-Year Budget</v>
      </c>
      <c r="B87" s="151">
        <f t="shared" si="44"/>
        <v>116</v>
      </c>
      <c r="C87" s="14" t="str">
        <f t="shared" si="44"/>
        <v>E.L. Haynes PCS</v>
      </c>
      <c r="D87" s="5" t="str">
        <f t="shared" si="44"/>
        <v>2026-2027</v>
      </c>
      <c r="E87" t="s">
        <v>276</v>
      </c>
      <c r="F87" s="165">
        <v>0</v>
      </c>
      <c r="G87" s="19">
        <v>383180.34860420978</v>
      </c>
      <c r="H87" s="19">
        <v>413251.5492391304</v>
      </c>
      <c r="I87" s="19">
        <v>447986.59792960662</v>
      </c>
      <c r="J87" s="19">
        <v>459328.76673913043</v>
      </c>
      <c r="K87" s="19">
        <v>488070.7932819876</v>
      </c>
      <c r="L87" s="18" t="s">
        <v>99</v>
      </c>
      <c r="M87" s="121">
        <f t="shared" si="63"/>
        <v>30071.20063492062</v>
      </c>
      <c r="N87" s="121">
        <f t="shared" si="57"/>
        <v>34735.048690476222</v>
      </c>
      <c r="O87" s="121">
        <f t="shared" si="58"/>
        <v>11342.168809523806</v>
      </c>
      <c r="P87" s="121">
        <f t="shared" si="59"/>
        <v>28742.026542857173</v>
      </c>
      <c r="Q87" s="113">
        <f t="shared" si="64"/>
        <v>7.8477930156020129E-2</v>
      </c>
      <c r="R87" s="113">
        <f t="shared" si="60"/>
        <v>8.4053039255217857E-2</v>
      </c>
      <c r="S87" s="113">
        <f t="shared" si="61"/>
        <v>2.5318098492102731E-2</v>
      </c>
      <c r="T87" s="113">
        <f t="shared" si="62"/>
        <v>6.2573974512641004E-2</v>
      </c>
    </row>
    <row r="88" spans="1:20">
      <c r="A88" s="14" t="str">
        <f t="shared" si="43"/>
        <v>PCSB 5-Year Budget</v>
      </c>
      <c r="B88" s="151">
        <f t="shared" si="44"/>
        <v>116</v>
      </c>
      <c r="C88" s="14" t="str">
        <f t="shared" si="44"/>
        <v>E.L. Haynes PCS</v>
      </c>
      <c r="D88" s="5" t="str">
        <f t="shared" si="44"/>
        <v>2026-2027</v>
      </c>
      <c r="E88" t="s">
        <v>277</v>
      </c>
      <c r="F88" s="165">
        <v>0</v>
      </c>
      <c r="G88" s="19">
        <v>0</v>
      </c>
      <c r="H88" s="19">
        <v>0</v>
      </c>
      <c r="I88" s="19">
        <v>0</v>
      </c>
      <c r="J88" s="19">
        <v>0</v>
      </c>
      <c r="K88" s="19">
        <v>0</v>
      </c>
      <c r="L88" s="18" t="s">
        <v>99</v>
      </c>
      <c r="M88" s="121">
        <f t="shared" si="63"/>
        <v>0</v>
      </c>
      <c r="N88" s="121">
        <f t="shared" si="57"/>
        <v>0</v>
      </c>
      <c r="O88" s="121">
        <f t="shared" si="58"/>
        <v>0</v>
      </c>
      <c r="P88" s="121">
        <f t="shared" si="59"/>
        <v>0</v>
      </c>
      <c r="Q88" s="113">
        <f t="shared" si="64"/>
        <v>0</v>
      </c>
      <c r="R88" s="113">
        <f t="shared" si="60"/>
        <v>0</v>
      </c>
      <c r="S88" s="113">
        <f t="shared" si="61"/>
        <v>0</v>
      </c>
      <c r="T88" s="113">
        <f t="shared" si="62"/>
        <v>0</v>
      </c>
    </row>
    <row r="89" spans="1:20">
      <c r="A89" s="14" t="str">
        <f t="shared" si="43"/>
        <v>PCSB 5-Year Budget</v>
      </c>
      <c r="B89" s="151">
        <f t="shared" si="44"/>
        <v>116</v>
      </c>
      <c r="C89" s="14" t="str">
        <f t="shared" si="44"/>
        <v>E.L. Haynes PCS</v>
      </c>
      <c r="D89" s="5" t="str">
        <f t="shared" si="44"/>
        <v>2026-2027</v>
      </c>
      <c r="E89" t="s">
        <v>9</v>
      </c>
      <c r="F89" s="165">
        <v>0</v>
      </c>
      <c r="G89" s="19">
        <v>0</v>
      </c>
      <c r="H89" s="19">
        <v>0</v>
      </c>
      <c r="I89" s="19">
        <v>0</v>
      </c>
      <c r="J89" s="19">
        <v>0</v>
      </c>
      <c r="K89" s="19">
        <v>0</v>
      </c>
      <c r="L89" s="18" t="s">
        <v>99</v>
      </c>
      <c r="M89" s="121">
        <f t="shared" si="63"/>
        <v>0</v>
      </c>
      <c r="N89" s="121">
        <f t="shared" si="57"/>
        <v>0</v>
      </c>
      <c r="O89" s="121">
        <f t="shared" si="58"/>
        <v>0</v>
      </c>
      <c r="P89" s="121">
        <f t="shared" si="59"/>
        <v>0</v>
      </c>
      <c r="Q89" s="113">
        <f t="shared" si="64"/>
        <v>0</v>
      </c>
      <c r="R89" s="113">
        <f t="shared" si="60"/>
        <v>0</v>
      </c>
      <c r="S89" s="113">
        <f t="shared" si="61"/>
        <v>0</v>
      </c>
      <c r="T89" s="113">
        <f t="shared" si="62"/>
        <v>0</v>
      </c>
    </row>
    <row r="90" spans="1:20">
      <c r="A90" s="14" t="str">
        <f t="shared" si="43"/>
        <v>PCSB 5-Year Budget</v>
      </c>
      <c r="B90" s="151">
        <f t="shared" si="44"/>
        <v>116</v>
      </c>
      <c r="C90" s="14" t="str">
        <f t="shared" si="44"/>
        <v>E.L. Haynes PCS</v>
      </c>
      <c r="D90" s="5" t="str">
        <f t="shared" si="44"/>
        <v>2026-2027</v>
      </c>
      <c r="E90" t="s">
        <v>10</v>
      </c>
      <c r="F90" s="165">
        <v>0</v>
      </c>
      <c r="G90" s="19">
        <v>5280214.1704738298</v>
      </c>
      <c r="H90" s="19">
        <v>5392346.8236090709</v>
      </c>
      <c r="I90" s="19">
        <v>5606679.8175092833</v>
      </c>
      <c r="J90" s="19">
        <v>5885268.986007385</v>
      </c>
      <c r="K90" s="19">
        <v>6117079.2602080917</v>
      </c>
      <c r="L90" s="18" t="s">
        <v>99</v>
      </c>
      <c r="M90" s="121">
        <f t="shared" si="63"/>
        <v>112132.65313524101</v>
      </c>
      <c r="N90" s="121">
        <f t="shared" si="57"/>
        <v>214332.99390021246</v>
      </c>
      <c r="O90" s="121">
        <f t="shared" si="58"/>
        <v>278589.16849810164</v>
      </c>
      <c r="P90" s="121">
        <f t="shared" si="59"/>
        <v>231810.27420070674</v>
      </c>
      <c r="Q90" s="113">
        <f t="shared" si="64"/>
        <v>2.1236383509265606E-2</v>
      </c>
      <c r="R90" s="113">
        <f t="shared" si="60"/>
        <v>3.9747627686299386E-2</v>
      </c>
      <c r="S90" s="113">
        <f t="shared" si="61"/>
        <v>4.9688795787497339E-2</v>
      </c>
      <c r="T90" s="113">
        <f t="shared" si="62"/>
        <v>3.9388220785124856E-2</v>
      </c>
    </row>
    <row r="91" spans="1:20">
      <c r="A91" s="14" t="str">
        <f t="shared" si="43"/>
        <v>PCSB 5-Year Budget</v>
      </c>
      <c r="B91" s="151">
        <f t="shared" si="44"/>
        <v>116</v>
      </c>
      <c r="C91" s="14" t="str">
        <f t="shared" si="44"/>
        <v>E.L. Haynes PCS</v>
      </c>
      <c r="D91" s="5" t="str">
        <f t="shared" si="44"/>
        <v>2026-2027</v>
      </c>
      <c r="E91" s="16" t="s">
        <v>11</v>
      </c>
      <c r="F91" s="165">
        <v>0</v>
      </c>
      <c r="G91" s="21">
        <f>SUM(G87:G90)</f>
        <v>5663394.5190780396</v>
      </c>
      <c r="H91" s="21">
        <f>SUM(H87:H90)</f>
        <v>5805598.3728482015</v>
      </c>
      <c r="I91" s="21">
        <f>SUM(I87:I90)</f>
        <v>6054666.4154388895</v>
      </c>
      <c r="J91" s="21">
        <f>SUM(J87:J90)</f>
        <v>6344597.752746515</v>
      </c>
      <c r="K91" s="21">
        <f>SUM(K87:K90)</f>
        <v>6605150.053490079</v>
      </c>
      <c r="L91" s="165" t="s">
        <v>99</v>
      </c>
      <c r="M91" s="125">
        <f t="shared" si="63"/>
        <v>142203.85377016198</v>
      </c>
      <c r="N91" s="125">
        <f t="shared" si="57"/>
        <v>249068.04259068798</v>
      </c>
      <c r="O91" s="125">
        <f t="shared" si="58"/>
        <v>289931.33730762545</v>
      </c>
      <c r="P91" s="125">
        <f t="shared" si="59"/>
        <v>260552.30074356403</v>
      </c>
      <c r="Q91" s="126">
        <f t="shared" si="64"/>
        <v>2.510929678148429E-2</v>
      </c>
      <c r="R91" s="126">
        <f t="shared" si="60"/>
        <v>4.2901356000707346E-2</v>
      </c>
      <c r="S91" s="126">
        <f t="shared" si="61"/>
        <v>4.7885600529258714E-2</v>
      </c>
      <c r="T91" s="126">
        <f t="shared" si="62"/>
        <v>4.1066795862791057E-2</v>
      </c>
    </row>
    <row r="92" spans="1:20" ht="30" customHeight="1">
      <c r="A92" s="14" t="str">
        <f t="shared" si="43"/>
        <v>PCSB 5-Year Budget</v>
      </c>
      <c r="B92" s="151">
        <f t="shared" si="44"/>
        <v>116</v>
      </c>
      <c r="C92" s="14" t="str">
        <f t="shared" si="44"/>
        <v>E.L. Haynes PCS</v>
      </c>
      <c r="D92" s="5" t="str">
        <f t="shared" si="44"/>
        <v>2026-2027</v>
      </c>
      <c r="E92" s="16" t="s">
        <v>12</v>
      </c>
      <c r="F92" s="165">
        <v>0</v>
      </c>
      <c r="G92" s="21">
        <f>SUM(G72,G76,G86,G91)</f>
        <v>46221986.859979786</v>
      </c>
      <c r="H92" s="21">
        <f>SUM(H72,H76,H86,H91)</f>
        <v>47389291.672419116</v>
      </c>
      <c r="I92" s="21">
        <f>SUM(I72,I76,I86,I91)</f>
        <v>49055574.569177337</v>
      </c>
      <c r="J92" s="21">
        <f>SUM(J72,J76,J86,J91)</f>
        <v>50828149.007303014</v>
      </c>
      <c r="K92" s="21">
        <f>SUM(K72,K76,K86,K91)</f>
        <v>52291052.719718017</v>
      </c>
      <c r="L92" s="165" t="s">
        <v>99</v>
      </c>
      <c r="M92" s="125">
        <f t="shared" si="63"/>
        <v>1167304.8124393299</v>
      </c>
      <c r="N92" s="125">
        <f t="shared" si="57"/>
        <v>1666282.8967582211</v>
      </c>
      <c r="O92" s="125">
        <f t="shared" si="58"/>
        <v>1772574.4381256774</v>
      </c>
      <c r="P92" s="125">
        <f t="shared" si="59"/>
        <v>1462903.7124150023</v>
      </c>
      <c r="Q92" s="126">
        <f t="shared" si="64"/>
        <v>2.5254319248011668E-2</v>
      </c>
      <c r="R92" s="126">
        <f t="shared" si="60"/>
        <v>3.5161591109579907E-2</v>
      </c>
      <c r="S92" s="126">
        <f t="shared" si="61"/>
        <v>3.6134006250931237E-2</v>
      </c>
      <c r="T92" s="126">
        <f t="shared" si="62"/>
        <v>2.8781369004895526E-2</v>
      </c>
    </row>
    <row r="93" spans="1:20" ht="30" customHeight="1">
      <c r="A93" s="14" t="str">
        <f t="shared" si="43"/>
        <v>PCSB 5-Year Budget</v>
      </c>
      <c r="B93" s="151">
        <f t="shared" si="44"/>
        <v>116</v>
      </c>
      <c r="C93" s="14" t="str">
        <f t="shared" si="44"/>
        <v>E.L. Haynes PCS</v>
      </c>
      <c r="D93" s="5" t="str">
        <f t="shared" si="44"/>
        <v>2026-2027</v>
      </c>
      <c r="E93" s="16" t="s">
        <v>13</v>
      </c>
      <c r="F93" s="165">
        <v>0</v>
      </c>
      <c r="G93" s="20">
        <f>G58-G92</f>
        <v>-1667343.5548218861</v>
      </c>
      <c r="H93" s="20">
        <f>H58-H92</f>
        <v>-256210.36911614984</v>
      </c>
      <c r="I93" s="20">
        <f>I58-I92</f>
        <v>-617388.80976571888</v>
      </c>
      <c r="J93" s="20">
        <f>J58-J92</f>
        <v>-582639.77561806887</v>
      </c>
      <c r="K93" s="20">
        <f>K58-K92</f>
        <v>-570020.62571209669</v>
      </c>
      <c r="L93" s="165" t="s">
        <v>99</v>
      </c>
      <c r="M93" s="123">
        <f t="shared" si="63"/>
        <v>1411133.1857057363</v>
      </c>
      <c r="N93" s="123">
        <f t="shared" si="57"/>
        <v>-361178.44064956903</v>
      </c>
      <c r="O93" s="123">
        <f t="shared" si="58"/>
        <v>34749.034147650003</v>
      </c>
      <c r="P93" s="123">
        <f t="shared" si="59"/>
        <v>12619.149905972183</v>
      </c>
      <c r="Q93" s="124">
        <f t="shared" si="64"/>
        <v>-0.84633618645947295</v>
      </c>
      <c r="R93" s="124">
        <f t="shared" si="60"/>
        <v>1.4096948608892297</v>
      </c>
      <c r="S93" s="124">
        <f t="shared" si="61"/>
        <v>-5.6283874275007112E-2</v>
      </c>
      <c r="T93" s="124">
        <f t="shared" si="62"/>
        <v>-2.165857951010243E-2</v>
      </c>
    </row>
    <row r="94" spans="1:20">
      <c r="A94" s="14" t="str">
        <f t="shared" si="43"/>
        <v>PCSB 5-Year Budget</v>
      </c>
      <c r="B94" s="151">
        <f t="shared" si="44"/>
        <v>116</v>
      </c>
      <c r="C94" s="14" t="str">
        <f t="shared" si="44"/>
        <v>E.L. Haynes PCS</v>
      </c>
      <c r="D94" s="5" t="str">
        <f t="shared" si="44"/>
        <v>2026-2027</v>
      </c>
      <c r="E94" s="17" t="s">
        <v>15</v>
      </c>
      <c r="F94" s="165">
        <v>0</v>
      </c>
      <c r="G94" s="19">
        <v>0</v>
      </c>
      <c r="H94" s="19">
        <v>0</v>
      </c>
      <c r="I94" s="19">
        <v>0</v>
      </c>
      <c r="J94" s="19">
        <v>0</v>
      </c>
      <c r="K94" s="19">
        <v>0</v>
      </c>
      <c r="L94" s="18" t="s">
        <v>99</v>
      </c>
      <c r="M94" s="121">
        <f t="shared" si="63"/>
        <v>0</v>
      </c>
      <c r="N94" s="121">
        <f t="shared" si="57"/>
        <v>0</v>
      </c>
      <c r="O94" s="121">
        <f t="shared" si="58"/>
        <v>0</v>
      </c>
      <c r="P94" s="121">
        <f t="shared" si="59"/>
        <v>0</v>
      </c>
      <c r="Q94" s="113">
        <f t="shared" si="64"/>
        <v>0</v>
      </c>
      <c r="R94" s="113">
        <f t="shared" si="60"/>
        <v>0</v>
      </c>
      <c r="S94" s="113">
        <f t="shared" si="61"/>
        <v>0</v>
      </c>
      <c r="T94" s="113">
        <f t="shared" si="62"/>
        <v>0</v>
      </c>
    </row>
    <row r="95" spans="1:20">
      <c r="A95" s="14" t="str">
        <f t="shared" si="43"/>
        <v>PCSB 5-Year Budget</v>
      </c>
      <c r="B95" s="151">
        <f t="shared" si="44"/>
        <v>116</v>
      </c>
      <c r="C95" s="14" t="str">
        <f t="shared" si="44"/>
        <v>E.L. Haynes PCS</v>
      </c>
      <c r="D95" s="5" t="str">
        <f t="shared" si="44"/>
        <v>2026-2027</v>
      </c>
      <c r="E95" s="17" t="s">
        <v>82</v>
      </c>
      <c r="F95" s="165">
        <v>0</v>
      </c>
      <c r="G95" s="19" t="str">
        <f t="shared" ref="G95:K97" si="74">IF(G94=0,"None","Describe")</f>
        <v>None</v>
      </c>
      <c r="H95" s="19" t="str">
        <f t="shared" si="74"/>
        <v>None</v>
      </c>
      <c r="I95" s="19" t="str">
        <f t="shared" si="74"/>
        <v>None</v>
      </c>
      <c r="J95" s="19" t="str">
        <f t="shared" ref="J95" si="75">IF(J94=0,"None","Describe")</f>
        <v>None</v>
      </c>
      <c r="K95" s="19" t="str">
        <f t="shared" si="74"/>
        <v>None</v>
      </c>
      <c r="L95" s="165" t="s">
        <v>99</v>
      </c>
      <c r="M95" s="121">
        <v>0</v>
      </c>
      <c r="N95" s="121">
        <v>0</v>
      </c>
      <c r="O95" s="121">
        <v>0</v>
      </c>
      <c r="P95" s="121">
        <v>0</v>
      </c>
      <c r="Q95" s="113">
        <v>0</v>
      </c>
      <c r="R95" s="113">
        <v>0</v>
      </c>
      <c r="S95" s="113">
        <v>0</v>
      </c>
      <c r="T95" s="113">
        <v>0</v>
      </c>
    </row>
    <row r="96" spans="1:20">
      <c r="A96" s="14" t="str">
        <f t="shared" si="43"/>
        <v>PCSB 5-Year Budget</v>
      </c>
      <c r="B96" s="151">
        <f t="shared" si="44"/>
        <v>116</v>
      </c>
      <c r="C96" s="14" t="str">
        <f t="shared" si="44"/>
        <v>E.L. Haynes PCS</v>
      </c>
      <c r="D96" s="5" t="str">
        <f t="shared" si="44"/>
        <v>2026-2027</v>
      </c>
      <c r="E96" s="17" t="s">
        <v>83</v>
      </c>
      <c r="F96" s="165">
        <v>0</v>
      </c>
      <c r="G96" s="19">
        <v>0</v>
      </c>
      <c r="H96" s="19">
        <v>0</v>
      </c>
      <c r="I96" s="19">
        <v>0</v>
      </c>
      <c r="J96" s="19">
        <v>0</v>
      </c>
      <c r="K96" s="19">
        <v>0</v>
      </c>
      <c r="L96" s="18" t="s">
        <v>99</v>
      </c>
      <c r="M96" s="121">
        <f t="shared" si="63"/>
        <v>0</v>
      </c>
      <c r="N96" s="121">
        <f t="shared" si="57"/>
        <v>0</v>
      </c>
      <c r="O96" s="121">
        <f t="shared" si="58"/>
        <v>0</v>
      </c>
      <c r="P96" s="121">
        <f t="shared" si="59"/>
        <v>0</v>
      </c>
      <c r="Q96" s="113">
        <f t="shared" si="64"/>
        <v>0</v>
      </c>
      <c r="R96" s="113">
        <f t="shared" si="60"/>
        <v>0</v>
      </c>
      <c r="S96" s="113">
        <f t="shared" si="61"/>
        <v>0</v>
      </c>
      <c r="T96" s="113">
        <f t="shared" si="62"/>
        <v>0</v>
      </c>
    </row>
    <row r="97" spans="1:20">
      <c r="A97" s="14" t="str">
        <f t="shared" si="43"/>
        <v>PCSB 5-Year Budget</v>
      </c>
      <c r="B97" s="151">
        <f t="shared" si="44"/>
        <v>116</v>
      </c>
      <c r="C97" s="14" t="str">
        <f t="shared" si="44"/>
        <v>E.L. Haynes PCS</v>
      </c>
      <c r="D97" s="5" t="str">
        <f t="shared" si="44"/>
        <v>2026-2027</v>
      </c>
      <c r="E97" s="17" t="s">
        <v>84</v>
      </c>
      <c r="F97" s="165">
        <v>0</v>
      </c>
      <c r="G97" s="19" t="str">
        <f t="shared" si="74"/>
        <v>None</v>
      </c>
      <c r="H97" s="19" t="str">
        <f t="shared" si="74"/>
        <v>None</v>
      </c>
      <c r="I97" s="19" t="str">
        <f t="shared" si="74"/>
        <v>None</v>
      </c>
      <c r="J97" s="19" t="str">
        <f t="shared" ref="J97" si="76">IF(J96=0,"None","Describe")</f>
        <v>None</v>
      </c>
      <c r="K97" s="19" t="str">
        <f t="shared" si="74"/>
        <v>None</v>
      </c>
      <c r="L97" s="165" t="s">
        <v>99</v>
      </c>
      <c r="M97" s="121">
        <v>0</v>
      </c>
      <c r="N97" s="121">
        <v>0</v>
      </c>
      <c r="O97" s="121">
        <v>0</v>
      </c>
      <c r="P97" s="121">
        <v>0</v>
      </c>
      <c r="Q97" s="113">
        <v>0</v>
      </c>
      <c r="R97" s="113">
        <v>0</v>
      </c>
      <c r="S97" s="113">
        <v>0</v>
      </c>
      <c r="T97" s="113">
        <v>0</v>
      </c>
    </row>
    <row r="98" spans="1:20">
      <c r="A98" s="14" t="str">
        <f t="shared" si="43"/>
        <v>PCSB 5-Year Budget</v>
      </c>
      <c r="B98" s="151">
        <f t="shared" si="44"/>
        <v>116</v>
      </c>
      <c r="C98" s="14" t="str">
        <f t="shared" si="44"/>
        <v>E.L. Haynes PCS</v>
      </c>
      <c r="D98" s="5" t="str">
        <f t="shared" si="44"/>
        <v>2026-2027</v>
      </c>
      <c r="E98" s="16" t="s">
        <v>16</v>
      </c>
      <c r="F98" s="165">
        <v>0</v>
      </c>
      <c r="G98" s="21">
        <f t="shared" ref="G98" si="77">SUM(G93:G94,G96)</f>
        <v>-1667343.5548218861</v>
      </c>
      <c r="H98" s="21">
        <f t="shared" ref="H98:I98" si="78">SUM(H93:H94,H96)</f>
        <v>-256210.36911614984</v>
      </c>
      <c r="I98" s="21">
        <f t="shared" si="78"/>
        <v>-617388.80976571888</v>
      </c>
      <c r="J98" s="21">
        <f t="shared" ref="J98" si="79">SUM(J93:J94,J96)</f>
        <v>-582639.77561806887</v>
      </c>
      <c r="K98" s="21">
        <f t="shared" ref="K98" si="80">SUM(K93:K94,K96)</f>
        <v>-570020.62571209669</v>
      </c>
      <c r="L98" s="165" t="s">
        <v>99</v>
      </c>
      <c r="M98" s="125">
        <f t="shared" si="63"/>
        <v>1411133.1857057363</v>
      </c>
      <c r="N98" s="125">
        <f t="shared" si="57"/>
        <v>-361178.44064956903</v>
      </c>
      <c r="O98" s="125">
        <f t="shared" si="58"/>
        <v>34749.034147650003</v>
      </c>
      <c r="P98" s="125">
        <f t="shared" si="59"/>
        <v>12619.149905972183</v>
      </c>
      <c r="Q98" s="126">
        <f t="shared" si="64"/>
        <v>-0.84633618645947295</v>
      </c>
      <c r="R98" s="126">
        <f t="shared" si="60"/>
        <v>1.4096948608892297</v>
      </c>
      <c r="S98" s="126">
        <f t="shared" si="61"/>
        <v>-5.6283874275007112E-2</v>
      </c>
      <c r="T98" s="126">
        <f t="shared" si="62"/>
        <v>-2.165857951010243E-2</v>
      </c>
    </row>
    <row r="99" spans="1:20" ht="30" customHeight="1" thickBot="1">
      <c r="A99" s="14" t="str">
        <f t="shared" si="43"/>
        <v>PCSB 5-Year Budget</v>
      </c>
      <c r="B99" s="151">
        <f t="shared" si="44"/>
        <v>116</v>
      </c>
      <c r="C99" s="14" t="str">
        <f t="shared" si="44"/>
        <v>E.L. Haynes PCS</v>
      </c>
      <c r="D99" s="5" t="str">
        <f t="shared" si="44"/>
        <v>2026-2027</v>
      </c>
      <c r="E99" s="16" t="s">
        <v>256</v>
      </c>
      <c r="F99" s="29">
        <v>22155745.470222004</v>
      </c>
      <c r="G99" s="23">
        <f>F99+G98</f>
        <v>20488401.915400118</v>
      </c>
      <c r="H99" s="23">
        <f>G99+H98</f>
        <v>20232191.546283968</v>
      </c>
      <c r="I99" s="23">
        <f>H99+I98</f>
        <v>19614802.736518249</v>
      </c>
      <c r="J99" s="23">
        <f>I99+J98</f>
        <v>19032162.96090018</v>
      </c>
      <c r="K99" s="23">
        <f t="shared" ref="K99" si="81">J99+K98</f>
        <v>18462142.335188083</v>
      </c>
      <c r="L99" s="165" t="s">
        <v>99</v>
      </c>
      <c r="M99" s="131">
        <f t="shared" si="63"/>
        <v>-256210.36911614984</v>
      </c>
      <c r="N99" s="131">
        <f t="shared" si="57"/>
        <v>-617388.80976571888</v>
      </c>
      <c r="O99" s="131">
        <f t="shared" si="58"/>
        <v>-582639.77561806887</v>
      </c>
      <c r="P99" s="131">
        <f t="shared" si="59"/>
        <v>-570020.62571209669</v>
      </c>
      <c r="Q99" s="132">
        <f t="shared" si="64"/>
        <v>-1.2505141697926631E-2</v>
      </c>
      <c r="R99" s="132">
        <f t="shared" si="60"/>
        <v>-3.0515172236945051E-2</v>
      </c>
      <c r="S99" s="132">
        <f t="shared" si="61"/>
        <v>-2.9704085401446718E-2</v>
      </c>
      <c r="T99" s="132">
        <f t="shared" si="62"/>
        <v>-2.9950385927398342E-2</v>
      </c>
    </row>
    <row r="100" spans="1:20" ht="30" customHeight="1" thickTop="1">
      <c r="A100" s="14" t="str">
        <f t="shared" si="43"/>
        <v>PCSB 5-Year Budget</v>
      </c>
      <c r="B100" s="151">
        <f t="shared" si="44"/>
        <v>116</v>
      </c>
      <c r="C100" s="14" t="str">
        <f t="shared" si="44"/>
        <v>E.L. Haynes PCS</v>
      </c>
      <c r="D100" s="5" t="str">
        <f t="shared" si="44"/>
        <v>2026-2027</v>
      </c>
      <c r="E100" t="s">
        <v>85</v>
      </c>
      <c r="F100" s="165">
        <v>0</v>
      </c>
      <c r="G100" s="19">
        <v>1377238.0439793169</v>
      </c>
      <c r="H100" s="19">
        <v>2153077.3779477999</v>
      </c>
      <c r="I100" s="19">
        <v>1832987.5821947455</v>
      </c>
      <c r="J100" s="19">
        <v>1886425.9096614122</v>
      </c>
      <c r="K100" s="19">
        <v>1892542.9131851047</v>
      </c>
      <c r="L100" s="18" t="s">
        <v>99</v>
      </c>
      <c r="M100" s="121">
        <f t="shared" si="63"/>
        <v>775839.33396848291</v>
      </c>
      <c r="N100" s="121">
        <f t="shared" si="57"/>
        <v>-320089.79575305432</v>
      </c>
      <c r="O100" s="121">
        <f t="shared" si="58"/>
        <v>53438.327466666698</v>
      </c>
      <c r="P100" s="121">
        <f t="shared" si="59"/>
        <v>6117.0035236924887</v>
      </c>
      <c r="Q100" s="113">
        <f t="shared" si="64"/>
        <v>0.5633298741347682</v>
      </c>
      <c r="R100" s="113">
        <f t="shared" si="60"/>
        <v>-0.14866618312535851</v>
      </c>
      <c r="S100" s="113">
        <f t="shared" si="61"/>
        <v>2.9153676754690175E-2</v>
      </c>
      <c r="T100" s="113">
        <f t="shared" si="62"/>
        <v>3.2426418087050171E-3</v>
      </c>
    </row>
    <row r="101" spans="1:20">
      <c r="A101" s="14" t="str">
        <f t="shared" si="43"/>
        <v>PCSB 5-Year Budget</v>
      </c>
      <c r="B101" s="151">
        <f t="shared" si="44"/>
        <v>116</v>
      </c>
      <c r="C101" s="14" t="str">
        <f t="shared" si="44"/>
        <v>E.L. Haynes PCS</v>
      </c>
      <c r="D101" s="5" t="str">
        <f t="shared" si="44"/>
        <v>2026-2027</v>
      </c>
      <c r="E101" t="s">
        <v>86</v>
      </c>
      <c r="F101" s="165">
        <v>0</v>
      </c>
      <c r="G101" s="19">
        <v>-11516949</v>
      </c>
      <c r="H101" s="19">
        <v>-1011448.875</v>
      </c>
      <c r="I101" s="19">
        <v>-976362</v>
      </c>
      <c r="J101" s="19">
        <v>-998943.5</v>
      </c>
      <c r="K101" s="19">
        <v>-1017772.5</v>
      </c>
      <c r="L101" s="18" t="s">
        <v>99</v>
      </c>
      <c r="M101" s="121">
        <f t="shared" si="63"/>
        <v>10505500.125</v>
      </c>
      <c r="N101" s="121">
        <f t="shared" si="57"/>
        <v>35086.875</v>
      </c>
      <c r="O101" s="121">
        <f t="shared" si="58"/>
        <v>-22581.5</v>
      </c>
      <c r="P101" s="121">
        <f t="shared" si="59"/>
        <v>-18829</v>
      </c>
      <c r="Q101" s="113">
        <f t="shared" si="64"/>
        <v>-0.91217735921206211</v>
      </c>
      <c r="R101" s="113">
        <f t="shared" si="60"/>
        <v>-3.4689716768927147E-2</v>
      </c>
      <c r="S101" s="113">
        <f t="shared" si="61"/>
        <v>2.3128204497921877E-2</v>
      </c>
      <c r="T101" s="113">
        <f t="shared" si="62"/>
        <v>1.884891387751159E-2</v>
      </c>
    </row>
    <row r="102" spans="1:20">
      <c r="A102" s="14" t="str">
        <f t="shared" si="43"/>
        <v>PCSB 5-Year Budget</v>
      </c>
      <c r="B102" s="151">
        <f t="shared" si="44"/>
        <v>116</v>
      </c>
      <c r="C102" s="14" t="str">
        <f t="shared" si="44"/>
        <v>E.L. Haynes PCS</v>
      </c>
      <c r="D102" s="5" t="str">
        <f t="shared" si="44"/>
        <v>2026-2027</v>
      </c>
      <c r="E102" t="s">
        <v>87</v>
      </c>
      <c r="F102" s="165">
        <v>0</v>
      </c>
      <c r="G102" s="19">
        <v>-813924.1953125</v>
      </c>
      <c r="H102" s="19">
        <v>-840867.59375</v>
      </c>
      <c r="I102" s="19">
        <v>-867973.953125</v>
      </c>
      <c r="J102" s="19">
        <v>-895225.783203125</v>
      </c>
      <c r="K102" s="19">
        <v>383959.28239500523</v>
      </c>
      <c r="L102" s="18" t="s">
        <v>99</v>
      </c>
      <c r="M102" s="121">
        <f t="shared" si="63"/>
        <v>-26943.3984375</v>
      </c>
      <c r="N102" s="121">
        <f t="shared" si="57"/>
        <v>-27106.359375</v>
      </c>
      <c r="O102" s="121">
        <f t="shared" si="58"/>
        <v>-27251.830078125</v>
      </c>
      <c r="P102" s="121">
        <f t="shared" si="59"/>
        <v>1279185.0655981302</v>
      </c>
      <c r="Q102" s="113">
        <f t="shared" si="64"/>
        <v>3.3103080842995812E-2</v>
      </c>
      <c r="R102" s="113">
        <f t="shared" si="60"/>
        <v>3.2236180317182068E-2</v>
      </c>
      <c r="S102" s="113">
        <f t="shared" si="61"/>
        <v>3.1397059761999989E-2</v>
      </c>
      <c r="T102" s="113">
        <f t="shared" si="62"/>
        <v>-1.42889658631278</v>
      </c>
    </row>
    <row r="103" spans="1:20">
      <c r="A103" s="14" t="str">
        <f t="shared" si="43"/>
        <v>PCSB 5-Year Budget</v>
      </c>
      <c r="B103" s="151">
        <f t="shared" si="44"/>
        <v>116</v>
      </c>
      <c r="C103" s="14" t="str">
        <f t="shared" si="44"/>
        <v>E.L. Haynes PCS</v>
      </c>
      <c r="D103" s="5" t="str">
        <f t="shared" si="44"/>
        <v>2026-2027</v>
      </c>
      <c r="E103" s="16" t="s">
        <v>17</v>
      </c>
      <c r="F103" s="165">
        <v>0</v>
      </c>
      <c r="G103" s="21">
        <f t="shared" ref="G103:I103" si="82">SUM(G100:G102)</f>
        <v>-10953635.151333183</v>
      </c>
      <c r="H103" s="21">
        <f t="shared" si="82"/>
        <v>300760.90919779986</v>
      </c>
      <c r="I103" s="21">
        <f t="shared" si="82"/>
        <v>-11348.370930254459</v>
      </c>
      <c r="J103" s="21">
        <f t="shared" ref="J103" si="83">SUM(J100:J102)</f>
        <v>-7743.3735417127609</v>
      </c>
      <c r="K103" s="21">
        <f t="shared" ref="K103" si="84">SUM(K100:K102)</f>
        <v>1258729.69558011</v>
      </c>
      <c r="L103" s="165" t="s">
        <v>99</v>
      </c>
      <c r="M103" s="125">
        <f t="shared" si="63"/>
        <v>11254396.060530983</v>
      </c>
      <c r="N103" s="125">
        <f t="shared" si="57"/>
        <v>-312109.28012805432</v>
      </c>
      <c r="O103" s="125">
        <f t="shared" si="58"/>
        <v>3604.9973885416985</v>
      </c>
      <c r="P103" s="125">
        <f t="shared" si="59"/>
        <v>1266473.0691218227</v>
      </c>
      <c r="Q103" s="126">
        <f t="shared" si="64"/>
        <v>-1.0274576343873563</v>
      </c>
      <c r="R103" s="126">
        <f t="shared" si="60"/>
        <v>-1.0377322005061205</v>
      </c>
      <c r="S103" s="126">
        <f t="shared" si="61"/>
        <v>-0.31766651008303493</v>
      </c>
      <c r="T103" s="126">
        <f t="shared" si="62"/>
        <v>-163.55572442675816</v>
      </c>
    </row>
    <row r="104" spans="1:20" ht="30" customHeight="1" thickBot="1">
      <c r="A104" s="14" t="str">
        <f t="shared" si="43"/>
        <v>PCSB 5-Year Budget</v>
      </c>
      <c r="B104" s="151">
        <f t="shared" ref="B104:D107" si="85">B$2</f>
        <v>116</v>
      </c>
      <c r="C104" s="14" t="str">
        <f t="shared" si="85"/>
        <v>E.L. Haynes PCS</v>
      </c>
      <c r="D104" s="5" t="str">
        <f t="shared" si="85"/>
        <v>2026-2027</v>
      </c>
      <c r="E104" s="16" t="s">
        <v>92</v>
      </c>
      <c r="F104" s="29">
        <v>21765895.426432706</v>
      </c>
      <c r="G104" s="22">
        <f>F104+G103</f>
        <v>10812260.275099523</v>
      </c>
      <c r="H104" s="22">
        <f>G104+H103</f>
        <v>11113021.184297323</v>
      </c>
      <c r="I104" s="22">
        <f>H104+I103</f>
        <v>11101672.813367069</v>
      </c>
      <c r="J104" s="22">
        <f>I104+J103</f>
        <v>11093929.439825356</v>
      </c>
      <c r="K104" s="22">
        <f t="shared" ref="K104" si="86">J104+K103</f>
        <v>12352659.135405466</v>
      </c>
      <c r="L104" s="165" t="s">
        <v>99</v>
      </c>
      <c r="M104" s="129">
        <f t="shared" si="63"/>
        <v>300760.90919779986</v>
      </c>
      <c r="N104" s="129">
        <f t="shared" si="57"/>
        <v>-11348.370930254459</v>
      </c>
      <c r="O104" s="129">
        <f t="shared" si="58"/>
        <v>-7743.3735417127609</v>
      </c>
      <c r="P104" s="129">
        <f t="shared" si="59"/>
        <v>1258729.69558011</v>
      </c>
      <c r="Q104" s="130">
        <f t="shared" si="64"/>
        <v>2.7816654570409095E-2</v>
      </c>
      <c r="R104" s="130">
        <f t="shared" si="60"/>
        <v>-1.0211778365265501E-3</v>
      </c>
      <c r="S104" s="130">
        <f t="shared" si="61"/>
        <v>-6.9749610458608386E-4</v>
      </c>
      <c r="T104" s="130">
        <f t="shared" si="62"/>
        <v>0.11346112325732668</v>
      </c>
    </row>
    <row r="105" spans="1:20" ht="30" customHeight="1" thickTop="1">
      <c r="A105" s="14" t="str">
        <f t="shared" si="43"/>
        <v>PCSB 5-Year Budget</v>
      </c>
      <c r="B105" s="151">
        <f t="shared" si="85"/>
        <v>116</v>
      </c>
      <c r="C105" s="14" t="str">
        <f t="shared" si="85"/>
        <v>E.L. Haynes PCS</v>
      </c>
      <c r="D105" s="5" t="str">
        <f t="shared" si="85"/>
        <v>2026-2027</v>
      </c>
      <c r="E105" s="27" t="s">
        <v>261</v>
      </c>
      <c r="F105" s="165">
        <v>0</v>
      </c>
      <c r="G105" s="19">
        <v>0</v>
      </c>
      <c r="H105" s="19">
        <v>0</v>
      </c>
      <c r="I105" s="19">
        <v>0</v>
      </c>
      <c r="J105" s="19">
        <v>0</v>
      </c>
      <c r="K105" s="19">
        <v>0</v>
      </c>
      <c r="L105" s="165" t="s">
        <v>99</v>
      </c>
      <c r="M105" s="121">
        <f t="shared" ref="M105:M106" si="87">H105-G105</f>
        <v>0</v>
      </c>
      <c r="N105" s="121">
        <f t="shared" ref="N105:N106" si="88">I105-H105</f>
        <v>0</v>
      </c>
      <c r="O105" s="121">
        <f t="shared" ref="O105:O106" si="89">J105-I105</f>
        <v>0</v>
      </c>
      <c r="P105" s="121">
        <f t="shared" ref="P105:P106" si="90">K105-J105</f>
        <v>0</v>
      </c>
      <c r="Q105" s="113">
        <f t="shared" ref="Q105:Q106" si="91">IF(G105,M105/G105,0)</f>
        <v>0</v>
      </c>
      <c r="R105" s="113">
        <f t="shared" ref="R105:R106" si="92">IF(H105,N105/H105,0)</f>
        <v>0</v>
      </c>
      <c r="S105" s="113">
        <f t="shared" ref="S105:S106" si="93">IF(I105,O105/I105,0)</f>
        <v>0</v>
      </c>
      <c r="T105" s="113">
        <f t="shared" ref="T105:T106" si="94">IF(J105,P105/J105,0)</f>
        <v>0</v>
      </c>
    </row>
    <row r="106" spans="1:20" ht="15" customHeight="1">
      <c r="A106" s="14" t="str">
        <f t="shared" si="43"/>
        <v>PCSB 5-Year Budget</v>
      </c>
      <c r="B106" s="151">
        <f t="shared" si="85"/>
        <v>116</v>
      </c>
      <c r="C106" s="14" t="str">
        <f t="shared" si="85"/>
        <v>E.L. Haynes PCS</v>
      </c>
      <c r="D106" s="5" t="str">
        <f t="shared" si="85"/>
        <v>2026-2027</v>
      </c>
      <c r="E106" s="27" t="s">
        <v>262</v>
      </c>
      <c r="F106" s="165">
        <v>0</v>
      </c>
      <c r="G106" s="19">
        <v>0</v>
      </c>
      <c r="H106" s="19">
        <v>0</v>
      </c>
      <c r="I106" s="19">
        <v>0</v>
      </c>
      <c r="J106" s="19">
        <v>0</v>
      </c>
      <c r="K106" s="19">
        <v>0</v>
      </c>
      <c r="L106" s="165" t="s">
        <v>99</v>
      </c>
      <c r="M106" s="121">
        <f t="shared" si="87"/>
        <v>0</v>
      </c>
      <c r="N106" s="121">
        <f t="shared" si="88"/>
        <v>0</v>
      </c>
      <c r="O106" s="121">
        <f t="shared" si="89"/>
        <v>0</v>
      </c>
      <c r="P106" s="121">
        <f t="shared" si="90"/>
        <v>0</v>
      </c>
      <c r="Q106" s="113">
        <f t="shared" si="91"/>
        <v>0</v>
      </c>
      <c r="R106" s="113">
        <f t="shared" si="92"/>
        <v>0</v>
      </c>
      <c r="S106" s="113">
        <f t="shared" si="93"/>
        <v>0</v>
      </c>
      <c r="T106" s="113">
        <f t="shared" si="94"/>
        <v>0</v>
      </c>
    </row>
    <row r="107" spans="1:20" ht="15" customHeight="1" thickBot="1">
      <c r="A107" s="14" t="str">
        <f t="shared" si="43"/>
        <v>PCSB 5-Year Budget</v>
      </c>
      <c r="B107" s="151">
        <f t="shared" si="85"/>
        <v>116</v>
      </c>
      <c r="C107" s="14" t="str">
        <f t="shared" si="85"/>
        <v>E.L. Haynes PCS</v>
      </c>
      <c r="D107" s="5" t="str">
        <f t="shared" si="85"/>
        <v>2026-2027</v>
      </c>
      <c r="E107" s="27" t="s">
        <v>255</v>
      </c>
      <c r="F107" s="165">
        <v>0</v>
      </c>
      <c r="G107" s="29">
        <v>0</v>
      </c>
      <c r="H107" s="29">
        <v>0</v>
      </c>
      <c r="I107" s="29">
        <v>0</v>
      </c>
      <c r="J107" s="29">
        <v>0</v>
      </c>
      <c r="K107" s="29">
        <v>0</v>
      </c>
      <c r="L107" s="165" t="s">
        <v>99</v>
      </c>
      <c r="M107" s="142">
        <f t="shared" si="63"/>
        <v>0</v>
      </c>
      <c r="N107" s="142">
        <f t="shared" si="57"/>
        <v>0</v>
      </c>
      <c r="O107" s="142">
        <f t="shared" si="58"/>
        <v>0</v>
      </c>
      <c r="P107" s="142">
        <f t="shared" si="59"/>
        <v>0</v>
      </c>
      <c r="Q107" s="143">
        <f t="shared" si="64"/>
        <v>0</v>
      </c>
      <c r="R107" s="143">
        <f t="shared" si="60"/>
        <v>0</v>
      </c>
      <c r="S107" s="143">
        <f t="shared" si="61"/>
        <v>0</v>
      </c>
      <c r="T107" s="143">
        <f t="shared" si="62"/>
        <v>0</v>
      </c>
    </row>
    <row r="108" spans="1:20" ht="30" customHeight="1" thickTop="1">
      <c r="A108" s="14" t="str">
        <f t="shared" si="43"/>
        <v>PCSB 5-Year Budget</v>
      </c>
      <c r="B108" s="151">
        <f t="shared" si="44"/>
        <v>116</v>
      </c>
      <c r="C108" s="14" t="str">
        <f t="shared" si="44"/>
        <v>E.L. Haynes PCS</v>
      </c>
      <c r="D108" s="5" t="str">
        <f t="shared" si="44"/>
        <v>2026-2027</v>
      </c>
      <c r="E108" s="16" t="s">
        <v>284</v>
      </c>
      <c r="F108" s="165">
        <v>0</v>
      </c>
      <c r="G108" s="101">
        <f>SUM(G8:G25)</f>
        <v>1195</v>
      </c>
      <c r="H108" s="101">
        <f>SUM(H8:H25)</f>
        <v>1245</v>
      </c>
      <c r="I108" s="101">
        <f>SUM(I8:I25)</f>
        <v>1257</v>
      </c>
      <c r="J108" s="101">
        <f>SUM(J8:J25)</f>
        <v>1304</v>
      </c>
      <c r="K108" s="101">
        <f>SUM(K8:K25)</f>
        <v>1337</v>
      </c>
      <c r="L108" s="165" t="s">
        <v>99</v>
      </c>
      <c r="M108" s="133">
        <f t="shared" si="63"/>
        <v>50</v>
      </c>
      <c r="N108" s="133">
        <f t="shared" si="57"/>
        <v>12</v>
      </c>
      <c r="O108" s="133">
        <f t="shared" si="58"/>
        <v>47</v>
      </c>
      <c r="P108" s="133">
        <f t="shared" si="59"/>
        <v>33</v>
      </c>
      <c r="Q108" s="134">
        <f t="shared" si="64"/>
        <v>4.1841004184100417E-2</v>
      </c>
      <c r="R108" s="134">
        <f t="shared" si="60"/>
        <v>9.6385542168674707E-3</v>
      </c>
      <c r="S108" s="134">
        <f t="shared" si="61"/>
        <v>3.7390612569610182E-2</v>
      </c>
      <c r="T108" s="134">
        <f t="shared" si="62"/>
        <v>2.5306748466257668E-2</v>
      </c>
    </row>
    <row r="109" spans="1:20" ht="15" customHeight="1">
      <c r="A109" s="14" t="str">
        <f t="shared" si="43"/>
        <v>PCSB 5-Year Budget</v>
      </c>
      <c r="B109" s="151">
        <f t="shared" si="44"/>
        <v>116</v>
      </c>
      <c r="C109" s="14" t="str">
        <f t="shared" si="44"/>
        <v>E.L. Haynes PCS</v>
      </c>
      <c r="D109" s="5" t="str">
        <f t="shared" si="44"/>
        <v>2026-2027</v>
      </c>
      <c r="E109" s="16" t="s">
        <v>278</v>
      </c>
      <c r="F109" s="165">
        <v>0</v>
      </c>
      <c r="G109" s="21">
        <f>IF(G108,G72/G108,0)</f>
        <v>25772.975500434379</v>
      </c>
      <c r="H109" s="21">
        <f t="shared" ref="H109:K109" si="95">IF(H108,H72/H108,0)</f>
        <v>25848.7231147233</v>
      </c>
      <c r="I109" s="21">
        <f t="shared" si="95"/>
        <v>26562.172163930103</v>
      </c>
      <c r="J109" s="21">
        <f t="shared" si="95"/>
        <v>26379.763654061764</v>
      </c>
      <c r="K109" s="21">
        <f t="shared" si="95"/>
        <v>26589.523716555723</v>
      </c>
      <c r="L109" s="165" t="s">
        <v>99</v>
      </c>
      <c r="M109" s="128">
        <f t="shared" si="63"/>
        <v>75.747614288920886</v>
      </c>
      <c r="N109" s="128">
        <f t="shared" si="57"/>
        <v>713.44904920680347</v>
      </c>
      <c r="O109" s="128">
        <f t="shared" si="58"/>
        <v>-182.40850986833902</v>
      </c>
      <c r="P109" s="128">
        <f t="shared" si="59"/>
        <v>209.76006249395869</v>
      </c>
      <c r="Q109" s="126">
        <f t="shared" si="64"/>
        <v>2.939032564852445E-3</v>
      </c>
      <c r="R109" s="126">
        <f t="shared" si="60"/>
        <v>2.760093974624327E-2</v>
      </c>
      <c r="S109" s="126">
        <f t="shared" si="61"/>
        <v>-6.8672286566999691E-3</v>
      </c>
      <c r="T109" s="126">
        <f t="shared" si="62"/>
        <v>7.9515520019324114E-3</v>
      </c>
    </row>
    <row r="110" spans="1:20">
      <c r="A110" s="14" t="str">
        <f t="shared" si="43"/>
        <v>PCSB 5-Year Budget</v>
      </c>
      <c r="B110" s="151">
        <f t="shared" si="44"/>
        <v>116</v>
      </c>
      <c r="C110" s="14" t="str">
        <f t="shared" si="44"/>
        <v>E.L. Haynes PCS</v>
      </c>
      <c r="D110" s="5" t="str">
        <f t="shared" si="44"/>
        <v>2026-2027</v>
      </c>
      <c r="E110" s="16" t="s">
        <v>218</v>
      </c>
      <c r="F110" s="165">
        <v>0</v>
      </c>
      <c r="G110" s="21">
        <f>IF(G108,G52/G108,0)</f>
        <v>3850</v>
      </c>
      <c r="H110" s="21">
        <f>IF(H108,H52/H108,0)</f>
        <v>3969.3499999999995</v>
      </c>
      <c r="I110" s="21">
        <f>IF(I108,I52/I108,0)</f>
        <v>4092.3998499999989</v>
      </c>
      <c r="J110" s="21">
        <f>IF(J108,J52/J108,0)</f>
        <v>4219.2642453499993</v>
      </c>
      <c r="K110" s="21">
        <f>IF(K108,K52/K108,0)</f>
        <v>4350.0614369558489</v>
      </c>
      <c r="L110" s="165" t="s">
        <v>99</v>
      </c>
      <c r="M110" s="125">
        <f t="shared" si="63"/>
        <v>119.34999999999945</v>
      </c>
      <c r="N110" s="125">
        <f t="shared" si="57"/>
        <v>123.04984999999942</v>
      </c>
      <c r="O110" s="125">
        <f t="shared" si="58"/>
        <v>126.86439535000045</v>
      </c>
      <c r="P110" s="125">
        <f t="shared" si="59"/>
        <v>130.79719160584955</v>
      </c>
      <c r="Q110" s="126">
        <f t="shared" si="64"/>
        <v>3.0999999999999858E-2</v>
      </c>
      <c r="R110" s="126">
        <f t="shared" si="60"/>
        <v>3.0999999999999858E-2</v>
      </c>
      <c r="S110" s="126">
        <f t="shared" si="61"/>
        <v>3.1000000000000118E-2</v>
      </c>
      <c r="T110" s="126">
        <f t="shared" si="62"/>
        <v>3.0999999999999899E-2</v>
      </c>
    </row>
    <row r="111" spans="1:20" ht="16" thickBot="1">
      <c r="A111" s="14" t="str">
        <f t="shared" si="43"/>
        <v>PCSB 5-Year Budget</v>
      </c>
      <c r="B111" s="151">
        <f t="shared" si="44"/>
        <v>116</v>
      </c>
      <c r="C111" s="14" t="str">
        <f t="shared" si="44"/>
        <v>E.L. Haynes PCS</v>
      </c>
      <c r="D111" s="5" t="str">
        <f t="shared" si="44"/>
        <v>2026-2027</v>
      </c>
      <c r="E111" s="16" t="s">
        <v>219</v>
      </c>
      <c r="F111" s="165">
        <v>0</v>
      </c>
      <c r="G111" s="23">
        <f>IF(G108,G86/G108,0)</f>
        <v>5184.3240656218595</v>
      </c>
      <c r="H111" s="23">
        <f>IF(H108,H86/H108,0)</f>
        <v>4511.065529952728</v>
      </c>
      <c r="I111" s="23">
        <f>IF(I108,I86/I108,0)</f>
        <v>4528.4059920444533</v>
      </c>
      <c r="J111" s="23">
        <f>IF(J108,J86/J108,0)</f>
        <v>4552.4405089641041</v>
      </c>
      <c r="K111" s="23">
        <f>IF(K108,K86/K108,0)</f>
        <v>4336.3669106174757</v>
      </c>
      <c r="L111" s="165" t="s">
        <v>99</v>
      </c>
      <c r="M111" s="131">
        <f t="shared" si="63"/>
        <v>-673.25853566913156</v>
      </c>
      <c r="N111" s="131">
        <f t="shared" si="57"/>
        <v>17.340462091725385</v>
      </c>
      <c r="O111" s="131">
        <f t="shared" si="58"/>
        <v>24.034516919650741</v>
      </c>
      <c r="P111" s="131">
        <f t="shared" si="59"/>
        <v>-216.07359834662839</v>
      </c>
      <c r="Q111" s="132">
        <f t="shared" si="64"/>
        <v>-0.12986428455227639</v>
      </c>
      <c r="R111" s="132">
        <f t="shared" si="60"/>
        <v>3.8439836390288698E-3</v>
      </c>
      <c r="S111" s="132">
        <f t="shared" si="61"/>
        <v>5.3075004674657724E-3</v>
      </c>
      <c r="T111" s="132">
        <f t="shared" si="62"/>
        <v>-4.7463244807079391E-2</v>
      </c>
    </row>
    <row r="112" spans="1:20" ht="30" customHeight="1" thickTop="1">
      <c r="A112" s="14" t="str">
        <f t="shared" si="43"/>
        <v>PCSB 5-Year Budget</v>
      </c>
      <c r="B112" s="151">
        <f t="shared" si="44"/>
        <v>116</v>
      </c>
      <c r="C112" s="14" t="str">
        <f t="shared" si="44"/>
        <v>E.L. Haynes PCS</v>
      </c>
      <c r="D112" s="5" t="str">
        <f t="shared" si="44"/>
        <v>2026-2027</v>
      </c>
      <c r="E112" s="27" t="s">
        <v>235</v>
      </c>
      <c r="F112" s="165">
        <v>0</v>
      </c>
      <c r="G112" s="34">
        <v>45484</v>
      </c>
      <c r="H112" s="34">
        <v>45484</v>
      </c>
      <c r="I112" s="34">
        <v>45484</v>
      </c>
      <c r="J112" s="34">
        <v>45484</v>
      </c>
      <c r="K112" s="34">
        <v>45484</v>
      </c>
      <c r="L112" s="18" t="s">
        <v>99</v>
      </c>
      <c r="M112" s="135">
        <f t="shared" si="63"/>
        <v>0</v>
      </c>
      <c r="N112" s="135">
        <f t="shared" si="57"/>
        <v>0</v>
      </c>
      <c r="O112" s="135">
        <f t="shared" si="58"/>
        <v>0</v>
      </c>
      <c r="P112" s="135">
        <f t="shared" si="59"/>
        <v>0</v>
      </c>
      <c r="Q112" s="113">
        <f t="shared" si="64"/>
        <v>0</v>
      </c>
      <c r="R112" s="113">
        <f t="shared" si="60"/>
        <v>0</v>
      </c>
      <c r="S112" s="113">
        <f t="shared" si="61"/>
        <v>0</v>
      </c>
      <c r="T112" s="113">
        <f t="shared" si="62"/>
        <v>0</v>
      </c>
    </row>
    <row r="113" spans="1:20" ht="15" customHeight="1">
      <c r="A113" s="14" t="str">
        <f t="shared" si="43"/>
        <v>PCSB 5-Year Budget</v>
      </c>
      <c r="B113" s="151">
        <f t="shared" si="44"/>
        <v>116</v>
      </c>
      <c r="C113" s="14" t="str">
        <f t="shared" si="44"/>
        <v>E.L. Haynes PCS</v>
      </c>
      <c r="D113" s="5" t="str">
        <f t="shared" si="44"/>
        <v>2026-2027</v>
      </c>
      <c r="E113" s="27" t="s">
        <v>234</v>
      </c>
      <c r="F113" s="165">
        <v>0</v>
      </c>
      <c r="G113" s="34">
        <v>173613</v>
      </c>
      <c r="H113" s="34">
        <v>191339</v>
      </c>
      <c r="I113" s="34">
        <v>209065</v>
      </c>
      <c r="J113" s="34">
        <v>226791</v>
      </c>
      <c r="K113" s="34">
        <v>244517</v>
      </c>
      <c r="L113" s="18" t="s">
        <v>99</v>
      </c>
      <c r="M113" s="135">
        <f t="shared" si="63"/>
        <v>17726</v>
      </c>
      <c r="N113" s="135">
        <f t="shared" si="57"/>
        <v>17726</v>
      </c>
      <c r="O113" s="135">
        <f t="shared" si="58"/>
        <v>17726</v>
      </c>
      <c r="P113" s="135">
        <f t="shared" si="59"/>
        <v>17726</v>
      </c>
      <c r="Q113" s="113">
        <f t="shared" si="64"/>
        <v>0.1021006491449373</v>
      </c>
      <c r="R113" s="113">
        <f t="shared" si="60"/>
        <v>9.2641855554800645E-2</v>
      </c>
      <c r="S113" s="113">
        <f t="shared" si="61"/>
        <v>8.4787027957812164E-2</v>
      </c>
      <c r="T113" s="113">
        <f t="shared" si="62"/>
        <v>7.8160068080303013E-2</v>
      </c>
    </row>
    <row r="114" spans="1:20" ht="15" customHeight="1">
      <c r="A114" s="14" t="str">
        <f t="shared" si="43"/>
        <v>PCSB 5-Year Budget</v>
      </c>
      <c r="B114" s="151">
        <f t="shared" si="44"/>
        <v>116</v>
      </c>
      <c r="C114" s="14" t="str">
        <f t="shared" si="44"/>
        <v>E.L. Haynes PCS</v>
      </c>
      <c r="D114" s="5" t="str">
        <f t="shared" si="44"/>
        <v>2026-2027</v>
      </c>
      <c r="E114" s="16" t="s">
        <v>252</v>
      </c>
      <c r="F114" s="165">
        <v>0</v>
      </c>
      <c r="G114" s="28">
        <f>G112+G113</f>
        <v>219097</v>
      </c>
      <c r="H114" s="28">
        <f t="shared" ref="H114:K114" si="96">H112+H113</f>
        <v>236823</v>
      </c>
      <c r="I114" s="28">
        <f t="shared" si="96"/>
        <v>254549</v>
      </c>
      <c r="J114" s="28">
        <f t="shared" si="96"/>
        <v>272275</v>
      </c>
      <c r="K114" s="28">
        <f t="shared" si="96"/>
        <v>290001</v>
      </c>
      <c r="L114" s="165" t="s">
        <v>99</v>
      </c>
      <c r="M114" s="128">
        <f t="shared" si="63"/>
        <v>17726</v>
      </c>
      <c r="N114" s="128">
        <f t="shared" si="57"/>
        <v>17726</v>
      </c>
      <c r="O114" s="128">
        <f t="shared" si="58"/>
        <v>17726</v>
      </c>
      <c r="P114" s="128">
        <f t="shared" si="59"/>
        <v>17726</v>
      </c>
      <c r="Q114" s="126">
        <f t="shared" si="64"/>
        <v>8.0904804721196544E-2</v>
      </c>
      <c r="R114" s="126">
        <f t="shared" si="60"/>
        <v>7.4849148942459143E-2</v>
      </c>
      <c r="S114" s="126">
        <f t="shared" si="61"/>
        <v>6.9636887200499709E-2</v>
      </c>
      <c r="T114" s="126">
        <f t="shared" si="62"/>
        <v>6.5103296299696994E-2</v>
      </c>
    </row>
    <row r="115" spans="1:20" ht="15" customHeight="1" thickBot="1">
      <c r="A115" s="14" t="str">
        <f t="shared" si="43"/>
        <v>PCSB 5-Year Budget</v>
      </c>
      <c r="B115" s="151">
        <f t="shared" si="44"/>
        <v>116</v>
      </c>
      <c r="C115" s="14" t="str">
        <f t="shared" si="44"/>
        <v>E.L. Haynes PCS</v>
      </c>
      <c r="D115" s="5" t="str">
        <f t="shared" si="44"/>
        <v>2026-2027</v>
      </c>
      <c r="E115" s="16" t="s">
        <v>254</v>
      </c>
      <c r="F115" s="165">
        <v>0</v>
      </c>
      <c r="G115" s="59">
        <f>IF(G108,G114/G108,0)</f>
        <v>183.34476987447698</v>
      </c>
      <c r="H115" s="59">
        <f t="shared" ref="H115:K115" si="97">IF(H108,H114/H108,0)</f>
        <v>190.21927710843374</v>
      </c>
      <c r="I115" s="59">
        <f t="shared" si="97"/>
        <v>202.50517104216388</v>
      </c>
      <c r="J115" s="59">
        <f t="shared" si="97"/>
        <v>208.79984662576686</v>
      </c>
      <c r="K115" s="59">
        <f t="shared" si="97"/>
        <v>216.90426327599101</v>
      </c>
      <c r="L115" s="165" t="s">
        <v>99</v>
      </c>
      <c r="M115" s="136">
        <f t="shared" si="63"/>
        <v>6.8745072339567628</v>
      </c>
      <c r="N115" s="136">
        <f t="shared" si="57"/>
        <v>12.285893933730136</v>
      </c>
      <c r="O115" s="136">
        <f t="shared" si="58"/>
        <v>6.2946755836029809</v>
      </c>
      <c r="P115" s="136">
        <f t="shared" si="59"/>
        <v>8.1044166502241524</v>
      </c>
      <c r="Q115" s="137">
        <f t="shared" si="64"/>
        <v>3.7494973206289139E-2</v>
      </c>
      <c r="R115" s="137">
        <f t="shared" si="60"/>
        <v>6.4588059215084759E-2</v>
      </c>
      <c r="S115" s="137">
        <f t="shared" si="61"/>
        <v>3.1084023934837484E-2</v>
      </c>
      <c r="T115" s="137">
        <f t="shared" si="62"/>
        <v>3.8814284498732143E-2</v>
      </c>
    </row>
    <row r="116" spans="1:20" ht="30" customHeight="1" thickTop="1">
      <c r="A116" s="14" t="str">
        <f t="shared" si="43"/>
        <v>PCSB 5-Year Budget</v>
      </c>
      <c r="B116" s="151">
        <f t="shared" si="44"/>
        <v>116</v>
      </c>
      <c r="C116" s="14" t="str">
        <f t="shared" si="44"/>
        <v>E.L. Haynes PCS</v>
      </c>
      <c r="D116" s="5" t="str">
        <f t="shared" si="44"/>
        <v>2026-2027</v>
      </c>
      <c r="E116" s="16" t="s">
        <v>236</v>
      </c>
      <c r="F116" s="165">
        <v>0</v>
      </c>
      <c r="G116" s="22">
        <f t="shared" ref="G116:K118" si="98">IF(G112,G84/G112,0)</f>
        <v>41.793327739844912</v>
      </c>
      <c r="H116" s="22">
        <f t="shared" si="98"/>
        <v>37.870718344600533</v>
      </c>
      <c r="I116" s="22">
        <f t="shared" si="98"/>
        <v>37.741508060119735</v>
      </c>
      <c r="J116" s="22">
        <f t="shared" si="98"/>
        <v>38.530878902962471</v>
      </c>
      <c r="K116" s="22">
        <f t="shared" si="98"/>
        <v>35.289018099153054</v>
      </c>
      <c r="L116" s="165" t="s">
        <v>99</v>
      </c>
      <c r="M116" s="129">
        <f t="shared" si="63"/>
        <v>-3.922609395244379</v>
      </c>
      <c r="N116" s="129">
        <f t="shared" si="57"/>
        <v>-0.12921028448079852</v>
      </c>
      <c r="O116" s="129">
        <f t="shared" si="58"/>
        <v>0.78937084284273595</v>
      </c>
      <c r="P116" s="129">
        <f t="shared" si="59"/>
        <v>-3.2418608038094163</v>
      </c>
      <c r="Q116" s="130">
        <f t="shared" si="64"/>
        <v>-9.385731185757297E-2</v>
      </c>
      <c r="R116" s="130">
        <f t="shared" si="60"/>
        <v>-3.4118783621969726E-3</v>
      </c>
      <c r="S116" s="130">
        <f t="shared" si="61"/>
        <v>2.0915190818165511E-2</v>
      </c>
      <c r="T116" s="130">
        <f t="shared" si="62"/>
        <v>-8.4136694934310571E-2</v>
      </c>
    </row>
    <row r="117" spans="1:20" ht="15" customHeight="1">
      <c r="A117" s="14" t="str">
        <f t="shared" si="43"/>
        <v>PCSB 5-Year Budget</v>
      </c>
      <c r="B117" s="151">
        <f t="shared" si="44"/>
        <v>116</v>
      </c>
      <c r="C117" s="14" t="str">
        <f t="shared" si="44"/>
        <v>E.L. Haynes PCS</v>
      </c>
      <c r="D117" s="5" t="str">
        <f t="shared" si="44"/>
        <v>2026-2027</v>
      </c>
      <c r="E117" s="16" t="s">
        <v>237</v>
      </c>
      <c r="F117" s="165">
        <v>0</v>
      </c>
      <c r="G117" s="58">
        <f t="shared" si="98"/>
        <v>24.735126629336609</v>
      </c>
      <c r="H117" s="58">
        <f t="shared" si="98"/>
        <v>20.350084570345491</v>
      </c>
      <c r="I117" s="58">
        <f t="shared" si="98"/>
        <v>19.015959531214651</v>
      </c>
      <c r="J117" s="58">
        <f t="shared" si="98"/>
        <v>18.448015695802948</v>
      </c>
      <c r="K117" s="58">
        <f t="shared" si="98"/>
        <v>17.146606821912947</v>
      </c>
      <c r="L117" s="165" t="s">
        <v>99</v>
      </c>
      <c r="M117" s="138">
        <f t="shared" si="63"/>
        <v>-4.3850420589911181</v>
      </c>
      <c r="N117" s="138">
        <f t="shared" si="57"/>
        <v>-1.3341250391308392</v>
      </c>
      <c r="O117" s="138">
        <f t="shared" si="58"/>
        <v>-0.5679438354117039</v>
      </c>
      <c r="P117" s="138">
        <f t="shared" si="59"/>
        <v>-1.3014088738900007</v>
      </c>
      <c r="Q117" s="134">
        <f t="shared" si="64"/>
        <v>-0.1772799518960346</v>
      </c>
      <c r="R117" s="134">
        <f t="shared" si="60"/>
        <v>-6.5558697533618621E-2</v>
      </c>
      <c r="S117" s="134">
        <f t="shared" si="61"/>
        <v>-2.9866693525479243E-2</v>
      </c>
      <c r="T117" s="134">
        <f t="shared" si="62"/>
        <v>-7.0544653438585278E-2</v>
      </c>
    </row>
    <row r="118" spans="1:20" ht="15" customHeight="1">
      <c r="A118" s="14" t="str">
        <f t="shared" si="43"/>
        <v>PCSB 5-Year Budget</v>
      </c>
      <c r="B118" s="151">
        <f t="shared" si="44"/>
        <v>116</v>
      </c>
      <c r="C118" s="14" t="str">
        <f t="shared" si="44"/>
        <v>E.L. Haynes PCS</v>
      </c>
      <c r="D118" s="5" t="str">
        <f t="shared" si="44"/>
        <v>2026-2027</v>
      </c>
      <c r="E118" s="16" t="s">
        <v>253</v>
      </c>
      <c r="F118" s="165">
        <v>0</v>
      </c>
      <c r="G118" s="21">
        <f t="shared" si="98"/>
        <v>28.27636735518114</v>
      </c>
      <c r="H118" s="21">
        <f t="shared" si="98"/>
        <v>23.715080818970904</v>
      </c>
      <c r="I118" s="21">
        <f t="shared" si="98"/>
        <v>22.361927691720954</v>
      </c>
      <c r="J118" s="21">
        <f t="shared" si="98"/>
        <v>21.802892016120438</v>
      </c>
      <c r="K118" s="21">
        <f t="shared" si="98"/>
        <v>19.992077818681881</v>
      </c>
      <c r="L118" s="165" t="s">
        <v>99</v>
      </c>
      <c r="M118" s="125">
        <f t="shared" si="63"/>
        <v>-4.5612865362102362</v>
      </c>
      <c r="N118" s="125">
        <f t="shared" si="57"/>
        <v>-1.35315312724995</v>
      </c>
      <c r="O118" s="125">
        <f t="shared" si="58"/>
        <v>-0.5590356756005157</v>
      </c>
      <c r="P118" s="125">
        <f t="shared" si="59"/>
        <v>-1.8108141974385568</v>
      </c>
      <c r="Q118" s="126">
        <f t="shared" si="64"/>
        <v>-0.16131090952793348</v>
      </c>
      <c r="R118" s="126">
        <f t="shared" si="60"/>
        <v>-5.7058760945376735E-2</v>
      </c>
      <c r="S118" s="126">
        <f t="shared" si="61"/>
        <v>-2.4999440267731803E-2</v>
      </c>
      <c r="T118" s="126">
        <f t="shared" si="62"/>
        <v>-8.3053853410808634E-2</v>
      </c>
    </row>
    <row r="119" spans="1:20" ht="16" thickBot="1">
      <c r="A119" s="14" t="str">
        <f t="shared" si="43"/>
        <v>PCSB 5-Year Budget</v>
      </c>
      <c r="B119" s="151">
        <f t="shared" si="44"/>
        <v>116</v>
      </c>
      <c r="C119" s="14" t="str">
        <f t="shared" si="44"/>
        <v>E.L. Haynes PCS</v>
      </c>
      <c r="D119" s="5" t="str">
        <f t="shared" si="44"/>
        <v>2026-2027</v>
      </c>
      <c r="E119" s="16" t="s">
        <v>251</v>
      </c>
      <c r="F119" s="165">
        <v>0</v>
      </c>
      <c r="G119" s="60">
        <f>IF(G$52,G86/G$52,0)</f>
        <v>1.3465776793823012</v>
      </c>
      <c r="H119" s="60">
        <f>IF(H$52,H86/H$52,0)</f>
        <v>1.1364746192582484</v>
      </c>
      <c r="I119" s="60">
        <f>IF(I$52,I86/I$52,0)</f>
        <v>1.1065404549959736</v>
      </c>
      <c r="J119" s="60">
        <f>IF(J$52,J86/J$52,0)</f>
        <v>1.0789654888245728</v>
      </c>
      <c r="K119" s="60">
        <f>IF(K$52,K86/K$52,0)</f>
        <v>0.99685187748797477</v>
      </c>
      <c r="L119" s="165" t="s">
        <v>99</v>
      </c>
      <c r="M119" s="132">
        <f t="shared" si="63"/>
        <v>-0.21010306012405278</v>
      </c>
      <c r="N119" s="132">
        <f t="shared" si="57"/>
        <v>-2.9934164262274798E-2</v>
      </c>
      <c r="O119" s="132">
        <f t="shared" si="58"/>
        <v>-2.7574966171400872E-2</v>
      </c>
      <c r="P119" s="132">
        <f t="shared" si="59"/>
        <v>-8.2113611336598002E-2</v>
      </c>
      <c r="Q119" s="132">
        <f t="shared" si="64"/>
        <v>-0.15602743409532135</v>
      </c>
      <c r="R119" s="132">
        <f t="shared" si="60"/>
        <v>-2.6339492105694501E-2</v>
      </c>
      <c r="S119" s="132">
        <f t="shared" si="61"/>
        <v>-2.4919980147947874E-2</v>
      </c>
      <c r="T119" s="132">
        <f t="shared" si="62"/>
        <v>-7.6104020181454318E-2</v>
      </c>
    </row>
    <row r="120" spans="1:20" ht="30" customHeight="1" thickTop="1">
      <c r="A120" s="14" t="str">
        <f t="shared" si="43"/>
        <v>PCSB 5-Year Budget</v>
      </c>
      <c r="B120" s="151">
        <f t="shared" si="44"/>
        <v>116</v>
      </c>
      <c r="C120" s="14" t="str">
        <f t="shared" si="44"/>
        <v>E.L. Haynes PCS</v>
      </c>
      <c r="D120" s="5" t="str">
        <f t="shared" si="44"/>
        <v>2026-2027</v>
      </c>
      <c r="E120" s="16" t="s">
        <v>245</v>
      </c>
      <c r="F120" s="165">
        <v>0</v>
      </c>
      <c r="G120" s="57">
        <f>IF(G58,G93/G58,0)</f>
        <v>-3.742244199784369E-2</v>
      </c>
      <c r="H120" s="57">
        <f>IF(H58,H93/H58,0)</f>
        <v>-5.435892626400287E-3</v>
      </c>
      <c r="I120" s="57">
        <f>IF(I58,I93/I58,0)</f>
        <v>-1.2745911104768396E-2</v>
      </c>
      <c r="J120" s="57">
        <f>IF(J58,J93/J58,0)</f>
        <v>-1.1595857710019083E-2</v>
      </c>
      <c r="K120" s="57">
        <f>IF(K58,K93/K58,0)</f>
        <v>-1.1021060536380089E-2</v>
      </c>
      <c r="L120" s="165" t="s">
        <v>99</v>
      </c>
      <c r="M120" s="124">
        <f t="shared" si="63"/>
        <v>3.1986549371443407E-2</v>
      </c>
      <c r="N120" s="124">
        <f t="shared" si="57"/>
        <v>-7.3100184783681087E-3</v>
      </c>
      <c r="O120" s="124">
        <f t="shared" si="58"/>
        <v>1.1500533947493129E-3</v>
      </c>
      <c r="P120" s="124">
        <f t="shared" si="59"/>
        <v>5.7479717363899396E-4</v>
      </c>
      <c r="Q120" s="124">
        <f t="shared" si="64"/>
        <v>-0.85474243966458674</v>
      </c>
      <c r="R120" s="124">
        <f t="shared" si="60"/>
        <v>1.3447687400714701</v>
      </c>
      <c r="S120" s="124">
        <f t="shared" si="61"/>
        <v>-9.0229202549440696E-2</v>
      </c>
      <c r="T120" s="124">
        <f t="shared" si="62"/>
        <v>-4.9569181341571331E-2</v>
      </c>
    </row>
    <row r="121" spans="1:20">
      <c r="A121" s="14" t="str">
        <f t="shared" si="43"/>
        <v>PCSB 5-Year Budget</v>
      </c>
      <c r="B121" s="151">
        <f t="shared" si="44"/>
        <v>116</v>
      </c>
      <c r="C121" s="14" t="str">
        <f t="shared" si="44"/>
        <v>E.L. Haynes PCS</v>
      </c>
      <c r="D121" s="5" t="str">
        <f t="shared" si="44"/>
        <v>2026-2027</v>
      </c>
      <c r="E121" s="16" t="s">
        <v>246</v>
      </c>
      <c r="F121" s="165">
        <v>0</v>
      </c>
      <c r="G121" s="57">
        <f>IF(G58,G100/G58,0)</f>
        <v>3.0911212430689127E-2</v>
      </c>
      <c r="H121" s="57">
        <f>IF(H58,H100/H58,0)</f>
        <v>4.5680810980565312E-2</v>
      </c>
      <c r="I121" s="57">
        <f>IF(I58,I100/I58,0)</f>
        <v>3.7841788528146784E-2</v>
      </c>
      <c r="J121" s="57">
        <f>IF(J58,J100/J58,0)</f>
        <v>3.7544169389606412E-2</v>
      </c>
      <c r="K121" s="57">
        <f>IF(K58,K100/K58,0)</f>
        <v>3.6591360159737345E-2</v>
      </c>
      <c r="L121" s="165" t="s">
        <v>99</v>
      </c>
      <c r="M121" s="124">
        <f t="shared" si="63"/>
        <v>1.4769598549876185E-2</v>
      </c>
      <c r="N121" s="124">
        <f t="shared" si="57"/>
        <v>-7.8390224524185273E-3</v>
      </c>
      <c r="O121" s="124">
        <f t="shared" si="58"/>
        <v>-2.9761913854037259E-4</v>
      </c>
      <c r="P121" s="124">
        <f t="shared" si="59"/>
        <v>-9.5280922986906713E-4</v>
      </c>
      <c r="Q121" s="124">
        <f t="shared" si="64"/>
        <v>0.47780715761290232</v>
      </c>
      <c r="R121" s="124">
        <f t="shared" si="60"/>
        <v>-0.17160427505881196</v>
      </c>
      <c r="S121" s="124">
        <f t="shared" si="61"/>
        <v>-7.864827486126956E-3</v>
      </c>
      <c r="T121" s="124">
        <f t="shared" si="62"/>
        <v>-2.5378354225432387E-2</v>
      </c>
    </row>
    <row r="122" spans="1:20">
      <c r="A122" s="14" t="str">
        <f t="shared" si="43"/>
        <v>PCSB 5-Year Budget</v>
      </c>
      <c r="B122" s="151">
        <f t="shared" si="44"/>
        <v>116</v>
      </c>
      <c r="C122" s="14" t="str">
        <f t="shared" si="44"/>
        <v>E.L. Haynes PCS</v>
      </c>
      <c r="D122" s="5" t="str">
        <f t="shared" si="44"/>
        <v>2026-2027</v>
      </c>
      <c r="E122" s="16" t="s">
        <v>244</v>
      </c>
      <c r="F122" s="165">
        <v>0</v>
      </c>
      <c r="G122" s="61">
        <f>IF(G92-G78-G79-G87,(G104-G105-G106+G107)/(G92-G78-G79-G87)*365,0)</f>
        <v>90.106012666034971</v>
      </c>
      <c r="H122" s="61">
        <f>IF(H92-H78-H79-H87,(H104-H105-H106+H107)/(H92-H78-H79-H87)*365,0)</f>
        <v>90.29144038769364</v>
      </c>
      <c r="I122" s="61">
        <f>IF(I92-I78-I79-I87,(I104-I105-I106+I107)/(I92-I78-I79-I87)*365,0)</f>
        <v>87.050925800295005</v>
      </c>
      <c r="J122" s="61">
        <f>IF(J92-J78-J79-J87,(J104-J105-J106+J107)/(J92-J78-J79-J87)*365,0)</f>
        <v>83.832759676254966</v>
      </c>
      <c r="K122" s="61">
        <f>IF(K92-K78-K79-K87,(K104-K105-K106+K107)/(K92-K78-K79-K87)*365,0)</f>
        <v>90.606639603409775</v>
      </c>
      <c r="L122" s="165" t="s">
        <v>99</v>
      </c>
      <c r="M122" s="139">
        <f t="shared" si="63"/>
        <v>0.1854277216586695</v>
      </c>
      <c r="N122" s="139">
        <f t="shared" si="57"/>
        <v>-3.2405145873986356</v>
      </c>
      <c r="O122" s="139">
        <f t="shared" si="58"/>
        <v>-3.2181661240400388</v>
      </c>
      <c r="P122" s="139">
        <f t="shared" si="59"/>
        <v>6.7738799271548089</v>
      </c>
      <c r="Q122" s="134">
        <f t="shared" si="64"/>
        <v>2.0578839987729874E-3</v>
      </c>
      <c r="R122" s="134">
        <f t="shared" si="60"/>
        <v>-3.5889499308954478E-2</v>
      </c>
      <c r="S122" s="134">
        <f t="shared" si="61"/>
        <v>-3.6968775397321886E-2</v>
      </c>
      <c r="T122" s="134">
        <f t="shared" si="62"/>
        <v>8.0802301550302685E-2</v>
      </c>
    </row>
    <row r="123" spans="1:20" ht="30" customHeight="1">
      <c r="A123" s="14" t="str">
        <f t="shared" si="43"/>
        <v>PCSB 5-Year Budget</v>
      </c>
      <c r="B123" s="151">
        <f t="shared" si="44"/>
        <v>116</v>
      </c>
      <c r="C123" s="14" t="str">
        <f t="shared" si="44"/>
        <v>E.L. Haynes PCS</v>
      </c>
      <c r="D123" s="5" t="str">
        <f t="shared" si="44"/>
        <v>2026-2027</v>
      </c>
      <c r="E123" s="16" t="s">
        <v>247</v>
      </c>
      <c r="F123" s="165">
        <v>0</v>
      </c>
      <c r="G123" s="57">
        <f>IF(G$92,G72/G$92,0)</f>
        <v>0.66632154555185108</v>
      </c>
      <c r="H123" s="57">
        <f>IF(H$92,H72/H$92,0)</f>
        <v>0.6790913968558101</v>
      </c>
      <c r="I123" s="57">
        <f>IF(I$92,I72/I$92,0)</f>
        <v>0.68062907637491898</v>
      </c>
      <c r="J123" s="57">
        <f>IF(J$92,J72/J$92,0)</f>
        <v>0.6767748280574617</v>
      </c>
      <c r="K123" s="57">
        <f>IF(K$92,K72/K$92,0)</f>
        <v>0.67985231430672011</v>
      </c>
      <c r="L123" s="165" t="s">
        <v>99</v>
      </c>
      <c r="M123" s="124">
        <f t="shared" si="63"/>
        <v>1.2769851303959023E-2</v>
      </c>
      <c r="N123" s="124">
        <f t="shared" si="57"/>
        <v>1.537679519108881E-3</v>
      </c>
      <c r="O123" s="124">
        <f t="shared" si="58"/>
        <v>-3.8542483174572872E-3</v>
      </c>
      <c r="P123" s="124">
        <f t="shared" si="59"/>
        <v>3.0774862492584099E-3</v>
      </c>
      <c r="Q123" s="124">
        <f t="shared" si="64"/>
        <v>1.9164698168934284E-2</v>
      </c>
      <c r="R123" s="124">
        <f t="shared" si="60"/>
        <v>2.2643189506277501E-3</v>
      </c>
      <c r="S123" s="124">
        <f t="shared" si="61"/>
        <v>-5.6627735300191703E-3</v>
      </c>
      <c r="T123" s="124">
        <f t="shared" si="62"/>
        <v>4.5472823776435065E-3</v>
      </c>
    </row>
    <row r="124" spans="1:20">
      <c r="A124" s="14" t="str">
        <f t="shared" si="43"/>
        <v>PCSB 5-Year Budget</v>
      </c>
      <c r="B124" s="151">
        <f t="shared" si="44"/>
        <v>116</v>
      </c>
      <c r="C124" s="14" t="str">
        <f t="shared" si="44"/>
        <v>E.L. Haynes PCS</v>
      </c>
      <c r="D124" s="5" t="str">
        <f t="shared" si="44"/>
        <v>2026-2027</v>
      </c>
      <c r="E124" s="16" t="s">
        <v>248</v>
      </c>
      <c r="F124" s="165">
        <v>0</v>
      </c>
      <c r="G124" s="57">
        <f>IF(G$92,G76/G$92,0)</f>
        <v>7.7119561525185884E-2</v>
      </c>
      <c r="H124" s="57">
        <f>IF(H$92,H76/H$92,0)</f>
        <v>7.9886326706853805E-2</v>
      </c>
      <c r="I124" s="57">
        <f>IF(I$92,I76/I$92,0)</f>
        <v>7.9910416830414319E-2</v>
      </c>
      <c r="J124" s="57">
        <f>IF(J$92,J76/J$92,0)</f>
        <v>8.1607477489978708E-2</v>
      </c>
      <c r="K124" s="57">
        <f>IF(K$92,K76/K$92,0)</f>
        <v>8.2958492362912278E-2</v>
      </c>
      <c r="L124" s="165" t="s">
        <v>99</v>
      </c>
      <c r="M124" s="124">
        <f t="shared" si="63"/>
        <v>2.7667651816679212E-3</v>
      </c>
      <c r="N124" s="124">
        <f t="shared" si="57"/>
        <v>2.4090123560513432E-5</v>
      </c>
      <c r="O124" s="124">
        <f t="shared" si="58"/>
        <v>1.6970606595643895E-3</v>
      </c>
      <c r="P124" s="124">
        <f t="shared" si="59"/>
        <v>1.3510148729335703E-3</v>
      </c>
      <c r="Q124" s="124">
        <f t="shared" si="64"/>
        <v>3.587630851303978E-2</v>
      </c>
      <c r="R124" s="124">
        <f t="shared" si="60"/>
        <v>3.0155502892144663E-4</v>
      </c>
      <c r="S124" s="124">
        <f t="shared" si="61"/>
        <v>2.1237039260674703E-2</v>
      </c>
      <c r="T124" s="124">
        <f t="shared" si="62"/>
        <v>1.6555037779466632E-2</v>
      </c>
    </row>
    <row r="125" spans="1:20">
      <c r="A125" s="14" t="str">
        <f t="shared" ref="A125:D127" si="99">A$2</f>
        <v>PCSB 5-Year Budget</v>
      </c>
      <c r="B125" s="151">
        <f t="shared" si="99"/>
        <v>116</v>
      </c>
      <c r="C125" s="14" t="str">
        <f t="shared" si="99"/>
        <v>E.L. Haynes PCS</v>
      </c>
      <c r="D125" s="5" t="str">
        <f t="shared" si="99"/>
        <v>2026-2027</v>
      </c>
      <c r="E125" s="16" t="s">
        <v>249</v>
      </c>
      <c r="F125" s="165">
        <v>0</v>
      </c>
      <c r="G125" s="57">
        <f>IF(G$92,G86/G$92,0)</f>
        <v>0.13403290683253055</v>
      </c>
      <c r="H125" s="57">
        <f>IF(H$92,H86/H$92,0)</f>
        <v>0.11851362167668475</v>
      </c>
      <c r="I125" s="57">
        <f>IF(I$92,I86/I$92,0)</f>
        <v>0.11603587119284119</v>
      </c>
      <c r="J125" s="57">
        <f>IF(J$92,J86/J$92,0)</f>
        <v>0.11679320493918142</v>
      </c>
      <c r="K125" s="57">
        <f>IF(K$92,K86/K$92,0)</f>
        <v>0.11087408376671191</v>
      </c>
      <c r="L125" s="165" t="s">
        <v>99</v>
      </c>
      <c r="M125" s="124">
        <f t="shared" si="63"/>
        <v>-1.5519285155845802E-2</v>
      </c>
      <c r="N125" s="124">
        <f t="shared" si="57"/>
        <v>-2.4777504838435632E-3</v>
      </c>
      <c r="O125" s="124">
        <f t="shared" si="58"/>
        <v>7.5733374634023853E-4</v>
      </c>
      <c r="P125" s="124">
        <f t="shared" si="59"/>
        <v>-5.9191211724695103E-3</v>
      </c>
      <c r="Q125" s="124">
        <f t="shared" si="64"/>
        <v>-0.1157871266288107</v>
      </c>
      <c r="R125" s="124">
        <f t="shared" si="60"/>
        <v>-2.0906883519289262E-2</v>
      </c>
      <c r="S125" s="124">
        <f t="shared" si="61"/>
        <v>6.5267209058276288E-3</v>
      </c>
      <c r="T125" s="124">
        <f t="shared" si="62"/>
        <v>-5.0680355724049338E-2</v>
      </c>
    </row>
    <row r="126" spans="1:20" ht="16" thickBot="1">
      <c r="A126" s="14" t="str">
        <f t="shared" si="99"/>
        <v>PCSB 5-Year Budget</v>
      </c>
      <c r="B126" s="151">
        <f t="shared" si="99"/>
        <v>116</v>
      </c>
      <c r="C126" s="14" t="str">
        <f t="shared" si="99"/>
        <v>E.L. Haynes PCS</v>
      </c>
      <c r="D126" s="5" t="str">
        <f t="shared" si="99"/>
        <v>2026-2027</v>
      </c>
      <c r="E126" s="16" t="s">
        <v>250</v>
      </c>
      <c r="F126" s="165">
        <v>0</v>
      </c>
      <c r="G126" s="103">
        <f>IF(G$92,G91/G$92,0)</f>
        <v>0.12252598609043255</v>
      </c>
      <c r="H126" s="103">
        <f t="shared" ref="H126:K126" si="100">IF(H$92,H91/H$92,0)</f>
        <v>0.12250865476065131</v>
      </c>
      <c r="I126" s="103">
        <f t="shared" si="100"/>
        <v>0.12342463560182547</v>
      </c>
      <c r="J126" s="103">
        <f t="shared" si="100"/>
        <v>0.1248244895133781</v>
      </c>
      <c r="K126" s="103">
        <f t="shared" si="100"/>
        <v>0.12631510956365571</v>
      </c>
      <c r="L126" s="165" t="s">
        <v>99</v>
      </c>
      <c r="M126" s="137">
        <f t="shared" si="63"/>
        <v>-1.7331329781239413E-5</v>
      </c>
      <c r="N126" s="137">
        <f t="shared" si="57"/>
        <v>9.159808411741549E-4</v>
      </c>
      <c r="O126" s="137">
        <f t="shared" si="58"/>
        <v>1.3998539115526315E-3</v>
      </c>
      <c r="P126" s="137">
        <f t="shared" si="59"/>
        <v>1.4906200502776135E-3</v>
      </c>
      <c r="Q126" s="137">
        <f t="shared" si="64"/>
        <v>-1.4145023708234193E-4</v>
      </c>
      <c r="R126" s="137">
        <f t="shared" si="60"/>
        <v>7.4768663729410222E-3</v>
      </c>
      <c r="S126" s="137">
        <f t="shared" si="61"/>
        <v>1.1341770666179123E-2</v>
      </c>
      <c r="T126" s="137">
        <f t="shared" si="62"/>
        <v>1.194172758958374E-2</v>
      </c>
    </row>
    <row r="127" spans="1:20" ht="30" customHeight="1" thickTop="1" thickBot="1">
      <c r="A127" s="14" t="str">
        <f t="shared" si="99"/>
        <v>PCSB 5-Year Budget</v>
      </c>
      <c r="B127" s="151">
        <f t="shared" si="99"/>
        <v>116</v>
      </c>
      <c r="C127" s="14" t="str">
        <f t="shared" si="99"/>
        <v>E.L. Haynes PCS</v>
      </c>
      <c r="D127" s="5" t="str">
        <f t="shared" si="99"/>
        <v>2026-2027</v>
      </c>
      <c r="E127" s="16" t="s">
        <v>257</v>
      </c>
      <c r="F127" s="165">
        <v>0</v>
      </c>
      <c r="G127" s="108">
        <f>IF(G92,G99/G92,0)</f>
        <v>0.44326095235727558</v>
      </c>
      <c r="H127" s="108">
        <f t="shared" ref="H127:K127" si="101">IF(H92,H99/H92,0)</f>
        <v>0.42693593493947996</v>
      </c>
      <c r="I127" s="108">
        <f t="shared" si="101"/>
        <v>0.39984859842703069</v>
      </c>
      <c r="J127" s="108">
        <f t="shared" si="101"/>
        <v>0.37444139384587127</v>
      </c>
      <c r="K127" s="108">
        <f t="shared" si="101"/>
        <v>0.35306503455086002</v>
      </c>
      <c r="L127" s="165" t="s">
        <v>99</v>
      </c>
      <c r="M127" s="140">
        <f t="shared" si="63"/>
        <v>-1.6325017417795629E-2</v>
      </c>
      <c r="N127" s="140">
        <f t="shared" si="57"/>
        <v>-2.7087336512449267E-2</v>
      </c>
      <c r="O127" s="140">
        <f t="shared" si="58"/>
        <v>-2.5407204581159415E-2</v>
      </c>
      <c r="P127" s="140">
        <f t="shared" si="59"/>
        <v>-2.1376359295011249E-2</v>
      </c>
      <c r="Q127" s="141">
        <f t="shared" si="64"/>
        <v>-3.6829360517723647E-2</v>
      </c>
      <c r="R127" s="141">
        <f t="shared" si="60"/>
        <v>-6.3445904398487837E-2</v>
      </c>
      <c r="S127" s="141">
        <f t="shared" si="61"/>
        <v>-6.3542062373381142E-2</v>
      </c>
      <c r="T127" s="141">
        <f t="shared" si="62"/>
        <v>-5.7088664998961765E-2</v>
      </c>
    </row>
    <row r="128" spans="1:20" ht="16" thickTop="1"/>
  </sheetData>
  <sheetProtection algorithmName="SHA-512" hashValue="ThZLXkIRyaoKA54Q0b8asthyqOEKuLVrhN+QWgE1G5GMsVWNZKOdFY63pChcJiTXXVoZCT6Qq/KkHrYg985l8Q==" saltValue="xK/ioX5DdBbBqIbYUWKhLg==" spinCount="100000" sheet="1" formatColumns="0" formatRows="0"/>
  <autoFilter ref="A1:K1" xr:uid="{4CC79657-46CE-0E4E-9154-6B27DCE8447C}"/>
  <phoneticPr fontId="7" type="noConversion"/>
  <conditionalFormatting sqref="A1:T127">
    <cfRule type="containsBlanks" dxfId="9" priority="51">
      <formula>LEN(TRIM(A1))=0</formula>
    </cfRule>
  </conditionalFormatting>
  <conditionalFormatting sqref="C2">
    <cfRule type="containsText" dxfId="8" priority="96" operator="containsText" text="[">
      <formula>NOT(ISERROR(SEARCH("[",C2)))</formula>
    </cfRule>
  </conditionalFormatting>
  <dataValidations count="3">
    <dataValidation type="whole" allowBlank="1" showInputMessage="1" showErrorMessage="1" sqref="G59:K64 M59:T64" xr:uid="{C1DC3977-6C62-F143-ADA8-4106B4C187F6}">
      <formula1>0</formula1>
      <formula2>10000</formula2>
    </dataValidation>
    <dataValidation type="list" allowBlank="1" showInputMessage="1" showErrorMessage="1" sqref="D2" xr:uid="{BB386AF7-555A-4041-B464-8B8C196FED99}">
      <formula1>"2022-2023,2023-2024,2024-2025,2025-2026,2026-2027,2027-2028"</formula1>
    </dataValidation>
    <dataValidation type="whole" allowBlank="1" showInputMessage="1" showErrorMessage="1" error="Enter Whole Number" sqref="G66:K68 G100:K102 G94:K94 G70:K71 G73:K75 G96:K96 G112:K113 M127:T127 F99 M105:T109 M66:T68 M100:T102 M94:T94 M70:T71 M73:T75 M96:T96 M112:T113 F104 G105:K109 G127:K127 M8:T57 G87:K90 M77:T83 G77:K83 M87:T90 G8:K57" xr:uid="{D66AEE93-9614-D748-96BD-6D8FA0B78189}">
      <formula1>-1000000000</formula1>
      <formula2>1000000000</formula2>
    </dataValidation>
  </dataValidations>
  <pageMargins left="0.7" right="0.7" top="0.75" bottom="0.75" header="0.3" footer="0.3"/>
  <ignoredErrors>
    <ignoredError sqref="G108:K108" formulaRange="1"/>
  </ignoredErrors>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4143AE8-D91B-9741-9074-E0070FA25A94}">
          <x14:formula1>
            <xm:f>_xlfn.ANCHORARRAY('LEA and Campus Lists'!$F$2)</xm:f>
          </x14:formula1>
          <xm:sqref>C2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72D5A-826E-0A48-BCD4-586CF3B27C4E}">
  <sheetPr codeName="Sheet2">
    <tabColor rgb="FFFF0000"/>
  </sheetPr>
  <dimension ref="A1:T128"/>
  <sheetViews>
    <sheetView tabSelected="1" zoomScale="74" zoomScaleNormal="100" workbookViewId="0">
      <pane xSplit="5" ySplit="1" topLeftCell="F48" activePane="bottomRight" state="frozen"/>
      <selection activeCell="F105" sqref="F105:F107"/>
      <selection pane="topRight" activeCell="F105" sqref="F105:F107"/>
      <selection pane="bottomLeft" activeCell="F105" sqref="F105:F107"/>
      <selection pane="bottomRight" activeCell="G90" sqref="G90:K90"/>
    </sheetView>
  </sheetViews>
  <sheetFormatPr baseColWidth="10" defaultColWidth="10.7109375" defaultRowHeight="15"/>
  <cols>
    <col min="1" max="1" width="17" bestFit="1" customWidth="1"/>
    <col min="2" max="2" width="6.28515625" style="147" bestFit="1" customWidth="1"/>
    <col min="3" max="3" width="57" bestFit="1" customWidth="1"/>
    <col min="4" max="4" width="9.5703125" style="1" bestFit="1" customWidth="1"/>
    <col min="5" max="5" width="65.28515625" bestFit="1" customWidth="1"/>
    <col min="6" max="6" width="15.42578125" style="3" customWidth="1"/>
    <col min="7" max="11" width="15.42578125" style="11" customWidth="1"/>
    <col min="12" max="12" width="63.85546875" style="13" customWidth="1"/>
    <col min="13" max="20" width="12" style="1" customWidth="1"/>
    <col min="21" max="16384" width="10.7109375" style="1"/>
  </cols>
  <sheetData>
    <row r="1" spans="1:20" s="2" customFormat="1" ht="80.25" customHeight="1">
      <c r="A1" s="12" t="s">
        <v>0</v>
      </c>
      <c r="B1" s="150" t="s">
        <v>1</v>
      </c>
      <c r="C1" s="12" t="s">
        <v>2</v>
      </c>
      <c r="D1" s="25" t="s">
        <v>213</v>
      </c>
      <c r="E1" s="12" t="s">
        <v>3</v>
      </c>
      <c r="F1" s="4" t="str">
        <f>"6/30/"&amp;TEXT(LEFT(D2,4),"0000")</f>
        <v>6/30/2026</v>
      </c>
      <c r="G1" s="24" t="str">
        <f>D2</f>
        <v>2026-2027</v>
      </c>
      <c r="H1" s="24" t="str">
        <f>TEXT(RIGHT(G1,4),"0000")&amp;"-"&amp;TEXT(RIGHT(G1,4)+1,"0000")</f>
        <v>2027-2028</v>
      </c>
      <c r="I1" s="24" t="str">
        <f t="shared" ref="I1:K1" si="0">TEXT(RIGHT(H1,4),"0000")&amp;"-"&amp;TEXT(RIGHT(H1,4)+1,"0000")</f>
        <v>2028-2029</v>
      </c>
      <c r="J1" s="24" t="str">
        <f t="shared" si="0"/>
        <v>2029-2030</v>
      </c>
      <c r="K1" s="24" t="str">
        <f t="shared" si="0"/>
        <v>2030-2031</v>
      </c>
      <c r="L1" s="4" t="s">
        <v>188</v>
      </c>
      <c r="M1" s="110" t="str">
        <f>"In(De)crease "&amp;G1&amp;"     to               "&amp;H1&amp;"      $"</f>
        <v>In(De)crease 2026-2027     to               2027-2028      $</v>
      </c>
      <c r="N1" s="110" t="str">
        <f t="shared" ref="N1:P1" si="1">"In(De)crease "&amp;H1&amp;"     to               "&amp;I1&amp;"      $"</f>
        <v>In(De)crease 2027-2028     to               2028-2029      $</v>
      </c>
      <c r="O1" s="110" t="str">
        <f t="shared" si="1"/>
        <v>In(De)crease 2028-2029     to               2029-2030      $</v>
      </c>
      <c r="P1" s="110" t="str">
        <f t="shared" si="1"/>
        <v>In(De)crease 2029-2030     to               2030-2031      $</v>
      </c>
      <c r="Q1" s="111" t="str">
        <f>"In(De)crease "&amp;G1&amp;"     to               "&amp;H1&amp;"      %"</f>
        <v>In(De)crease 2026-2027     to               2027-2028      %</v>
      </c>
      <c r="R1" s="111" t="str">
        <f t="shared" ref="R1:T1" si="2">"In(De)crease "&amp;H1&amp;"     to               "&amp;I1&amp;"      %"</f>
        <v>In(De)crease 2027-2028     to               2028-2029      %</v>
      </c>
      <c r="S1" s="111" t="str">
        <f t="shared" si="2"/>
        <v>In(De)crease 2028-2029     to               2029-2030      %</v>
      </c>
      <c r="T1" s="111" t="str">
        <f t="shared" si="2"/>
        <v>In(De)crease 2029-2030     to               2030-2031      %</v>
      </c>
    </row>
    <row r="2" spans="1:20">
      <c r="A2" s="17" t="s">
        <v>212</v>
      </c>
      <c r="B2" s="151">
        <f>VLOOKUP(C2,LEA_and_Campus_List[],2,FALSE)</f>
        <v>116</v>
      </c>
      <c r="C2" s="14" t="str">
        <f>'5-Yr PCSB Budget Base Case'!C2</f>
        <v>E.L. Haynes PCS</v>
      </c>
      <c r="D2" s="5" t="str">
        <f>'5-Yr PCSB Budget Base Case'!D2</f>
        <v>2026-2027</v>
      </c>
      <c r="E2" s="42" t="s">
        <v>224</v>
      </c>
      <c r="F2" s="159">
        <f>'5-Yr PCSB Budget Base Case'!F2</f>
        <v>2.7400000000000001E-2</v>
      </c>
      <c r="G2" s="159">
        <f>'5-Yr PCSB Budget Base Case'!G2</f>
        <v>3.8344999999999997E-2</v>
      </c>
      <c r="H2" s="49">
        <f>'5-Yr PCSB Budget Base Case'!H2</f>
        <v>0.02</v>
      </c>
      <c r="I2" s="49">
        <f>'5-Yr PCSB Budget Base Case'!I2</f>
        <v>0.02</v>
      </c>
      <c r="J2" s="49">
        <f>'5-Yr PCSB Budget Base Case'!J2</f>
        <v>0.02</v>
      </c>
      <c r="K2" s="49">
        <f>'5-Yr PCSB Budget Base Case'!K2</f>
        <v>0.02</v>
      </c>
      <c r="L2" s="18" t="s">
        <v>99</v>
      </c>
      <c r="M2" s="112">
        <f>H2-G2</f>
        <v>-1.8344999999999997E-2</v>
      </c>
      <c r="N2" s="112">
        <f t="shared" ref="N2:N69" si="3">I2-H2</f>
        <v>0</v>
      </c>
      <c r="O2" s="112">
        <f t="shared" ref="O2:O69" si="4">J2-I2</f>
        <v>0</v>
      </c>
      <c r="P2" s="112">
        <f t="shared" ref="P2:P69" si="5">K2-J2</f>
        <v>0</v>
      </c>
      <c r="Q2" s="113">
        <f>IF(G2,M2/G2,0)</f>
        <v>-0.47841961142261047</v>
      </c>
      <c r="R2" s="113">
        <f t="shared" ref="R2:R69" si="6">IF(H2,N2/H2,0)</f>
        <v>0</v>
      </c>
      <c r="S2" s="113">
        <f t="shared" ref="S2:S69" si="7">IF(I2,O2/I2,0)</f>
        <v>0</v>
      </c>
      <c r="T2" s="113">
        <f t="shared" ref="T2:T69" si="8">IF(J2,P2/J2,0)</f>
        <v>0</v>
      </c>
    </row>
    <row r="3" spans="1:20">
      <c r="A3" s="14" t="str">
        <f t="shared" ref="A3:D18" si="9">A$2</f>
        <v>PCSB 5-Year Budget</v>
      </c>
      <c r="B3" s="151">
        <f t="shared" si="9"/>
        <v>116</v>
      </c>
      <c r="C3" s="14" t="str">
        <f t="shared" si="9"/>
        <v>E.L. Haynes PCS</v>
      </c>
      <c r="D3" s="5" t="str">
        <f t="shared" si="9"/>
        <v>2026-2027</v>
      </c>
      <c r="E3" s="42" t="s">
        <v>225</v>
      </c>
      <c r="F3" s="44">
        <f>'5-Yr PCSB Budget Base Case'!F3</f>
        <v>15070</v>
      </c>
      <c r="G3" s="44">
        <f>ROUND(F3*(1+G2),0)</f>
        <v>15648</v>
      </c>
      <c r="H3" s="44">
        <f t="shared" ref="H3:K3" si="10">G3*(1+H2)</f>
        <v>15960.960000000001</v>
      </c>
      <c r="I3" s="44">
        <f t="shared" si="10"/>
        <v>16280.1792</v>
      </c>
      <c r="J3" s="44">
        <f t="shared" si="10"/>
        <v>16605.782783999999</v>
      </c>
      <c r="K3" s="44">
        <f t="shared" si="10"/>
        <v>16937.898439680001</v>
      </c>
      <c r="L3" s="165" t="s">
        <v>99</v>
      </c>
      <c r="M3" s="114">
        <f t="shared" ref="M3:M70" si="11">H3-G3</f>
        <v>312.96000000000095</v>
      </c>
      <c r="N3" s="114">
        <f t="shared" si="3"/>
        <v>319.21919999999955</v>
      </c>
      <c r="O3" s="114">
        <f t="shared" si="4"/>
        <v>325.60358399999859</v>
      </c>
      <c r="P3" s="114">
        <f t="shared" si="5"/>
        <v>332.11565568000151</v>
      </c>
      <c r="Q3" s="115">
        <f t="shared" ref="Q3:Q70" si="12">IF(G3,M3/G3,0)</f>
        <v>2.0000000000000059E-2</v>
      </c>
      <c r="R3" s="115">
        <f t="shared" si="6"/>
        <v>1.9999999999999969E-2</v>
      </c>
      <c r="S3" s="115">
        <f t="shared" si="7"/>
        <v>1.9999999999999914E-2</v>
      </c>
      <c r="T3" s="115">
        <f t="shared" si="8"/>
        <v>2.0000000000000091E-2</v>
      </c>
    </row>
    <row r="4" spans="1:20">
      <c r="A4" s="14" t="str">
        <f t="shared" si="9"/>
        <v>PCSB 5-Year Budget</v>
      </c>
      <c r="B4" s="151">
        <f t="shared" si="9"/>
        <v>116</v>
      </c>
      <c r="C4" s="14" t="str">
        <f t="shared" si="9"/>
        <v>E.L. Haynes PCS</v>
      </c>
      <c r="D4" s="5" t="str">
        <f t="shared" si="9"/>
        <v>2026-2027</v>
      </c>
      <c r="E4" s="41" t="s">
        <v>226</v>
      </c>
      <c r="F4" s="159">
        <f>'5-Yr PCSB Budget Base Case'!F4</f>
        <v>3.1E-2</v>
      </c>
      <c r="G4" s="159">
        <f>'5-Yr PCSB Budget Base Case'!G4</f>
        <v>0</v>
      </c>
      <c r="H4" s="49">
        <f>'5-Yr PCSB Budget Base Case'!H4</f>
        <v>3.1E-2</v>
      </c>
      <c r="I4" s="49">
        <f>'5-Yr PCSB Budget Base Case'!I4</f>
        <v>3.1E-2</v>
      </c>
      <c r="J4" s="49">
        <f>'5-Yr PCSB Budget Base Case'!J4</f>
        <v>3.1E-2</v>
      </c>
      <c r="K4" s="49">
        <f>'5-Yr PCSB Budget Base Case'!K4</f>
        <v>3.1E-2</v>
      </c>
      <c r="L4" s="18" t="s">
        <v>99</v>
      </c>
      <c r="M4" s="112">
        <f t="shared" si="11"/>
        <v>3.1E-2</v>
      </c>
      <c r="N4" s="112">
        <f t="shared" si="3"/>
        <v>0</v>
      </c>
      <c r="O4" s="112">
        <f t="shared" si="4"/>
        <v>0</v>
      </c>
      <c r="P4" s="112">
        <f t="shared" si="5"/>
        <v>0</v>
      </c>
      <c r="Q4" s="113">
        <f t="shared" si="12"/>
        <v>0</v>
      </c>
      <c r="R4" s="113">
        <f t="shared" si="6"/>
        <v>0</v>
      </c>
      <c r="S4" s="113">
        <f t="shared" si="7"/>
        <v>0</v>
      </c>
      <c r="T4" s="113">
        <f t="shared" si="8"/>
        <v>0</v>
      </c>
    </row>
    <row r="5" spans="1:20">
      <c r="A5" s="14" t="str">
        <f t="shared" si="9"/>
        <v>PCSB 5-Year Budget</v>
      </c>
      <c r="B5" s="151">
        <f t="shared" si="9"/>
        <v>116</v>
      </c>
      <c r="C5" s="14" t="str">
        <f t="shared" si="9"/>
        <v>E.L. Haynes PCS</v>
      </c>
      <c r="D5" s="5" t="str">
        <f t="shared" si="9"/>
        <v>2026-2027</v>
      </c>
      <c r="E5" s="41" t="s">
        <v>220</v>
      </c>
      <c r="F5" s="44">
        <f>'5-Yr PCSB Budget Base Case'!F5</f>
        <v>3850</v>
      </c>
      <c r="G5" s="44">
        <f>ROUND(F5*(1+G4),0)</f>
        <v>3850</v>
      </c>
      <c r="H5" s="44">
        <f t="shared" ref="H5:K5" si="13">G5*(1+H4)</f>
        <v>3969.3499999999995</v>
      </c>
      <c r="I5" s="44">
        <f t="shared" si="13"/>
        <v>4092.3998499999993</v>
      </c>
      <c r="J5" s="44">
        <f t="shared" si="13"/>
        <v>4219.2642453499993</v>
      </c>
      <c r="K5" s="44">
        <f t="shared" si="13"/>
        <v>4350.0614369558489</v>
      </c>
      <c r="L5" s="165" t="s">
        <v>99</v>
      </c>
      <c r="M5" s="114">
        <f t="shared" si="11"/>
        <v>119.34999999999945</v>
      </c>
      <c r="N5" s="114">
        <f t="shared" si="3"/>
        <v>123.04984999999988</v>
      </c>
      <c r="O5" s="114">
        <f t="shared" si="4"/>
        <v>126.86439535</v>
      </c>
      <c r="P5" s="114">
        <f t="shared" si="5"/>
        <v>130.79719160584955</v>
      </c>
      <c r="Q5" s="115">
        <f t="shared" si="12"/>
        <v>3.0999999999999858E-2</v>
      </c>
      <c r="R5" s="115">
        <f t="shared" si="6"/>
        <v>3.0999999999999972E-2</v>
      </c>
      <c r="S5" s="115">
        <f t="shared" si="7"/>
        <v>3.1000000000000003E-2</v>
      </c>
      <c r="T5" s="115">
        <f t="shared" si="8"/>
        <v>3.0999999999999899E-2</v>
      </c>
    </row>
    <row r="6" spans="1:20">
      <c r="A6" s="14" t="str">
        <f t="shared" si="9"/>
        <v>PCSB 5-Year Budget</v>
      </c>
      <c r="B6" s="151">
        <f t="shared" si="9"/>
        <v>116</v>
      </c>
      <c r="C6" s="14" t="str">
        <f t="shared" si="9"/>
        <v>E.L. Haynes PCS</v>
      </c>
      <c r="D6" s="5" t="str">
        <f t="shared" si="9"/>
        <v>2026-2027</v>
      </c>
      <c r="E6" s="41" t="s">
        <v>227</v>
      </c>
      <c r="F6" s="159">
        <f>'5-Yr PCSB Budget Base Case'!F6</f>
        <v>6.2985685071574649E-2</v>
      </c>
      <c r="G6" s="159">
        <f>'5-Yr PCSB Budget Base Case'!G6</f>
        <v>0</v>
      </c>
      <c r="H6" s="49">
        <f>'5-Yr PCSB Budget Base Case'!H6</f>
        <v>0</v>
      </c>
      <c r="I6" s="49">
        <f>'5-Yr PCSB Budget Base Case'!I6</f>
        <v>0</v>
      </c>
      <c r="J6" s="49">
        <f>'5-Yr PCSB Budget Base Case'!J6</f>
        <v>0</v>
      </c>
      <c r="K6" s="49">
        <f>'5-Yr PCSB Budget Base Case'!K6</f>
        <v>0</v>
      </c>
      <c r="L6" s="18" t="s">
        <v>99</v>
      </c>
      <c r="M6" s="112">
        <f t="shared" si="11"/>
        <v>0</v>
      </c>
      <c r="N6" s="112">
        <f t="shared" si="3"/>
        <v>0</v>
      </c>
      <c r="O6" s="112">
        <f t="shared" si="4"/>
        <v>0</v>
      </c>
      <c r="P6" s="112">
        <f t="shared" si="5"/>
        <v>0</v>
      </c>
      <c r="Q6" s="113">
        <f t="shared" si="12"/>
        <v>0</v>
      </c>
      <c r="R6" s="113">
        <f t="shared" si="6"/>
        <v>0</v>
      </c>
      <c r="S6" s="113">
        <f t="shared" si="7"/>
        <v>0</v>
      </c>
      <c r="T6" s="113">
        <f t="shared" si="8"/>
        <v>0</v>
      </c>
    </row>
    <row r="7" spans="1:20" ht="16" thickBot="1">
      <c r="A7" s="14" t="str">
        <f t="shared" si="9"/>
        <v>PCSB 5-Year Budget</v>
      </c>
      <c r="B7" s="151">
        <f t="shared" si="9"/>
        <v>116</v>
      </c>
      <c r="C7" s="14" t="str">
        <f t="shared" si="9"/>
        <v>E.L. Haynes PCS</v>
      </c>
      <c r="D7" s="5" t="str">
        <f t="shared" si="9"/>
        <v>2026-2027</v>
      </c>
      <c r="E7" s="41" t="s">
        <v>221</v>
      </c>
      <c r="F7" s="43">
        <f>'5-Yr PCSB Budget Base Case'!F7</f>
        <v>10396</v>
      </c>
      <c r="G7" s="43">
        <f>ROUND(F7*(1+G6),0)</f>
        <v>10396</v>
      </c>
      <c r="H7" s="43">
        <f t="shared" ref="H7:K7" si="14">G7*(1+H6)</f>
        <v>10396</v>
      </c>
      <c r="I7" s="43">
        <f t="shared" si="14"/>
        <v>10396</v>
      </c>
      <c r="J7" s="43">
        <f t="shared" si="14"/>
        <v>10396</v>
      </c>
      <c r="K7" s="43">
        <f t="shared" si="14"/>
        <v>10396</v>
      </c>
      <c r="L7" s="165" t="s">
        <v>99</v>
      </c>
      <c r="M7" s="116">
        <f t="shared" si="11"/>
        <v>0</v>
      </c>
      <c r="N7" s="116">
        <f t="shared" si="3"/>
        <v>0</v>
      </c>
      <c r="O7" s="116">
        <f t="shared" si="4"/>
        <v>0</v>
      </c>
      <c r="P7" s="116">
        <f t="shared" si="5"/>
        <v>0</v>
      </c>
      <c r="Q7" s="117">
        <f t="shared" si="12"/>
        <v>0</v>
      </c>
      <c r="R7" s="117">
        <f t="shared" si="6"/>
        <v>0</v>
      </c>
      <c r="S7" s="117">
        <f t="shared" si="7"/>
        <v>0</v>
      </c>
      <c r="T7" s="117">
        <f t="shared" si="8"/>
        <v>0</v>
      </c>
    </row>
    <row r="8" spans="1:20" ht="30" customHeight="1" thickTop="1">
      <c r="A8" s="14" t="str">
        <f t="shared" si="9"/>
        <v>PCSB 5-Year Budget</v>
      </c>
      <c r="B8" s="151">
        <f t="shared" si="9"/>
        <v>116</v>
      </c>
      <c r="C8" s="14" t="str">
        <f t="shared" si="9"/>
        <v>E.L. Haynes PCS</v>
      </c>
      <c r="D8" s="5" t="str">
        <f t="shared" si="9"/>
        <v>2026-2027</v>
      </c>
      <c r="E8" s="38" t="s">
        <v>211</v>
      </c>
      <c r="F8" s="36">
        <f>'5-Yr PCSB Budget Base Case'!F8</f>
        <v>1.34</v>
      </c>
      <c r="G8" s="47">
        <v>50</v>
      </c>
      <c r="H8" s="47">
        <v>50</v>
      </c>
      <c r="I8" s="47">
        <v>50</v>
      </c>
      <c r="J8" s="47">
        <v>50</v>
      </c>
      <c r="K8" s="47">
        <v>50</v>
      </c>
      <c r="L8" s="18" t="s">
        <v>99</v>
      </c>
      <c r="M8" s="118">
        <f t="shared" si="11"/>
        <v>0</v>
      </c>
      <c r="N8" s="118">
        <f t="shared" si="3"/>
        <v>0</v>
      </c>
      <c r="O8" s="118">
        <f t="shared" si="4"/>
        <v>0</v>
      </c>
      <c r="P8" s="118">
        <f t="shared" si="5"/>
        <v>0</v>
      </c>
      <c r="Q8" s="113">
        <f t="shared" si="12"/>
        <v>0</v>
      </c>
      <c r="R8" s="113">
        <f t="shared" si="6"/>
        <v>0</v>
      </c>
      <c r="S8" s="113">
        <f t="shared" si="7"/>
        <v>0</v>
      </c>
      <c r="T8" s="113">
        <f t="shared" si="8"/>
        <v>0</v>
      </c>
    </row>
    <row r="9" spans="1:20">
      <c r="A9" s="14" t="str">
        <f t="shared" si="9"/>
        <v>PCSB 5-Year Budget</v>
      </c>
      <c r="B9" s="151">
        <f t="shared" si="9"/>
        <v>116</v>
      </c>
      <c r="C9" s="14" t="str">
        <f t="shared" si="9"/>
        <v>E.L. Haynes PCS</v>
      </c>
      <c r="D9" s="5" t="str">
        <f t="shared" si="9"/>
        <v>2026-2027</v>
      </c>
      <c r="E9" s="38" t="s">
        <v>210</v>
      </c>
      <c r="F9" s="36">
        <f>'5-Yr PCSB Budget Base Case'!F9</f>
        <v>1.3</v>
      </c>
      <c r="G9" s="47">
        <v>50</v>
      </c>
      <c r="H9" s="47">
        <v>50</v>
      </c>
      <c r="I9" s="47">
        <v>50</v>
      </c>
      <c r="J9" s="47">
        <v>50</v>
      </c>
      <c r="K9" s="47">
        <v>50</v>
      </c>
      <c r="L9" s="18" t="s">
        <v>99</v>
      </c>
      <c r="M9" s="118">
        <f t="shared" si="11"/>
        <v>0</v>
      </c>
      <c r="N9" s="118">
        <f t="shared" si="3"/>
        <v>0</v>
      </c>
      <c r="O9" s="118">
        <f t="shared" si="4"/>
        <v>0</v>
      </c>
      <c r="P9" s="118">
        <f t="shared" si="5"/>
        <v>0</v>
      </c>
      <c r="Q9" s="113">
        <f t="shared" si="12"/>
        <v>0</v>
      </c>
      <c r="R9" s="113">
        <f t="shared" si="6"/>
        <v>0</v>
      </c>
      <c r="S9" s="113">
        <f t="shared" si="7"/>
        <v>0</v>
      </c>
      <c r="T9" s="113">
        <f t="shared" si="8"/>
        <v>0</v>
      </c>
    </row>
    <row r="10" spans="1:20">
      <c r="A10" s="14" t="str">
        <f t="shared" si="9"/>
        <v>PCSB 5-Year Budget</v>
      </c>
      <c r="B10" s="151">
        <f t="shared" si="9"/>
        <v>116</v>
      </c>
      <c r="C10" s="14" t="str">
        <f t="shared" si="9"/>
        <v>E.L. Haynes PCS</v>
      </c>
      <c r="D10" s="5" t="str">
        <f t="shared" si="9"/>
        <v>2026-2027</v>
      </c>
      <c r="E10" s="38" t="s">
        <v>209</v>
      </c>
      <c r="F10" s="36">
        <f>'5-Yr PCSB Budget Base Case'!F10</f>
        <v>1.3</v>
      </c>
      <c r="G10" s="47">
        <v>51</v>
      </c>
      <c r="H10" s="47">
        <v>51</v>
      </c>
      <c r="I10" s="47">
        <v>51</v>
      </c>
      <c r="J10" s="47">
        <v>51</v>
      </c>
      <c r="K10" s="47">
        <v>51</v>
      </c>
      <c r="L10" s="18" t="s">
        <v>99</v>
      </c>
      <c r="M10" s="118">
        <f t="shared" si="11"/>
        <v>0</v>
      </c>
      <c r="N10" s="118">
        <f t="shared" si="3"/>
        <v>0</v>
      </c>
      <c r="O10" s="118">
        <f t="shared" si="4"/>
        <v>0</v>
      </c>
      <c r="P10" s="118">
        <f t="shared" si="5"/>
        <v>0</v>
      </c>
      <c r="Q10" s="113">
        <f t="shared" si="12"/>
        <v>0</v>
      </c>
      <c r="R10" s="113">
        <f t="shared" si="6"/>
        <v>0</v>
      </c>
      <c r="S10" s="113">
        <f t="shared" si="7"/>
        <v>0</v>
      </c>
      <c r="T10" s="113">
        <f t="shared" si="8"/>
        <v>0</v>
      </c>
    </row>
    <row r="11" spans="1:20">
      <c r="A11" s="14" t="str">
        <f t="shared" si="9"/>
        <v>PCSB 5-Year Budget</v>
      </c>
      <c r="B11" s="151">
        <f t="shared" si="9"/>
        <v>116</v>
      </c>
      <c r="C11" s="14" t="str">
        <f t="shared" si="9"/>
        <v>E.L. Haynes PCS</v>
      </c>
      <c r="D11" s="5" t="str">
        <f t="shared" si="9"/>
        <v>2026-2027</v>
      </c>
      <c r="E11" s="39">
        <v>1</v>
      </c>
      <c r="F11" s="36">
        <f>'5-Yr PCSB Budget Base Case'!F11</f>
        <v>1</v>
      </c>
      <c r="G11" s="47">
        <v>55</v>
      </c>
      <c r="H11" s="47">
        <v>55</v>
      </c>
      <c r="I11" s="47">
        <v>55</v>
      </c>
      <c r="J11" s="47">
        <v>55</v>
      </c>
      <c r="K11" s="47">
        <v>55</v>
      </c>
      <c r="L11" s="18" t="s">
        <v>99</v>
      </c>
      <c r="M11" s="118">
        <f t="shared" si="11"/>
        <v>0</v>
      </c>
      <c r="N11" s="118">
        <f t="shared" si="3"/>
        <v>0</v>
      </c>
      <c r="O11" s="118">
        <f t="shared" si="4"/>
        <v>0</v>
      </c>
      <c r="P11" s="118">
        <f t="shared" si="5"/>
        <v>0</v>
      </c>
      <c r="Q11" s="113">
        <f t="shared" si="12"/>
        <v>0</v>
      </c>
      <c r="R11" s="113">
        <f t="shared" si="6"/>
        <v>0</v>
      </c>
      <c r="S11" s="113">
        <f t="shared" si="7"/>
        <v>0</v>
      </c>
      <c r="T11" s="113">
        <f t="shared" si="8"/>
        <v>0</v>
      </c>
    </row>
    <row r="12" spans="1:20">
      <c r="A12" s="14" t="str">
        <f t="shared" si="9"/>
        <v>PCSB 5-Year Budget</v>
      </c>
      <c r="B12" s="151">
        <f t="shared" si="9"/>
        <v>116</v>
      </c>
      <c r="C12" s="14" t="str">
        <f t="shared" si="9"/>
        <v>E.L. Haynes PCS</v>
      </c>
      <c r="D12" s="5" t="str">
        <f t="shared" si="9"/>
        <v>2026-2027</v>
      </c>
      <c r="E12" s="39">
        <v>2</v>
      </c>
      <c r="F12" s="36">
        <f>'5-Yr PCSB Budget Base Case'!F12</f>
        <v>1</v>
      </c>
      <c r="G12" s="47">
        <v>56</v>
      </c>
      <c r="H12" s="47">
        <v>56</v>
      </c>
      <c r="I12" s="47">
        <v>56</v>
      </c>
      <c r="J12" s="47">
        <v>56</v>
      </c>
      <c r="K12" s="47">
        <v>56</v>
      </c>
      <c r="L12" s="18" t="s">
        <v>99</v>
      </c>
      <c r="M12" s="118">
        <f t="shared" si="11"/>
        <v>0</v>
      </c>
      <c r="N12" s="118">
        <f t="shared" si="3"/>
        <v>0</v>
      </c>
      <c r="O12" s="118">
        <f t="shared" si="4"/>
        <v>0</v>
      </c>
      <c r="P12" s="118">
        <f t="shared" si="5"/>
        <v>0</v>
      </c>
      <c r="Q12" s="113">
        <f t="shared" si="12"/>
        <v>0</v>
      </c>
      <c r="R12" s="113">
        <f t="shared" si="6"/>
        <v>0</v>
      </c>
      <c r="S12" s="113">
        <f t="shared" si="7"/>
        <v>0</v>
      </c>
      <c r="T12" s="113">
        <f t="shared" si="8"/>
        <v>0</v>
      </c>
    </row>
    <row r="13" spans="1:20">
      <c r="A13" s="14" t="str">
        <f t="shared" si="9"/>
        <v>PCSB 5-Year Budget</v>
      </c>
      <c r="B13" s="151">
        <f t="shared" si="9"/>
        <v>116</v>
      </c>
      <c r="C13" s="14" t="str">
        <f t="shared" si="9"/>
        <v>E.L. Haynes PCS</v>
      </c>
      <c r="D13" s="5" t="str">
        <f t="shared" si="9"/>
        <v>2026-2027</v>
      </c>
      <c r="E13" s="39">
        <v>3</v>
      </c>
      <c r="F13" s="36">
        <f>'5-Yr PCSB Budget Base Case'!F13</f>
        <v>1</v>
      </c>
      <c r="G13" s="47">
        <v>54</v>
      </c>
      <c r="H13" s="47">
        <v>54</v>
      </c>
      <c r="I13" s="47">
        <v>54</v>
      </c>
      <c r="J13" s="47">
        <v>54</v>
      </c>
      <c r="K13" s="47">
        <v>54</v>
      </c>
      <c r="L13" s="18" t="s">
        <v>99</v>
      </c>
      <c r="M13" s="118">
        <f t="shared" si="11"/>
        <v>0</v>
      </c>
      <c r="N13" s="118">
        <f t="shared" si="3"/>
        <v>0</v>
      </c>
      <c r="O13" s="118">
        <f t="shared" si="4"/>
        <v>0</v>
      </c>
      <c r="P13" s="118">
        <f t="shared" si="5"/>
        <v>0</v>
      </c>
      <c r="Q13" s="113">
        <f t="shared" si="12"/>
        <v>0</v>
      </c>
      <c r="R13" s="113">
        <f t="shared" si="6"/>
        <v>0</v>
      </c>
      <c r="S13" s="113">
        <f t="shared" si="7"/>
        <v>0</v>
      </c>
      <c r="T13" s="113">
        <f t="shared" si="8"/>
        <v>0</v>
      </c>
    </row>
    <row r="14" spans="1:20">
      <c r="A14" s="14" t="str">
        <f t="shared" si="9"/>
        <v>PCSB 5-Year Budget</v>
      </c>
      <c r="B14" s="151">
        <f t="shared" si="9"/>
        <v>116</v>
      </c>
      <c r="C14" s="14" t="str">
        <f t="shared" si="9"/>
        <v>E.L. Haynes PCS</v>
      </c>
      <c r="D14" s="5" t="str">
        <f t="shared" si="9"/>
        <v>2026-2027</v>
      </c>
      <c r="E14" s="39">
        <v>4</v>
      </c>
      <c r="F14" s="36">
        <f>'5-Yr PCSB Budget Base Case'!F14</f>
        <v>1</v>
      </c>
      <c r="G14" s="47">
        <v>58</v>
      </c>
      <c r="H14" s="47">
        <v>58</v>
      </c>
      <c r="I14" s="47">
        <v>58</v>
      </c>
      <c r="J14" s="47">
        <v>58</v>
      </c>
      <c r="K14" s="47">
        <v>58</v>
      </c>
      <c r="L14" s="18" t="s">
        <v>99</v>
      </c>
      <c r="M14" s="118">
        <f t="shared" si="11"/>
        <v>0</v>
      </c>
      <c r="N14" s="118">
        <f t="shared" si="3"/>
        <v>0</v>
      </c>
      <c r="O14" s="118">
        <f t="shared" si="4"/>
        <v>0</v>
      </c>
      <c r="P14" s="118">
        <f t="shared" si="5"/>
        <v>0</v>
      </c>
      <c r="Q14" s="113">
        <f t="shared" si="12"/>
        <v>0</v>
      </c>
      <c r="R14" s="113">
        <f t="shared" si="6"/>
        <v>0</v>
      </c>
      <c r="S14" s="113">
        <f t="shared" si="7"/>
        <v>0</v>
      </c>
      <c r="T14" s="113">
        <f t="shared" si="8"/>
        <v>0</v>
      </c>
    </row>
    <row r="15" spans="1:20">
      <c r="A15" s="14" t="str">
        <f t="shared" si="9"/>
        <v>PCSB 5-Year Budget</v>
      </c>
      <c r="B15" s="151">
        <f t="shared" si="9"/>
        <v>116</v>
      </c>
      <c r="C15" s="14" t="str">
        <f t="shared" si="9"/>
        <v>E.L. Haynes PCS</v>
      </c>
      <c r="D15" s="5" t="str">
        <f t="shared" si="9"/>
        <v>2026-2027</v>
      </c>
      <c r="E15" s="39">
        <v>5</v>
      </c>
      <c r="F15" s="36">
        <f>'5-Yr PCSB Budget Base Case'!F15</f>
        <v>1</v>
      </c>
      <c r="G15" s="47">
        <v>56</v>
      </c>
      <c r="H15" s="47">
        <v>56</v>
      </c>
      <c r="I15" s="47">
        <v>56</v>
      </c>
      <c r="J15" s="47">
        <v>56</v>
      </c>
      <c r="K15" s="47">
        <v>56</v>
      </c>
      <c r="L15" s="18" t="s">
        <v>99</v>
      </c>
      <c r="M15" s="118">
        <f t="shared" si="11"/>
        <v>0</v>
      </c>
      <c r="N15" s="118">
        <f t="shared" si="3"/>
        <v>0</v>
      </c>
      <c r="O15" s="118">
        <f t="shared" si="4"/>
        <v>0</v>
      </c>
      <c r="P15" s="118">
        <f t="shared" si="5"/>
        <v>0</v>
      </c>
      <c r="Q15" s="113">
        <f t="shared" si="12"/>
        <v>0</v>
      </c>
      <c r="R15" s="113">
        <f t="shared" si="6"/>
        <v>0</v>
      </c>
      <c r="S15" s="113">
        <f t="shared" si="7"/>
        <v>0</v>
      </c>
      <c r="T15" s="113">
        <f t="shared" si="8"/>
        <v>0</v>
      </c>
    </row>
    <row r="16" spans="1:20">
      <c r="A16" s="14" t="str">
        <f t="shared" si="9"/>
        <v>PCSB 5-Year Budget</v>
      </c>
      <c r="B16" s="151">
        <f t="shared" si="9"/>
        <v>116</v>
      </c>
      <c r="C16" s="14" t="str">
        <f t="shared" si="9"/>
        <v>E.L. Haynes PCS</v>
      </c>
      <c r="D16" s="5" t="str">
        <f t="shared" si="9"/>
        <v>2026-2027</v>
      </c>
      <c r="E16" s="39">
        <v>6</v>
      </c>
      <c r="F16" s="36">
        <f>'5-Yr PCSB Budget Base Case'!F16</f>
        <v>1.08</v>
      </c>
      <c r="G16" s="47">
        <v>104</v>
      </c>
      <c r="H16" s="47">
        <v>104</v>
      </c>
      <c r="I16" s="47">
        <v>104</v>
      </c>
      <c r="J16" s="47">
        <v>104</v>
      </c>
      <c r="K16" s="47">
        <v>104</v>
      </c>
      <c r="L16" s="18" t="s">
        <v>99</v>
      </c>
      <c r="M16" s="118">
        <f t="shared" si="11"/>
        <v>0</v>
      </c>
      <c r="N16" s="118">
        <f t="shared" si="3"/>
        <v>0</v>
      </c>
      <c r="O16" s="118">
        <f t="shared" si="4"/>
        <v>0</v>
      </c>
      <c r="P16" s="118">
        <f t="shared" si="5"/>
        <v>0</v>
      </c>
      <c r="Q16" s="113">
        <f t="shared" si="12"/>
        <v>0</v>
      </c>
      <c r="R16" s="113">
        <f t="shared" si="6"/>
        <v>0</v>
      </c>
      <c r="S16" s="113">
        <f t="shared" si="7"/>
        <v>0</v>
      </c>
      <c r="T16" s="113">
        <f t="shared" si="8"/>
        <v>0</v>
      </c>
    </row>
    <row r="17" spans="1:20">
      <c r="A17" s="14" t="str">
        <f t="shared" si="9"/>
        <v>PCSB 5-Year Budget</v>
      </c>
      <c r="B17" s="151">
        <f t="shared" si="9"/>
        <v>116</v>
      </c>
      <c r="C17" s="14" t="str">
        <f t="shared" si="9"/>
        <v>E.L. Haynes PCS</v>
      </c>
      <c r="D17" s="5" t="str">
        <f t="shared" si="9"/>
        <v>2026-2027</v>
      </c>
      <c r="E17" s="39">
        <v>7</v>
      </c>
      <c r="F17" s="36">
        <f>'5-Yr PCSB Budget Base Case'!F17</f>
        <v>1.08</v>
      </c>
      <c r="G17" s="47">
        <v>101</v>
      </c>
      <c r="H17" s="47">
        <v>101</v>
      </c>
      <c r="I17" s="47">
        <v>101</v>
      </c>
      <c r="J17" s="47">
        <v>101</v>
      </c>
      <c r="K17" s="47">
        <v>101</v>
      </c>
      <c r="L17" s="18" t="s">
        <v>99</v>
      </c>
      <c r="M17" s="118">
        <f t="shared" si="11"/>
        <v>0</v>
      </c>
      <c r="N17" s="118">
        <f t="shared" si="3"/>
        <v>0</v>
      </c>
      <c r="O17" s="118">
        <f t="shared" si="4"/>
        <v>0</v>
      </c>
      <c r="P17" s="118">
        <f t="shared" si="5"/>
        <v>0</v>
      </c>
      <c r="Q17" s="113">
        <f t="shared" si="12"/>
        <v>0</v>
      </c>
      <c r="R17" s="113">
        <f t="shared" si="6"/>
        <v>0</v>
      </c>
      <c r="S17" s="113">
        <f t="shared" si="7"/>
        <v>0</v>
      </c>
      <c r="T17" s="113">
        <f t="shared" si="8"/>
        <v>0</v>
      </c>
    </row>
    <row r="18" spans="1:20">
      <c r="A18" s="14" t="str">
        <f t="shared" si="9"/>
        <v>PCSB 5-Year Budget</v>
      </c>
      <c r="B18" s="151">
        <f t="shared" si="9"/>
        <v>116</v>
      </c>
      <c r="C18" s="14" t="str">
        <f t="shared" si="9"/>
        <v>E.L. Haynes PCS</v>
      </c>
      <c r="D18" s="5" t="str">
        <f t="shared" si="9"/>
        <v>2026-2027</v>
      </c>
      <c r="E18" s="39">
        <v>8</v>
      </c>
      <c r="F18" s="36">
        <f>'5-Yr PCSB Budget Base Case'!F18</f>
        <v>1.08</v>
      </c>
      <c r="G18" s="47">
        <v>100</v>
      </c>
      <c r="H18" s="47">
        <v>100</v>
      </c>
      <c r="I18" s="47">
        <v>100</v>
      </c>
      <c r="J18" s="47">
        <v>100</v>
      </c>
      <c r="K18" s="47">
        <v>100</v>
      </c>
      <c r="L18" s="18" t="s">
        <v>99</v>
      </c>
      <c r="M18" s="118">
        <f t="shared" si="11"/>
        <v>0</v>
      </c>
      <c r="N18" s="118">
        <f t="shared" si="3"/>
        <v>0</v>
      </c>
      <c r="O18" s="118">
        <f t="shared" si="4"/>
        <v>0</v>
      </c>
      <c r="P18" s="118">
        <f t="shared" si="5"/>
        <v>0</v>
      </c>
      <c r="Q18" s="113">
        <f t="shared" si="12"/>
        <v>0</v>
      </c>
      <c r="R18" s="113">
        <f t="shared" si="6"/>
        <v>0</v>
      </c>
      <c r="S18" s="113">
        <f t="shared" si="7"/>
        <v>0</v>
      </c>
      <c r="T18" s="113">
        <f t="shared" si="8"/>
        <v>0</v>
      </c>
    </row>
    <row r="19" spans="1:20">
      <c r="A19" s="14" t="str">
        <f t="shared" ref="A19:D61" si="15">A$2</f>
        <v>PCSB 5-Year Budget</v>
      </c>
      <c r="B19" s="151">
        <f t="shared" si="15"/>
        <v>116</v>
      </c>
      <c r="C19" s="14" t="str">
        <f t="shared" si="15"/>
        <v>E.L. Haynes PCS</v>
      </c>
      <c r="D19" s="5" t="str">
        <f t="shared" si="15"/>
        <v>2026-2027</v>
      </c>
      <c r="E19" s="39">
        <v>9</v>
      </c>
      <c r="F19" s="36">
        <f>'5-Yr PCSB Budget Base Case'!F19</f>
        <v>1.22</v>
      </c>
      <c r="G19" s="47">
        <v>132</v>
      </c>
      <c r="H19" s="47">
        <v>132</v>
      </c>
      <c r="I19" s="47">
        <v>132</v>
      </c>
      <c r="J19" s="47">
        <v>132</v>
      </c>
      <c r="K19" s="47">
        <v>132</v>
      </c>
      <c r="L19" s="18" t="s">
        <v>99</v>
      </c>
      <c r="M19" s="118">
        <f t="shared" si="11"/>
        <v>0</v>
      </c>
      <c r="N19" s="118">
        <f t="shared" si="3"/>
        <v>0</v>
      </c>
      <c r="O19" s="118">
        <f t="shared" si="4"/>
        <v>0</v>
      </c>
      <c r="P19" s="118">
        <f t="shared" si="5"/>
        <v>0</v>
      </c>
      <c r="Q19" s="113">
        <f t="shared" si="12"/>
        <v>0</v>
      </c>
      <c r="R19" s="113">
        <f t="shared" si="6"/>
        <v>0</v>
      </c>
      <c r="S19" s="113">
        <f t="shared" si="7"/>
        <v>0</v>
      </c>
      <c r="T19" s="113">
        <f t="shared" si="8"/>
        <v>0</v>
      </c>
    </row>
    <row r="20" spans="1:20">
      <c r="A20" s="14" t="str">
        <f t="shared" si="15"/>
        <v>PCSB 5-Year Budget</v>
      </c>
      <c r="B20" s="151">
        <f t="shared" si="15"/>
        <v>116</v>
      </c>
      <c r="C20" s="14" t="str">
        <f t="shared" si="15"/>
        <v>E.L. Haynes PCS</v>
      </c>
      <c r="D20" s="5" t="str">
        <f t="shared" si="15"/>
        <v>2026-2027</v>
      </c>
      <c r="E20" s="39">
        <v>10</v>
      </c>
      <c r="F20" s="36">
        <f>'5-Yr PCSB Budget Base Case'!F20</f>
        <v>1.22</v>
      </c>
      <c r="G20" s="47">
        <v>120</v>
      </c>
      <c r="H20" s="47">
        <v>120</v>
      </c>
      <c r="I20" s="47">
        <v>120</v>
      </c>
      <c r="J20" s="47">
        <v>120</v>
      </c>
      <c r="K20" s="47">
        <v>120</v>
      </c>
      <c r="L20" s="18" t="s">
        <v>99</v>
      </c>
      <c r="M20" s="118">
        <f t="shared" si="11"/>
        <v>0</v>
      </c>
      <c r="N20" s="118">
        <f t="shared" si="3"/>
        <v>0</v>
      </c>
      <c r="O20" s="118">
        <f t="shared" si="4"/>
        <v>0</v>
      </c>
      <c r="P20" s="118">
        <f t="shared" si="5"/>
        <v>0</v>
      </c>
      <c r="Q20" s="113">
        <f t="shared" si="12"/>
        <v>0</v>
      </c>
      <c r="R20" s="113">
        <f t="shared" si="6"/>
        <v>0</v>
      </c>
      <c r="S20" s="113">
        <f t="shared" si="7"/>
        <v>0</v>
      </c>
      <c r="T20" s="113">
        <f t="shared" si="8"/>
        <v>0</v>
      </c>
    </row>
    <row r="21" spans="1:20">
      <c r="A21" s="14" t="str">
        <f t="shared" si="15"/>
        <v>PCSB 5-Year Budget</v>
      </c>
      <c r="B21" s="151">
        <f t="shared" si="15"/>
        <v>116</v>
      </c>
      <c r="C21" s="14" t="str">
        <f t="shared" si="15"/>
        <v>E.L. Haynes PCS</v>
      </c>
      <c r="D21" s="5" t="str">
        <f t="shared" si="15"/>
        <v>2026-2027</v>
      </c>
      <c r="E21" s="39">
        <v>11</v>
      </c>
      <c r="F21" s="36">
        <f>'5-Yr PCSB Budget Base Case'!F21</f>
        <v>1.22</v>
      </c>
      <c r="G21" s="47">
        <v>108</v>
      </c>
      <c r="H21" s="47">
        <v>108</v>
      </c>
      <c r="I21" s="47">
        <v>108</v>
      </c>
      <c r="J21" s="47">
        <v>108</v>
      </c>
      <c r="K21" s="47">
        <v>108</v>
      </c>
      <c r="L21" s="18" t="s">
        <v>99</v>
      </c>
      <c r="M21" s="118">
        <f t="shared" si="11"/>
        <v>0</v>
      </c>
      <c r="N21" s="118">
        <f t="shared" si="3"/>
        <v>0</v>
      </c>
      <c r="O21" s="118">
        <f t="shared" si="4"/>
        <v>0</v>
      </c>
      <c r="P21" s="118">
        <f t="shared" si="5"/>
        <v>0</v>
      </c>
      <c r="Q21" s="113">
        <f t="shared" si="12"/>
        <v>0</v>
      </c>
      <c r="R21" s="113">
        <f t="shared" si="6"/>
        <v>0</v>
      </c>
      <c r="S21" s="113">
        <f t="shared" si="7"/>
        <v>0</v>
      </c>
      <c r="T21" s="113">
        <f t="shared" si="8"/>
        <v>0</v>
      </c>
    </row>
    <row r="22" spans="1:20">
      <c r="A22" s="14" t="str">
        <f t="shared" si="15"/>
        <v>PCSB 5-Year Budget</v>
      </c>
      <c r="B22" s="151">
        <f t="shared" si="15"/>
        <v>116</v>
      </c>
      <c r="C22" s="14" t="str">
        <f t="shared" si="15"/>
        <v>E.L. Haynes PCS</v>
      </c>
      <c r="D22" s="5" t="str">
        <f t="shared" si="15"/>
        <v>2026-2027</v>
      </c>
      <c r="E22" s="39">
        <v>12</v>
      </c>
      <c r="F22" s="36">
        <f>'5-Yr PCSB Budget Base Case'!F22</f>
        <v>1.22</v>
      </c>
      <c r="G22" s="47">
        <v>103</v>
      </c>
      <c r="H22" s="47">
        <v>103</v>
      </c>
      <c r="I22" s="47">
        <v>103</v>
      </c>
      <c r="J22" s="47">
        <v>103</v>
      </c>
      <c r="K22" s="47">
        <v>103</v>
      </c>
      <c r="L22" s="18" t="s">
        <v>99</v>
      </c>
      <c r="M22" s="118">
        <f t="shared" si="11"/>
        <v>0</v>
      </c>
      <c r="N22" s="118">
        <f t="shared" si="3"/>
        <v>0</v>
      </c>
      <c r="O22" s="118">
        <f t="shared" si="4"/>
        <v>0</v>
      </c>
      <c r="P22" s="118">
        <f t="shared" si="5"/>
        <v>0</v>
      </c>
      <c r="Q22" s="113">
        <f t="shared" si="12"/>
        <v>0</v>
      </c>
      <c r="R22" s="113">
        <f t="shared" si="6"/>
        <v>0</v>
      </c>
      <c r="S22" s="113">
        <f t="shared" si="7"/>
        <v>0</v>
      </c>
      <c r="T22" s="113">
        <f t="shared" si="8"/>
        <v>0</v>
      </c>
    </row>
    <row r="23" spans="1:20">
      <c r="A23" s="14" t="str">
        <f t="shared" si="15"/>
        <v>PCSB 5-Year Budget</v>
      </c>
      <c r="B23" s="151">
        <f t="shared" si="15"/>
        <v>116</v>
      </c>
      <c r="C23" s="14" t="str">
        <f t="shared" si="15"/>
        <v>E.L. Haynes PCS</v>
      </c>
      <c r="D23" s="5" t="str">
        <f t="shared" si="15"/>
        <v>2026-2027</v>
      </c>
      <c r="E23" s="38" t="s">
        <v>208</v>
      </c>
      <c r="F23" s="36">
        <f>'5-Yr PCSB Budget Base Case'!F23</f>
        <v>1.58</v>
      </c>
      <c r="G23" s="47">
        <v>0</v>
      </c>
      <c r="H23" s="47">
        <v>0</v>
      </c>
      <c r="I23" s="47">
        <v>0</v>
      </c>
      <c r="J23" s="47">
        <v>0</v>
      </c>
      <c r="K23" s="47">
        <v>0</v>
      </c>
      <c r="L23" s="18" t="s">
        <v>99</v>
      </c>
      <c r="M23" s="118">
        <f t="shared" si="11"/>
        <v>0</v>
      </c>
      <c r="N23" s="118">
        <f t="shared" si="3"/>
        <v>0</v>
      </c>
      <c r="O23" s="118">
        <f t="shared" si="4"/>
        <v>0</v>
      </c>
      <c r="P23" s="118">
        <f t="shared" si="5"/>
        <v>0</v>
      </c>
      <c r="Q23" s="113">
        <f t="shared" si="12"/>
        <v>0</v>
      </c>
      <c r="R23" s="113">
        <f t="shared" si="6"/>
        <v>0</v>
      </c>
      <c r="S23" s="113">
        <f t="shared" si="7"/>
        <v>0</v>
      </c>
      <c r="T23" s="113">
        <f t="shared" si="8"/>
        <v>0</v>
      </c>
    </row>
    <row r="24" spans="1:20">
      <c r="A24" s="14" t="str">
        <f t="shared" si="15"/>
        <v>PCSB 5-Year Budget</v>
      </c>
      <c r="B24" s="151">
        <f t="shared" si="15"/>
        <v>116</v>
      </c>
      <c r="C24" s="14" t="str">
        <f t="shared" si="15"/>
        <v>E.L. Haynes PCS</v>
      </c>
      <c r="D24" s="5" t="str">
        <f t="shared" si="15"/>
        <v>2026-2027</v>
      </c>
      <c r="E24" s="38" t="s">
        <v>207</v>
      </c>
      <c r="F24" s="36">
        <f>'5-Yr PCSB Budget Base Case'!F24</f>
        <v>1.17</v>
      </c>
      <c r="G24" s="47">
        <v>0</v>
      </c>
      <c r="H24" s="47">
        <v>0</v>
      </c>
      <c r="I24" s="47">
        <v>0</v>
      </c>
      <c r="J24" s="47">
        <v>0</v>
      </c>
      <c r="K24" s="47">
        <v>0</v>
      </c>
      <c r="L24" s="18" t="s">
        <v>99</v>
      </c>
      <c r="M24" s="118">
        <f t="shared" si="11"/>
        <v>0</v>
      </c>
      <c r="N24" s="118">
        <f t="shared" si="3"/>
        <v>0</v>
      </c>
      <c r="O24" s="118">
        <f t="shared" si="4"/>
        <v>0</v>
      </c>
      <c r="P24" s="118">
        <f t="shared" si="5"/>
        <v>0</v>
      </c>
      <c r="Q24" s="113">
        <f t="shared" si="12"/>
        <v>0</v>
      </c>
      <c r="R24" s="113">
        <f t="shared" si="6"/>
        <v>0</v>
      </c>
      <c r="S24" s="113">
        <f t="shared" si="7"/>
        <v>0</v>
      </c>
      <c r="T24" s="113">
        <f t="shared" si="8"/>
        <v>0</v>
      </c>
    </row>
    <row r="25" spans="1:20">
      <c r="A25" s="14" t="str">
        <f t="shared" si="15"/>
        <v>PCSB 5-Year Budget</v>
      </c>
      <c r="B25" s="151">
        <f t="shared" si="15"/>
        <v>116</v>
      </c>
      <c r="C25" s="14" t="str">
        <f t="shared" si="15"/>
        <v>E.L. Haynes PCS</v>
      </c>
      <c r="D25" s="5" t="str">
        <f t="shared" si="15"/>
        <v>2026-2027</v>
      </c>
      <c r="E25" s="38" t="s">
        <v>206</v>
      </c>
      <c r="F25" s="45">
        <f>'5-Yr PCSB Budget Base Case'!F25</f>
        <v>1</v>
      </c>
      <c r="G25" s="48">
        <v>0</v>
      </c>
      <c r="H25" s="48">
        <v>0</v>
      </c>
      <c r="I25" s="48">
        <v>0</v>
      </c>
      <c r="J25" s="48">
        <v>0</v>
      </c>
      <c r="K25" s="48">
        <v>0</v>
      </c>
      <c r="L25" s="18" t="s">
        <v>99</v>
      </c>
      <c r="M25" s="119">
        <f t="shared" si="11"/>
        <v>0</v>
      </c>
      <c r="N25" s="119">
        <f t="shared" si="3"/>
        <v>0</v>
      </c>
      <c r="O25" s="119">
        <f t="shared" si="4"/>
        <v>0</v>
      </c>
      <c r="P25" s="119">
        <f t="shared" si="5"/>
        <v>0</v>
      </c>
      <c r="Q25" s="120">
        <f t="shared" si="12"/>
        <v>0</v>
      </c>
      <c r="R25" s="120">
        <f t="shared" si="6"/>
        <v>0</v>
      </c>
      <c r="S25" s="120">
        <f t="shared" si="7"/>
        <v>0</v>
      </c>
      <c r="T25" s="120">
        <f t="shared" si="8"/>
        <v>0</v>
      </c>
    </row>
    <row r="26" spans="1:20" ht="30" customHeight="1">
      <c r="A26" s="14" t="str">
        <f t="shared" si="15"/>
        <v>PCSB 5-Year Budget</v>
      </c>
      <c r="B26" s="151">
        <f t="shared" si="15"/>
        <v>116</v>
      </c>
      <c r="C26" s="14" t="str">
        <f t="shared" si="15"/>
        <v>E.L. Haynes PCS</v>
      </c>
      <c r="D26" s="5" t="str">
        <f t="shared" si="15"/>
        <v>2026-2027</v>
      </c>
      <c r="E26" s="40" t="s">
        <v>205</v>
      </c>
      <c r="F26" s="36">
        <f>'5-Yr PCSB Budget Base Case'!F26</f>
        <v>0.97</v>
      </c>
      <c r="G26" s="47">
        <v>69</v>
      </c>
      <c r="H26" s="47">
        <v>69</v>
      </c>
      <c r="I26" s="47">
        <v>69</v>
      </c>
      <c r="J26" s="47">
        <v>69</v>
      </c>
      <c r="K26" s="47">
        <v>69</v>
      </c>
      <c r="L26" s="18" t="s">
        <v>99</v>
      </c>
      <c r="M26" s="118">
        <f t="shared" si="11"/>
        <v>0</v>
      </c>
      <c r="N26" s="118">
        <f t="shared" si="3"/>
        <v>0</v>
      </c>
      <c r="O26" s="118">
        <f t="shared" si="4"/>
        <v>0</v>
      </c>
      <c r="P26" s="118">
        <f t="shared" si="5"/>
        <v>0</v>
      </c>
      <c r="Q26" s="113">
        <f t="shared" si="12"/>
        <v>0</v>
      </c>
      <c r="R26" s="113">
        <f t="shared" si="6"/>
        <v>0</v>
      </c>
      <c r="S26" s="113">
        <f t="shared" si="7"/>
        <v>0</v>
      </c>
      <c r="T26" s="113">
        <f t="shared" si="8"/>
        <v>0</v>
      </c>
    </row>
    <row r="27" spans="1:20">
      <c r="A27" s="14" t="str">
        <f t="shared" si="15"/>
        <v>PCSB 5-Year Budget</v>
      </c>
      <c r="B27" s="151">
        <f t="shared" si="15"/>
        <v>116</v>
      </c>
      <c r="C27" s="14" t="str">
        <f t="shared" si="15"/>
        <v>E.L. Haynes PCS</v>
      </c>
      <c r="D27" s="5" t="str">
        <f t="shared" si="15"/>
        <v>2026-2027</v>
      </c>
      <c r="E27" s="40" t="s">
        <v>204</v>
      </c>
      <c r="F27" s="36">
        <f>'5-Yr PCSB Budget Base Case'!F27</f>
        <v>1.2</v>
      </c>
      <c r="G27" s="47">
        <v>122</v>
      </c>
      <c r="H27" s="47">
        <v>122</v>
      </c>
      <c r="I27" s="47">
        <v>122</v>
      </c>
      <c r="J27" s="47">
        <v>122</v>
      </c>
      <c r="K27" s="47">
        <v>122</v>
      </c>
      <c r="L27" s="18" t="s">
        <v>99</v>
      </c>
      <c r="M27" s="118">
        <f t="shared" si="11"/>
        <v>0</v>
      </c>
      <c r="N27" s="118">
        <f t="shared" si="3"/>
        <v>0</v>
      </c>
      <c r="O27" s="118">
        <f t="shared" si="4"/>
        <v>0</v>
      </c>
      <c r="P27" s="118">
        <f t="shared" si="5"/>
        <v>0</v>
      </c>
      <c r="Q27" s="113">
        <f t="shared" si="12"/>
        <v>0</v>
      </c>
      <c r="R27" s="113">
        <f t="shared" si="6"/>
        <v>0</v>
      </c>
      <c r="S27" s="113">
        <f t="shared" si="7"/>
        <v>0</v>
      </c>
      <c r="T27" s="113">
        <f t="shared" si="8"/>
        <v>0</v>
      </c>
    </row>
    <row r="28" spans="1:20">
      <c r="A28" s="14" t="str">
        <f t="shared" si="15"/>
        <v>PCSB 5-Year Budget</v>
      </c>
      <c r="B28" s="151">
        <f t="shared" si="15"/>
        <v>116</v>
      </c>
      <c r="C28" s="14" t="str">
        <f t="shared" si="15"/>
        <v>E.L. Haynes PCS</v>
      </c>
      <c r="D28" s="5" t="str">
        <f t="shared" si="15"/>
        <v>2026-2027</v>
      </c>
      <c r="E28" s="40" t="s">
        <v>203</v>
      </c>
      <c r="F28" s="36">
        <f>'5-Yr PCSB Budget Base Case'!F28</f>
        <v>1.97</v>
      </c>
      <c r="G28" s="47">
        <v>30</v>
      </c>
      <c r="H28" s="47">
        <v>30</v>
      </c>
      <c r="I28" s="47">
        <v>30</v>
      </c>
      <c r="J28" s="47">
        <v>30</v>
      </c>
      <c r="K28" s="47">
        <v>30</v>
      </c>
      <c r="L28" s="18" t="s">
        <v>99</v>
      </c>
      <c r="M28" s="118">
        <f t="shared" si="11"/>
        <v>0</v>
      </c>
      <c r="N28" s="118">
        <f t="shared" si="3"/>
        <v>0</v>
      </c>
      <c r="O28" s="118">
        <f t="shared" si="4"/>
        <v>0</v>
      </c>
      <c r="P28" s="118">
        <f t="shared" si="5"/>
        <v>0</v>
      </c>
      <c r="Q28" s="113">
        <f t="shared" si="12"/>
        <v>0</v>
      </c>
      <c r="R28" s="113">
        <f t="shared" si="6"/>
        <v>0</v>
      </c>
      <c r="S28" s="113">
        <f t="shared" si="7"/>
        <v>0</v>
      </c>
      <c r="T28" s="113">
        <f t="shared" si="8"/>
        <v>0</v>
      </c>
    </row>
    <row r="29" spans="1:20">
      <c r="A29" s="14" t="str">
        <f t="shared" si="15"/>
        <v>PCSB 5-Year Budget</v>
      </c>
      <c r="B29" s="151">
        <f t="shared" si="15"/>
        <v>116</v>
      </c>
      <c r="C29" s="14" t="str">
        <f t="shared" si="15"/>
        <v>E.L. Haynes PCS</v>
      </c>
      <c r="D29" s="5" t="str">
        <f t="shared" si="15"/>
        <v>2026-2027</v>
      </c>
      <c r="E29" s="40" t="s">
        <v>202</v>
      </c>
      <c r="F29" s="36">
        <f>'5-Yr PCSB Budget Base Case'!F29</f>
        <v>3.49</v>
      </c>
      <c r="G29" s="47">
        <v>25</v>
      </c>
      <c r="H29" s="47">
        <v>25</v>
      </c>
      <c r="I29" s="47">
        <v>25</v>
      </c>
      <c r="J29" s="47">
        <v>25</v>
      </c>
      <c r="K29" s="47">
        <v>25</v>
      </c>
      <c r="L29" s="18" t="s">
        <v>99</v>
      </c>
      <c r="M29" s="118">
        <f t="shared" si="11"/>
        <v>0</v>
      </c>
      <c r="N29" s="118">
        <f t="shared" si="3"/>
        <v>0</v>
      </c>
      <c r="O29" s="118">
        <f t="shared" si="4"/>
        <v>0</v>
      </c>
      <c r="P29" s="118">
        <f t="shared" si="5"/>
        <v>0</v>
      </c>
      <c r="Q29" s="113">
        <f t="shared" si="12"/>
        <v>0</v>
      </c>
      <c r="R29" s="113">
        <f t="shared" si="6"/>
        <v>0</v>
      </c>
      <c r="S29" s="113">
        <f t="shared" si="7"/>
        <v>0</v>
      </c>
      <c r="T29" s="113">
        <f t="shared" si="8"/>
        <v>0</v>
      </c>
    </row>
    <row r="30" spans="1:20">
      <c r="A30" s="14" t="str">
        <f t="shared" si="15"/>
        <v>PCSB 5-Year Budget</v>
      </c>
      <c r="B30" s="151">
        <f t="shared" si="15"/>
        <v>116</v>
      </c>
      <c r="C30" s="14" t="str">
        <f t="shared" si="15"/>
        <v>E.L. Haynes PCS</v>
      </c>
      <c r="D30" s="5" t="str">
        <f t="shared" si="15"/>
        <v>2026-2027</v>
      </c>
      <c r="E30" s="40" t="s">
        <v>295</v>
      </c>
      <c r="F30" s="36">
        <v>9.9000000000000005E-2</v>
      </c>
      <c r="G30" s="47">
        <f>SUM(G26:G29)</f>
        <v>246</v>
      </c>
      <c r="H30" s="47">
        <f t="shared" ref="H30:K30" si="16">SUM(H26:H29)</f>
        <v>246</v>
      </c>
      <c r="I30" s="47">
        <f t="shared" si="16"/>
        <v>246</v>
      </c>
      <c r="J30" s="47">
        <f t="shared" si="16"/>
        <v>246</v>
      </c>
      <c r="K30" s="47">
        <f t="shared" si="16"/>
        <v>246</v>
      </c>
      <c r="L30" s="18" t="s">
        <v>99</v>
      </c>
      <c r="M30" s="118">
        <f t="shared" ref="M30:M31" si="17">H30-G30</f>
        <v>0</v>
      </c>
      <c r="N30" s="118">
        <f t="shared" ref="N30:N31" si="18">I30-H30</f>
        <v>0</v>
      </c>
      <c r="O30" s="118">
        <f t="shared" ref="O30:O31" si="19">J30-I30</f>
        <v>0</v>
      </c>
      <c r="P30" s="118">
        <f t="shared" ref="P30:P31" si="20">K30-J30</f>
        <v>0</v>
      </c>
      <c r="Q30" s="113">
        <f t="shared" ref="Q30:Q31" si="21">IF(G30,M30/G30,0)</f>
        <v>0</v>
      </c>
      <c r="R30" s="113">
        <f t="shared" ref="R30:R31" si="22">IF(H30,N30/H30,0)</f>
        <v>0</v>
      </c>
      <c r="S30" s="113">
        <f t="shared" ref="S30:S31" si="23">IF(I30,O30/I30,0)</f>
        <v>0</v>
      </c>
      <c r="T30" s="113">
        <f t="shared" ref="T30:T31" si="24">IF(J30,P30/J30,0)</f>
        <v>0</v>
      </c>
    </row>
    <row r="31" spans="1:20">
      <c r="A31" s="14" t="str">
        <f t="shared" si="15"/>
        <v>PCSB 5-Year Budget</v>
      </c>
      <c r="B31" s="151">
        <f t="shared" si="15"/>
        <v>116</v>
      </c>
      <c r="C31" s="14" t="str">
        <f t="shared" si="15"/>
        <v>E.L. Haynes PCS</v>
      </c>
      <c r="D31" s="5" t="str">
        <f t="shared" si="15"/>
        <v>2026-2027</v>
      </c>
      <c r="E31" s="40" t="s">
        <v>296</v>
      </c>
      <c r="F31" s="36">
        <v>8.8999999999999996E-2</v>
      </c>
      <c r="G31" s="47">
        <f>SUM(G26:G29)</f>
        <v>246</v>
      </c>
      <c r="H31" s="47">
        <f t="shared" ref="H31:K31" si="25">SUM(H26:H29)</f>
        <v>246</v>
      </c>
      <c r="I31" s="47">
        <f t="shared" si="25"/>
        <v>246</v>
      </c>
      <c r="J31" s="47">
        <f t="shared" si="25"/>
        <v>246</v>
      </c>
      <c r="K31" s="47">
        <f t="shared" si="25"/>
        <v>246</v>
      </c>
      <c r="L31" s="18" t="s">
        <v>99</v>
      </c>
      <c r="M31" s="118">
        <f t="shared" si="17"/>
        <v>0</v>
      </c>
      <c r="N31" s="118">
        <f t="shared" si="18"/>
        <v>0</v>
      </c>
      <c r="O31" s="118">
        <f t="shared" si="19"/>
        <v>0</v>
      </c>
      <c r="P31" s="118">
        <f t="shared" si="20"/>
        <v>0</v>
      </c>
      <c r="Q31" s="113">
        <f t="shared" si="21"/>
        <v>0</v>
      </c>
      <c r="R31" s="113">
        <f t="shared" si="22"/>
        <v>0</v>
      </c>
      <c r="S31" s="113">
        <f t="shared" si="23"/>
        <v>0</v>
      </c>
      <c r="T31" s="113">
        <f t="shared" si="24"/>
        <v>0</v>
      </c>
    </row>
    <row r="32" spans="1:20">
      <c r="A32" s="14" t="str">
        <f t="shared" si="15"/>
        <v>PCSB 5-Year Budget</v>
      </c>
      <c r="B32" s="151">
        <f t="shared" si="15"/>
        <v>116</v>
      </c>
      <c r="C32" s="14" t="str">
        <f t="shared" si="15"/>
        <v>E.L. Haynes PCS</v>
      </c>
      <c r="D32" s="5" t="str">
        <f t="shared" si="15"/>
        <v>2026-2027</v>
      </c>
      <c r="E32" s="40" t="s">
        <v>201</v>
      </c>
      <c r="F32" s="36">
        <f>'5-Yr PCSB Budget Base Case'!F32</f>
        <v>0.06</v>
      </c>
      <c r="G32" s="47">
        <v>52</v>
      </c>
      <c r="H32" s="47">
        <v>52</v>
      </c>
      <c r="I32" s="47">
        <v>52</v>
      </c>
      <c r="J32" s="47">
        <v>52</v>
      </c>
      <c r="K32" s="47">
        <v>52</v>
      </c>
      <c r="L32" s="18" t="s">
        <v>99</v>
      </c>
      <c r="M32" s="118">
        <f t="shared" si="11"/>
        <v>0</v>
      </c>
      <c r="N32" s="118">
        <f t="shared" si="3"/>
        <v>0</v>
      </c>
      <c r="O32" s="118">
        <f t="shared" si="4"/>
        <v>0</v>
      </c>
      <c r="P32" s="118">
        <f t="shared" si="5"/>
        <v>0</v>
      </c>
      <c r="Q32" s="113">
        <f t="shared" si="12"/>
        <v>0</v>
      </c>
      <c r="R32" s="113">
        <f t="shared" si="6"/>
        <v>0</v>
      </c>
      <c r="S32" s="113">
        <f t="shared" si="7"/>
        <v>0</v>
      </c>
      <c r="T32" s="113">
        <f t="shared" si="8"/>
        <v>0</v>
      </c>
    </row>
    <row r="33" spans="1:20">
      <c r="A33" s="14" t="str">
        <f t="shared" si="15"/>
        <v>PCSB 5-Year Budget</v>
      </c>
      <c r="B33" s="151">
        <f t="shared" si="15"/>
        <v>116</v>
      </c>
      <c r="C33" s="14" t="str">
        <f t="shared" si="15"/>
        <v>E.L. Haynes PCS</v>
      </c>
      <c r="D33" s="5" t="str">
        <f t="shared" si="15"/>
        <v>2026-2027</v>
      </c>
      <c r="E33" s="40" t="s">
        <v>285</v>
      </c>
      <c r="F33" s="36">
        <f>'5-Yr PCSB Budget Base Case'!F33</f>
        <v>0.3</v>
      </c>
      <c r="G33" s="47">
        <v>454</v>
      </c>
      <c r="H33" s="47">
        <v>454</v>
      </c>
      <c r="I33" s="47">
        <v>454</v>
      </c>
      <c r="J33" s="47">
        <v>454</v>
      </c>
      <c r="K33" s="47">
        <v>454</v>
      </c>
      <c r="L33" s="18" t="s">
        <v>99</v>
      </c>
      <c r="M33" s="118">
        <f t="shared" si="11"/>
        <v>0</v>
      </c>
      <c r="N33" s="118">
        <f t="shared" si="3"/>
        <v>0</v>
      </c>
      <c r="O33" s="118">
        <f t="shared" si="4"/>
        <v>0</v>
      </c>
      <c r="P33" s="118">
        <f t="shared" si="5"/>
        <v>0</v>
      </c>
      <c r="Q33" s="113">
        <f t="shared" si="12"/>
        <v>0</v>
      </c>
      <c r="R33" s="113">
        <f t="shared" si="6"/>
        <v>0</v>
      </c>
      <c r="S33" s="113">
        <f t="shared" si="7"/>
        <v>0</v>
      </c>
      <c r="T33" s="113">
        <f t="shared" si="8"/>
        <v>0</v>
      </c>
    </row>
    <row r="34" spans="1:20">
      <c r="A34" s="14" t="str">
        <f t="shared" si="15"/>
        <v>PCSB 5-Year Budget</v>
      </c>
      <c r="B34" s="151">
        <f t="shared" si="15"/>
        <v>116</v>
      </c>
      <c r="C34" s="14" t="str">
        <f t="shared" si="15"/>
        <v>E.L. Haynes PCS</v>
      </c>
      <c r="D34" s="5" t="str">
        <f t="shared" si="15"/>
        <v>2026-2027</v>
      </c>
      <c r="E34" s="40" t="s">
        <v>297</v>
      </c>
      <c r="F34" s="36">
        <v>7.0000000000000007E-2</v>
      </c>
      <c r="G34" s="51">
        <f>ROUND(SUM(IF(((SUM(G32:G33))-(SUM(G8:G22,G24)*0.4)&lt;0),0,(SUM(G32:G33))-(SUM(G8:G22,G24)*0.4))+(G23-(G23*0.4))),0)</f>
        <v>27</v>
      </c>
      <c r="H34" s="51">
        <f t="shared" ref="H34:K34" si="26">ROUND(SUM(IF(((SUM(H32:H33))-(SUM(H8:H22,H24)*0.4)&lt;0),0,(SUM(H32:H33))-(SUM(H8:H22,H24)*0.4))+(H23-(H23*0.4))),0)</f>
        <v>27</v>
      </c>
      <c r="I34" s="51">
        <f t="shared" si="26"/>
        <v>27</v>
      </c>
      <c r="J34" s="51">
        <f t="shared" si="26"/>
        <v>27</v>
      </c>
      <c r="K34" s="51">
        <f t="shared" si="26"/>
        <v>27</v>
      </c>
      <c r="L34" s="18" t="s">
        <v>99</v>
      </c>
      <c r="M34" s="118">
        <f t="shared" ref="M34:M35" si="27">H34-G34</f>
        <v>0</v>
      </c>
      <c r="N34" s="118">
        <f t="shared" ref="N34:N35" si="28">I34-H34</f>
        <v>0</v>
      </c>
      <c r="O34" s="118">
        <f t="shared" ref="O34:O35" si="29">J34-I34</f>
        <v>0</v>
      </c>
      <c r="P34" s="118">
        <f t="shared" ref="P34:P35" si="30">K34-J34</f>
        <v>0</v>
      </c>
      <c r="Q34" s="113">
        <f t="shared" ref="Q34:Q35" si="31">IF(G34,M34/G34,0)</f>
        <v>0</v>
      </c>
      <c r="R34" s="113">
        <f t="shared" ref="R34:R35" si="32">IF(H34,N34/H34,0)</f>
        <v>0</v>
      </c>
      <c r="S34" s="113">
        <f t="shared" ref="S34:S35" si="33">IF(I34,O34/I34,0)</f>
        <v>0</v>
      </c>
      <c r="T34" s="113">
        <f t="shared" ref="T34:T35" si="34">IF(J34,P34/J34,0)</f>
        <v>0</v>
      </c>
    </row>
    <row r="35" spans="1:20">
      <c r="A35" s="14" t="str">
        <f t="shared" si="15"/>
        <v>PCSB 5-Year Budget</v>
      </c>
      <c r="B35" s="151">
        <f t="shared" si="15"/>
        <v>116</v>
      </c>
      <c r="C35" s="14" t="str">
        <f t="shared" si="15"/>
        <v>E.L. Haynes PCS</v>
      </c>
      <c r="D35" s="5" t="str">
        <f t="shared" si="15"/>
        <v>2026-2027</v>
      </c>
      <c r="E35" s="40" t="s">
        <v>298</v>
      </c>
      <c r="F35" s="36">
        <v>7.0000000000000007E-2</v>
      </c>
      <c r="G35" s="51">
        <f>ROUND(SUM(IF(((SUM(G32:G33))-(SUM(G8:G22,G24)*0.7)&lt;0),0,(SUM(G32:G33))-(SUM(G8:G22,G24)*0.7))+(G23-(G23*0.7))),0)</f>
        <v>0</v>
      </c>
      <c r="H35" s="51">
        <f t="shared" ref="H35:K35" si="35">ROUND(SUM(IF(((SUM(H32:H33))-(SUM(H8:H22,H24)*0.7)&lt;0),0,(SUM(H32:H33))-(SUM(H8:H22,H24)*0.7))+(H23-(H23*0.7))),0)</f>
        <v>0</v>
      </c>
      <c r="I35" s="51">
        <f t="shared" si="35"/>
        <v>0</v>
      </c>
      <c r="J35" s="51">
        <f t="shared" si="35"/>
        <v>0</v>
      </c>
      <c r="K35" s="51">
        <f t="shared" si="35"/>
        <v>0</v>
      </c>
      <c r="L35" s="18" t="s">
        <v>99</v>
      </c>
      <c r="M35" s="118">
        <f t="shared" si="27"/>
        <v>0</v>
      </c>
      <c r="N35" s="118">
        <f t="shared" si="28"/>
        <v>0</v>
      </c>
      <c r="O35" s="118">
        <f t="shared" si="29"/>
        <v>0</v>
      </c>
      <c r="P35" s="118">
        <f t="shared" si="30"/>
        <v>0</v>
      </c>
      <c r="Q35" s="113">
        <f t="shared" si="31"/>
        <v>0</v>
      </c>
      <c r="R35" s="113">
        <f t="shared" si="32"/>
        <v>0</v>
      </c>
      <c r="S35" s="113">
        <f t="shared" si="33"/>
        <v>0</v>
      </c>
      <c r="T35" s="113">
        <f t="shared" si="34"/>
        <v>0</v>
      </c>
    </row>
    <row r="36" spans="1:20">
      <c r="A36" s="14" t="str">
        <f t="shared" si="15"/>
        <v>PCSB 5-Year Budget</v>
      </c>
      <c r="B36" s="151">
        <f t="shared" si="15"/>
        <v>116</v>
      </c>
      <c r="C36" s="14" t="str">
        <f t="shared" si="15"/>
        <v>E.L. Haynes PCS</v>
      </c>
      <c r="D36" s="5" t="str">
        <f t="shared" si="15"/>
        <v>2026-2027</v>
      </c>
      <c r="E36" s="40" t="s">
        <v>200</v>
      </c>
      <c r="F36" s="36">
        <f>'5-Yr PCSB Budget Base Case'!F36</f>
        <v>0.75</v>
      </c>
      <c r="G36" s="47">
        <v>270.03508771929825</v>
      </c>
      <c r="H36" s="47">
        <v>266.68447412353925</v>
      </c>
      <c r="I36" s="47">
        <v>266.68447412353925</v>
      </c>
      <c r="J36" s="47">
        <v>266.68447412353925</v>
      </c>
      <c r="K36" s="47">
        <v>266.68447412353925</v>
      </c>
      <c r="L36" s="18" t="s">
        <v>99</v>
      </c>
      <c r="M36" s="118">
        <f t="shared" si="11"/>
        <v>-3.3506135957590004</v>
      </c>
      <c r="N36" s="118">
        <f t="shared" si="3"/>
        <v>0</v>
      </c>
      <c r="O36" s="118">
        <f t="shared" si="4"/>
        <v>0</v>
      </c>
      <c r="P36" s="118">
        <f t="shared" si="5"/>
        <v>0</v>
      </c>
      <c r="Q36" s="113">
        <f t="shared" si="12"/>
        <v>-1.2408067499887151E-2</v>
      </c>
      <c r="R36" s="113">
        <f t="shared" si="6"/>
        <v>0</v>
      </c>
      <c r="S36" s="113">
        <f t="shared" si="7"/>
        <v>0</v>
      </c>
      <c r="T36" s="113">
        <f t="shared" si="8"/>
        <v>0</v>
      </c>
    </row>
    <row r="37" spans="1:20">
      <c r="A37" s="14" t="str">
        <f t="shared" si="15"/>
        <v>PCSB 5-Year Budget</v>
      </c>
      <c r="B37" s="151">
        <f t="shared" si="15"/>
        <v>116</v>
      </c>
      <c r="C37" s="14" t="str">
        <f t="shared" si="15"/>
        <v>E.L. Haynes PCS</v>
      </c>
      <c r="D37" s="5" t="str">
        <f t="shared" si="15"/>
        <v>2026-2027</v>
      </c>
      <c r="E37" s="40" t="s">
        <v>199</v>
      </c>
      <c r="F37" s="36">
        <f>'5-Yr PCSB Budget Base Case'!F37</f>
        <v>0.5</v>
      </c>
      <c r="G37" s="47">
        <v>145.96491228070175</v>
      </c>
      <c r="H37" s="47">
        <v>149.31552587646075</v>
      </c>
      <c r="I37" s="47">
        <v>149.31552587646075</v>
      </c>
      <c r="J37" s="47">
        <v>149.31552587646075</v>
      </c>
      <c r="K37" s="47">
        <v>149.31552587646075</v>
      </c>
      <c r="L37" s="18" t="s">
        <v>99</v>
      </c>
      <c r="M37" s="118">
        <f t="shared" si="11"/>
        <v>3.3506135957590004</v>
      </c>
      <c r="N37" s="118">
        <f t="shared" si="3"/>
        <v>0</v>
      </c>
      <c r="O37" s="118">
        <f t="shared" si="4"/>
        <v>0</v>
      </c>
      <c r="P37" s="118">
        <f t="shared" si="5"/>
        <v>0</v>
      </c>
      <c r="Q37" s="113">
        <f t="shared" si="12"/>
        <v>2.2954924874791231E-2</v>
      </c>
      <c r="R37" s="113">
        <f t="shared" si="6"/>
        <v>0</v>
      </c>
      <c r="S37" s="113">
        <f t="shared" si="7"/>
        <v>0</v>
      </c>
      <c r="T37" s="113">
        <f t="shared" si="8"/>
        <v>0</v>
      </c>
    </row>
    <row r="38" spans="1:20">
      <c r="A38" s="14" t="str">
        <f t="shared" si="15"/>
        <v>PCSB 5-Year Budget</v>
      </c>
      <c r="B38" s="151">
        <f t="shared" si="15"/>
        <v>116</v>
      </c>
      <c r="C38" s="14" t="str">
        <f t="shared" si="15"/>
        <v>E.L. Haynes PCS</v>
      </c>
      <c r="D38" s="5" t="str">
        <f t="shared" si="15"/>
        <v>2026-2027</v>
      </c>
      <c r="E38" s="40" t="s">
        <v>198</v>
      </c>
      <c r="F38" s="36">
        <f>'5-Yr PCSB Budget Base Case'!F38</f>
        <v>1.67</v>
      </c>
      <c r="G38" s="47">
        <v>0</v>
      </c>
      <c r="H38" s="47">
        <v>0</v>
      </c>
      <c r="I38" s="47">
        <v>0</v>
      </c>
      <c r="J38" s="47">
        <v>0</v>
      </c>
      <c r="K38" s="47">
        <v>0</v>
      </c>
      <c r="L38" s="18" t="s">
        <v>99</v>
      </c>
      <c r="M38" s="118">
        <f t="shared" si="11"/>
        <v>0</v>
      </c>
      <c r="N38" s="118">
        <f t="shared" si="3"/>
        <v>0</v>
      </c>
      <c r="O38" s="118">
        <f t="shared" si="4"/>
        <v>0</v>
      </c>
      <c r="P38" s="118">
        <f t="shared" si="5"/>
        <v>0</v>
      </c>
      <c r="Q38" s="113">
        <f t="shared" si="12"/>
        <v>0</v>
      </c>
      <c r="R38" s="113">
        <f t="shared" si="6"/>
        <v>0</v>
      </c>
      <c r="S38" s="113">
        <f t="shared" si="7"/>
        <v>0</v>
      </c>
      <c r="T38" s="113">
        <f t="shared" si="8"/>
        <v>0</v>
      </c>
    </row>
    <row r="39" spans="1:20">
      <c r="A39" s="14" t="str">
        <f t="shared" si="15"/>
        <v>PCSB 5-Year Budget</v>
      </c>
      <c r="B39" s="151">
        <f t="shared" si="15"/>
        <v>116</v>
      </c>
      <c r="C39" s="14" t="str">
        <f t="shared" si="15"/>
        <v>E.L. Haynes PCS</v>
      </c>
      <c r="D39" s="5" t="str">
        <f t="shared" si="15"/>
        <v>2026-2027</v>
      </c>
      <c r="E39" s="40" t="s">
        <v>197</v>
      </c>
      <c r="F39" s="36">
        <f>'5-Yr PCSB Budget Base Case'!F39</f>
        <v>0.37</v>
      </c>
      <c r="G39" s="47">
        <v>0</v>
      </c>
      <c r="H39" s="47">
        <v>0</v>
      </c>
      <c r="I39" s="47">
        <v>0</v>
      </c>
      <c r="J39" s="47">
        <v>0</v>
      </c>
      <c r="K39" s="47">
        <v>0</v>
      </c>
      <c r="L39" s="18" t="s">
        <v>99</v>
      </c>
      <c r="M39" s="118">
        <f t="shared" si="11"/>
        <v>0</v>
      </c>
      <c r="N39" s="118">
        <f t="shared" si="3"/>
        <v>0</v>
      </c>
      <c r="O39" s="118">
        <f t="shared" si="4"/>
        <v>0</v>
      </c>
      <c r="P39" s="118">
        <f t="shared" si="5"/>
        <v>0</v>
      </c>
      <c r="Q39" s="113">
        <f t="shared" si="12"/>
        <v>0</v>
      </c>
      <c r="R39" s="113">
        <f t="shared" si="6"/>
        <v>0</v>
      </c>
      <c r="S39" s="113">
        <f t="shared" si="7"/>
        <v>0</v>
      </c>
      <c r="T39" s="113">
        <f t="shared" si="8"/>
        <v>0</v>
      </c>
    </row>
    <row r="40" spans="1:20">
      <c r="A40" s="14" t="str">
        <f t="shared" si="15"/>
        <v>PCSB 5-Year Budget</v>
      </c>
      <c r="B40" s="151">
        <f t="shared" si="15"/>
        <v>116</v>
      </c>
      <c r="C40" s="14" t="str">
        <f t="shared" si="15"/>
        <v>E.L. Haynes PCS</v>
      </c>
      <c r="D40" s="5" t="str">
        <f t="shared" si="15"/>
        <v>2026-2027</v>
      </c>
      <c r="E40" s="40" t="s">
        <v>196</v>
      </c>
      <c r="F40" s="36">
        <f>'5-Yr PCSB Budget Base Case'!F40</f>
        <v>1.34</v>
      </c>
      <c r="G40" s="47">
        <v>0</v>
      </c>
      <c r="H40" s="47">
        <v>0</v>
      </c>
      <c r="I40" s="47">
        <v>0</v>
      </c>
      <c r="J40" s="47">
        <v>0</v>
      </c>
      <c r="K40" s="47">
        <v>0</v>
      </c>
      <c r="L40" s="18" t="s">
        <v>99</v>
      </c>
      <c r="M40" s="118">
        <f t="shared" si="11"/>
        <v>0</v>
      </c>
      <c r="N40" s="118">
        <f t="shared" si="3"/>
        <v>0</v>
      </c>
      <c r="O40" s="118">
        <f t="shared" si="4"/>
        <v>0</v>
      </c>
      <c r="P40" s="118">
        <f t="shared" si="5"/>
        <v>0</v>
      </c>
      <c r="Q40" s="113">
        <f t="shared" si="12"/>
        <v>0</v>
      </c>
      <c r="R40" s="113">
        <f t="shared" si="6"/>
        <v>0</v>
      </c>
      <c r="S40" s="113">
        <f t="shared" si="7"/>
        <v>0</v>
      </c>
      <c r="T40" s="113">
        <f t="shared" si="8"/>
        <v>0</v>
      </c>
    </row>
    <row r="41" spans="1:20">
      <c r="A41" s="14" t="str">
        <f t="shared" si="15"/>
        <v>PCSB 5-Year Budget</v>
      </c>
      <c r="B41" s="151">
        <f t="shared" si="15"/>
        <v>116</v>
      </c>
      <c r="C41" s="14" t="str">
        <f t="shared" si="15"/>
        <v>E.L. Haynes PCS</v>
      </c>
      <c r="D41" s="5" t="str">
        <f t="shared" si="15"/>
        <v>2026-2027</v>
      </c>
      <c r="E41" s="40" t="s">
        <v>195</v>
      </c>
      <c r="F41" s="36">
        <f>'5-Yr PCSB Budget Base Case'!F41</f>
        <v>2.89</v>
      </c>
      <c r="G41" s="47">
        <v>0</v>
      </c>
      <c r="H41" s="47">
        <v>0</v>
      </c>
      <c r="I41" s="47">
        <v>0</v>
      </c>
      <c r="J41" s="47">
        <v>0</v>
      </c>
      <c r="K41" s="47">
        <v>0</v>
      </c>
      <c r="L41" s="18" t="s">
        <v>99</v>
      </c>
      <c r="M41" s="118">
        <f t="shared" si="11"/>
        <v>0</v>
      </c>
      <c r="N41" s="118">
        <f t="shared" si="3"/>
        <v>0</v>
      </c>
      <c r="O41" s="118">
        <f t="shared" si="4"/>
        <v>0</v>
      </c>
      <c r="P41" s="118">
        <f t="shared" si="5"/>
        <v>0</v>
      </c>
      <c r="Q41" s="113">
        <f t="shared" si="12"/>
        <v>0</v>
      </c>
      <c r="R41" s="113">
        <f t="shared" si="6"/>
        <v>0</v>
      </c>
      <c r="S41" s="113">
        <f t="shared" si="7"/>
        <v>0</v>
      </c>
      <c r="T41" s="113">
        <f t="shared" si="8"/>
        <v>0</v>
      </c>
    </row>
    <row r="42" spans="1:20">
      <c r="A42" s="14" t="str">
        <f t="shared" si="15"/>
        <v>PCSB 5-Year Budget</v>
      </c>
      <c r="B42" s="151">
        <f t="shared" si="15"/>
        <v>116</v>
      </c>
      <c r="C42" s="14" t="str">
        <f t="shared" si="15"/>
        <v>E.L. Haynes PCS</v>
      </c>
      <c r="D42" s="5" t="str">
        <f t="shared" si="15"/>
        <v>2026-2027</v>
      </c>
      <c r="E42" s="40" t="s">
        <v>194</v>
      </c>
      <c r="F42" s="36">
        <f>'5-Yr PCSB Budget Base Case'!F42</f>
        <v>2.89</v>
      </c>
      <c r="G42" s="47">
        <v>0</v>
      </c>
      <c r="H42" s="47">
        <v>0</v>
      </c>
      <c r="I42" s="47">
        <v>0</v>
      </c>
      <c r="J42" s="47">
        <v>0</v>
      </c>
      <c r="K42" s="47">
        <v>0</v>
      </c>
      <c r="L42" s="18" t="s">
        <v>99</v>
      </c>
      <c r="M42" s="118">
        <f t="shared" si="11"/>
        <v>0</v>
      </c>
      <c r="N42" s="118">
        <f t="shared" si="3"/>
        <v>0</v>
      </c>
      <c r="O42" s="118">
        <f t="shared" si="4"/>
        <v>0</v>
      </c>
      <c r="P42" s="118">
        <f t="shared" si="5"/>
        <v>0</v>
      </c>
      <c r="Q42" s="113">
        <f t="shared" si="12"/>
        <v>0</v>
      </c>
      <c r="R42" s="113">
        <f t="shared" si="6"/>
        <v>0</v>
      </c>
      <c r="S42" s="113">
        <f t="shared" si="7"/>
        <v>0</v>
      </c>
      <c r="T42" s="113">
        <f t="shared" si="8"/>
        <v>0</v>
      </c>
    </row>
    <row r="43" spans="1:20">
      <c r="A43" s="14" t="str">
        <f t="shared" si="15"/>
        <v>PCSB 5-Year Budget</v>
      </c>
      <c r="B43" s="151">
        <f t="shared" si="15"/>
        <v>116</v>
      </c>
      <c r="C43" s="14" t="str">
        <f t="shared" si="15"/>
        <v>E.L. Haynes PCS</v>
      </c>
      <c r="D43" s="5" t="str">
        <f t="shared" si="15"/>
        <v>2026-2027</v>
      </c>
      <c r="E43" s="40" t="s">
        <v>240</v>
      </c>
      <c r="F43" s="36">
        <f>'5-Yr PCSB Budget Base Case'!F43</f>
        <v>0.66800000000000004</v>
      </c>
      <c r="G43" s="47">
        <v>0</v>
      </c>
      <c r="H43" s="47">
        <v>0</v>
      </c>
      <c r="I43" s="47">
        <v>0</v>
      </c>
      <c r="J43" s="47">
        <v>0</v>
      </c>
      <c r="K43" s="47">
        <v>0</v>
      </c>
      <c r="L43" s="18" t="s">
        <v>99</v>
      </c>
      <c r="M43" s="118">
        <f t="shared" si="11"/>
        <v>0</v>
      </c>
      <c r="N43" s="118">
        <f t="shared" si="3"/>
        <v>0</v>
      </c>
      <c r="O43" s="118">
        <f t="shared" si="4"/>
        <v>0</v>
      </c>
      <c r="P43" s="118">
        <f t="shared" si="5"/>
        <v>0</v>
      </c>
      <c r="Q43" s="113">
        <f t="shared" si="12"/>
        <v>0</v>
      </c>
      <c r="R43" s="113">
        <f t="shared" si="6"/>
        <v>0</v>
      </c>
      <c r="S43" s="113">
        <f t="shared" si="7"/>
        <v>0</v>
      </c>
      <c r="T43" s="113">
        <f t="shared" si="8"/>
        <v>0</v>
      </c>
    </row>
    <row r="44" spans="1:20">
      <c r="A44" s="14" t="str">
        <f t="shared" si="15"/>
        <v>PCSB 5-Year Budget</v>
      </c>
      <c r="B44" s="151">
        <f t="shared" si="15"/>
        <v>116</v>
      </c>
      <c r="C44" s="14" t="str">
        <f t="shared" si="15"/>
        <v>E.L. Haynes PCS</v>
      </c>
      <c r="D44" s="5" t="str">
        <f t="shared" si="15"/>
        <v>2026-2027</v>
      </c>
      <c r="E44" s="40" t="s">
        <v>193</v>
      </c>
      <c r="F44" s="36">
        <f>'5-Yr PCSB Budget Base Case'!F44</f>
        <v>6.3E-2</v>
      </c>
      <c r="G44" s="47">
        <v>0</v>
      </c>
      <c r="H44" s="47">
        <v>0</v>
      </c>
      <c r="I44" s="47">
        <v>0</v>
      </c>
      <c r="J44" s="47">
        <v>0</v>
      </c>
      <c r="K44" s="47">
        <v>0</v>
      </c>
      <c r="L44" s="18" t="s">
        <v>99</v>
      </c>
      <c r="M44" s="118">
        <f t="shared" si="11"/>
        <v>0</v>
      </c>
      <c r="N44" s="118">
        <f t="shared" si="3"/>
        <v>0</v>
      </c>
      <c r="O44" s="118">
        <f t="shared" si="4"/>
        <v>0</v>
      </c>
      <c r="P44" s="118">
        <f t="shared" si="5"/>
        <v>0</v>
      </c>
      <c r="Q44" s="113">
        <f t="shared" si="12"/>
        <v>0</v>
      </c>
      <c r="R44" s="113">
        <f t="shared" si="6"/>
        <v>0</v>
      </c>
      <c r="S44" s="113">
        <f t="shared" si="7"/>
        <v>0</v>
      </c>
      <c r="T44" s="113">
        <f t="shared" si="8"/>
        <v>0</v>
      </c>
    </row>
    <row r="45" spans="1:20">
      <c r="A45" s="14" t="str">
        <f t="shared" si="15"/>
        <v>PCSB 5-Year Budget</v>
      </c>
      <c r="B45" s="151">
        <f t="shared" si="15"/>
        <v>116</v>
      </c>
      <c r="C45" s="14" t="str">
        <f t="shared" si="15"/>
        <v>E.L. Haynes PCS</v>
      </c>
      <c r="D45" s="5" t="str">
        <f t="shared" si="15"/>
        <v>2026-2027</v>
      </c>
      <c r="E45" s="40" t="s">
        <v>192</v>
      </c>
      <c r="F45" s="36">
        <f>'5-Yr PCSB Budget Base Case'!F45</f>
        <v>0.22700000000000001</v>
      </c>
      <c r="G45" s="47">
        <v>4</v>
      </c>
      <c r="H45" s="47">
        <v>4</v>
      </c>
      <c r="I45" s="47">
        <v>4</v>
      </c>
      <c r="J45" s="47">
        <v>4</v>
      </c>
      <c r="K45" s="47">
        <v>4</v>
      </c>
      <c r="L45" s="18" t="s">
        <v>99</v>
      </c>
      <c r="M45" s="118">
        <f t="shared" si="11"/>
        <v>0</v>
      </c>
      <c r="N45" s="118">
        <f t="shared" si="3"/>
        <v>0</v>
      </c>
      <c r="O45" s="118">
        <f t="shared" si="4"/>
        <v>0</v>
      </c>
      <c r="P45" s="118">
        <f t="shared" si="5"/>
        <v>0</v>
      </c>
      <c r="Q45" s="113">
        <f t="shared" si="12"/>
        <v>0</v>
      </c>
      <c r="R45" s="113">
        <f t="shared" si="6"/>
        <v>0</v>
      </c>
      <c r="S45" s="113">
        <f t="shared" si="7"/>
        <v>0</v>
      </c>
      <c r="T45" s="113">
        <f t="shared" si="8"/>
        <v>0</v>
      </c>
    </row>
    <row r="46" spans="1:20">
      <c r="A46" s="14" t="str">
        <f t="shared" si="15"/>
        <v>PCSB 5-Year Budget</v>
      </c>
      <c r="B46" s="151">
        <f t="shared" si="15"/>
        <v>116</v>
      </c>
      <c r="C46" s="14" t="str">
        <f t="shared" si="15"/>
        <v>E.L. Haynes PCS</v>
      </c>
      <c r="D46" s="5" t="str">
        <f t="shared" si="15"/>
        <v>2026-2027</v>
      </c>
      <c r="E46" s="40" t="s">
        <v>191</v>
      </c>
      <c r="F46" s="36">
        <f>'5-Yr PCSB Budget Base Case'!F46</f>
        <v>0.49099999999999999</v>
      </c>
      <c r="G46" s="47">
        <v>7</v>
      </c>
      <c r="H46" s="47">
        <v>7</v>
      </c>
      <c r="I46" s="47">
        <v>7</v>
      </c>
      <c r="J46" s="47">
        <v>7</v>
      </c>
      <c r="K46" s="47">
        <v>7</v>
      </c>
      <c r="L46" s="18" t="s">
        <v>99</v>
      </c>
      <c r="M46" s="118">
        <f t="shared" si="11"/>
        <v>0</v>
      </c>
      <c r="N46" s="118">
        <f t="shared" si="3"/>
        <v>0</v>
      </c>
      <c r="O46" s="118">
        <f t="shared" si="4"/>
        <v>0</v>
      </c>
      <c r="P46" s="118">
        <f t="shared" si="5"/>
        <v>0</v>
      </c>
      <c r="Q46" s="113">
        <f t="shared" si="12"/>
        <v>0</v>
      </c>
      <c r="R46" s="113">
        <f t="shared" si="6"/>
        <v>0</v>
      </c>
      <c r="S46" s="113">
        <f t="shared" si="7"/>
        <v>0</v>
      </c>
      <c r="T46" s="113">
        <f t="shared" si="8"/>
        <v>0</v>
      </c>
    </row>
    <row r="47" spans="1:20">
      <c r="A47" s="14" t="str">
        <f t="shared" si="15"/>
        <v>PCSB 5-Year Budget</v>
      </c>
      <c r="B47" s="151">
        <f t="shared" si="15"/>
        <v>116</v>
      </c>
      <c r="C47" s="14" t="str">
        <f t="shared" si="15"/>
        <v>E.L. Haynes PCS</v>
      </c>
      <c r="D47" s="5" t="str">
        <f t="shared" si="15"/>
        <v>2026-2027</v>
      </c>
      <c r="E47" s="40" t="s">
        <v>190</v>
      </c>
      <c r="F47" s="45">
        <f>'5-Yr PCSB Budget Base Case'!F47</f>
        <v>0.49099999999999999</v>
      </c>
      <c r="G47" s="48">
        <v>1</v>
      </c>
      <c r="H47" s="48">
        <v>1</v>
      </c>
      <c r="I47" s="48">
        <v>1</v>
      </c>
      <c r="J47" s="48">
        <v>1</v>
      </c>
      <c r="K47" s="48">
        <v>1</v>
      </c>
      <c r="L47" s="18" t="s">
        <v>99</v>
      </c>
      <c r="M47" s="119">
        <f t="shared" si="11"/>
        <v>0</v>
      </c>
      <c r="N47" s="119">
        <f t="shared" si="3"/>
        <v>0</v>
      </c>
      <c r="O47" s="119">
        <f t="shared" si="4"/>
        <v>0</v>
      </c>
      <c r="P47" s="119">
        <f t="shared" si="5"/>
        <v>0</v>
      </c>
      <c r="Q47" s="120">
        <f t="shared" si="12"/>
        <v>0</v>
      </c>
      <c r="R47" s="120">
        <f t="shared" si="6"/>
        <v>0</v>
      </c>
      <c r="S47" s="120">
        <f t="shared" si="7"/>
        <v>0</v>
      </c>
      <c r="T47" s="120">
        <f t="shared" si="8"/>
        <v>0</v>
      </c>
    </row>
    <row r="48" spans="1:20" ht="30" customHeight="1">
      <c r="A48" s="14" t="str">
        <f t="shared" si="15"/>
        <v>PCSB 5-Year Budget</v>
      </c>
      <c r="B48" s="151">
        <f t="shared" si="15"/>
        <v>116</v>
      </c>
      <c r="C48" s="14" t="str">
        <f t="shared" si="15"/>
        <v>E.L. Haynes PCS</v>
      </c>
      <c r="D48" s="5" t="str">
        <f t="shared" si="15"/>
        <v>2026-2027</v>
      </c>
      <c r="E48" s="38" t="s">
        <v>222</v>
      </c>
      <c r="F48" s="165">
        <v>0</v>
      </c>
      <c r="G48" s="19">
        <v>-7324.1304000020027</v>
      </c>
      <c r="H48" s="19">
        <v>-7470.6130080111325</v>
      </c>
      <c r="I48" s="19">
        <v>-7620.0252681672573</v>
      </c>
      <c r="J48" s="19">
        <v>-7772.4257735237479</v>
      </c>
      <c r="K48" s="19">
        <v>-7927.8742889985442</v>
      </c>
      <c r="L48" s="18" t="s">
        <v>99</v>
      </c>
      <c r="M48" s="121">
        <f t="shared" si="11"/>
        <v>-146.48260800912976</v>
      </c>
      <c r="N48" s="121">
        <f t="shared" si="3"/>
        <v>-149.41226015612483</v>
      </c>
      <c r="O48" s="121">
        <f t="shared" si="4"/>
        <v>-152.40050535649061</v>
      </c>
      <c r="P48" s="121">
        <f t="shared" si="5"/>
        <v>-155.4485154747963</v>
      </c>
      <c r="Q48" s="113">
        <f t="shared" si="12"/>
        <v>2.0000000001241063E-2</v>
      </c>
      <c r="R48" s="113">
        <f t="shared" si="6"/>
        <v>1.9999999999451474E-2</v>
      </c>
      <c r="S48" s="113">
        <f t="shared" si="7"/>
        <v>1.9999999999100456E-2</v>
      </c>
      <c r="T48" s="113">
        <f t="shared" si="8"/>
        <v>2.0000000000555983E-2</v>
      </c>
    </row>
    <row r="49" spans="1:20">
      <c r="A49" s="14" t="str">
        <f t="shared" si="15"/>
        <v>PCSB 5-Year Budget</v>
      </c>
      <c r="B49" s="151">
        <f t="shared" si="15"/>
        <v>116</v>
      </c>
      <c r="C49" s="14" t="str">
        <f t="shared" si="15"/>
        <v>E.L. Haynes PCS</v>
      </c>
      <c r="D49" s="5" t="str">
        <f t="shared" si="15"/>
        <v>2026-2027</v>
      </c>
      <c r="E49" s="40" t="s">
        <v>223</v>
      </c>
      <c r="F49" s="165">
        <v>0</v>
      </c>
      <c r="G49" s="46">
        <v>-33891.677402107045</v>
      </c>
      <c r="H49" s="46">
        <v>-34501.388419615105</v>
      </c>
      <c r="I49" s="46">
        <v>-35527.376188004389</v>
      </c>
      <c r="J49" s="46">
        <v>-36074.483711764216</v>
      </c>
      <c r="K49" s="46">
        <v>-36614.373386001214</v>
      </c>
      <c r="L49" s="18" t="s">
        <v>99</v>
      </c>
      <c r="M49" s="122">
        <f t="shared" si="11"/>
        <v>-609.71101750805974</v>
      </c>
      <c r="N49" s="122">
        <f t="shared" si="3"/>
        <v>-1025.9877683892846</v>
      </c>
      <c r="O49" s="122">
        <f t="shared" si="4"/>
        <v>-547.10752375982702</v>
      </c>
      <c r="P49" s="122">
        <f t="shared" si="5"/>
        <v>-539.88967423699796</v>
      </c>
      <c r="Q49" s="120">
        <f t="shared" si="12"/>
        <v>1.7989992359308659E-2</v>
      </c>
      <c r="R49" s="120">
        <f t="shared" si="6"/>
        <v>2.9737579134814729E-2</v>
      </c>
      <c r="S49" s="120">
        <f t="shared" si="7"/>
        <v>1.5399603980452535E-2</v>
      </c>
      <c r="T49" s="120">
        <f t="shared" si="8"/>
        <v>1.4965970921461449E-2</v>
      </c>
    </row>
    <row r="50" spans="1:20" ht="30" customHeight="1">
      <c r="A50" s="14" t="str">
        <f t="shared" si="15"/>
        <v>PCSB 5-Year Budget</v>
      </c>
      <c r="B50" s="151">
        <f t="shared" si="15"/>
        <v>116</v>
      </c>
      <c r="C50" s="14" t="str">
        <f t="shared" si="15"/>
        <v>E.L. Haynes PCS</v>
      </c>
      <c r="D50" s="5" t="str">
        <f t="shared" si="15"/>
        <v>2026-2027</v>
      </c>
      <c r="E50" s="38" t="s">
        <v>265</v>
      </c>
      <c r="F50" s="165">
        <v>0</v>
      </c>
      <c r="G50" s="37">
        <f>SUMPRODUCT($F8:$F25,G8:G25)*G3+G48</f>
        <v>21454846.749600001</v>
      </c>
      <c r="H50" s="37">
        <f>SUMPRODUCT($F8:$F25,H8:H25)*H3+H48</f>
        <v>21883943.684591994</v>
      </c>
      <c r="I50" s="37">
        <f>SUMPRODUCT($F8:$F25,I8:I25)*I3+I48</f>
        <v>22321622.558283836</v>
      </c>
      <c r="J50" s="37">
        <f>SUMPRODUCT($F8:$F25,J8:J25)*J3+J48</f>
        <v>22768055.009449519</v>
      </c>
      <c r="K50" s="37">
        <f>SUMPRODUCT($F8:$F25,K8:K25)*K3+K48</f>
        <v>23223416.109638505</v>
      </c>
      <c r="L50" s="18" t="s">
        <v>99</v>
      </c>
      <c r="M50" s="123">
        <f t="shared" si="11"/>
        <v>429096.93499199301</v>
      </c>
      <c r="N50" s="123">
        <f t="shared" si="3"/>
        <v>437678.87369184196</v>
      </c>
      <c r="O50" s="123">
        <f t="shared" si="4"/>
        <v>446432.45116568357</v>
      </c>
      <c r="P50" s="123">
        <f t="shared" si="5"/>
        <v>455361.10018898547</v>
      </c>
      <c r="Q50" s="124">
        <f t="shared" si="12"/>
        <v>1.9999999999999674E-2</v>
      </c>
      <c r="R50" s="124">
        <f t="shared" si="6"/>
        <v>2.0000000000000094E-2</v>
      </c>
      <c r="S50" s="124">
        <f t="shared" si="7"/>
        <v>2.0000000000000306E-2</v>
      </c>
      <c r="T50" s="124">
        <f t="shared" si="8"/>
        <v>1.9999999999999785E-2</v>
      </c>
    </row>
    <row r="51" spans="1:20">
      <c r="A51" s="14" t="str">
        <f t="shared" si="15"/>
        <v>PCSB 5-Year Budget</v>
      </c>
      <c r="B51" s="151">
        <f t="shared" si="15"/>
        <v>116</v>
      </c>
      <c r="C51" s="14" t="str">
        <f t="shared" si="15"/>
        <v>E.L. Haynes PCS</v>
      </c>
      <c r="D51" s="5" t="str">
        <f t="shared" si="15"/>
        <v>2026-2027</v>
      </c>
      <c r="E51" s="40" t="s">
        <v>80</v>
      </c>
      <c r="F51" s="165">
        <v>0</v>
      </c>
      <c r="G51" s="37">
        <f>SUMPRODUCT($F26:$F47,G26:G47)*G3+G49</f>
        <v>12914558.737755788</v>
      </c>
      <c r="H51" s="37">
        <f t="shared" ref="H51:K51" si="36">SUMPRODUCT($F26:$F47,H26:H47)*H3+H49</f>
        <v>13159548.282647097</v>
      </c>
      <c r="I51" s="37">
        <f t="shared" si="36"/>
        <v>13422403.288300041</v>
      </c>
      <c r="J51" s="37">
        <f t="shared" si="36"/>
        <v>13691014.794066042</v>
      </c>
      <c r="K51" s="37">
        <f t="shared" si="36"/>
        <v>13965016.689947361</v>
      </c>
      <c r="L51" s="18" t="s">
        <v>99</v>
      </c>
      <c r="M51" s="123">
        <f t="shared" si="11"/>
        <v>244989.54489130899</v>
      </c>
      <c r="N51" s="123">
        <f t="shared" si="3"/>
        <v>262855.00565294363</v>
      </c>
      <c r="O51" s="123">
        <f t="shared" si="4"/>
        <v>268611.5057660006</v>
      </c>
      <c r="P51" s="123">
        <f t="shared" si="5"/>
        <v>274001.89588131942</v>
      </c>
      <c r="Q51" s="124">
        <f t="shared" si="12"/>
        <v>1.8970028311929902E-2</v>
      </c>
      <c r="R51" s="124">
        <f t="shared" si="6"/>
        <v>1.9974470248310776E-2</v>
      </c>
      <c r="S51" s="124">
        <f t="shared" si="7"/>
        <v>2.0012176656928664E-2</v>
      </c>
      <c r="T51" s="124">
        <f t="shared" si="8"/>
        <v>2.0013264173819847E-2</v>
      </c>
    </row>
    <row r="52" spans="1:20">
      <c r="A52" s="14" t="str">
        <f t="shared" si="15"/>
        <v>PCSB 5-Year Budget</v>
      </c>
      <c r="B52" s="151">
        <f t="shared" si="15"/>
        <v>116</v>
      </c>
      <c r="C52" s="14" t="str">
        <f t="shared" si="15"/>
        <v>E.L. Haynes PCS</v>
      </c>
      <c r="D52" s="5" t="str">
        <f t="shared" si="15"/>
        <v>2026-2027</v>
      </c>
      <c r="E52" s="41" t="s">
        <v>81</v>
      </c>
      <c r="F52" s="165">
        <v>0</v>
      </c>
      <c r="G52" s="37">
        <f>(G108-G38)*G5+G38*G7</f>
        <v>4612300</v>
      </c>
      <c r="H52" s="37">
        <f>(H108-H38)*H5+H38*H7</f>
        <v>4755281.2999999989</v>
      </c>
      <c r="I52" s="37">
        <f>(I108-I38)*I5+I38*I7</f>
        <v>4902695.020299999</v>
      </c>
      <c r="J52" s="37">
        <f>(J108-J38)*J5+J38*J7</f>
        <v>5054678.5659292992</v>
      </c>
      <c r="K52" s="37">
        <f>(K108-K38)*K5+K38*K7</f>
        <v>5211373.601473107</v>
      </c>
      <c r="L52" s="18" t="s">
        <v>99</v>
      </c>
      <c r="M52" s="123">
        <f t="shared" si="11"/>
        <v>142981.29999999888</v>
      </c>
      <c r="N52" s="123">
        <f t="shared" si="3"/>
        <v>147413.72030000016</v>
      </c>
      <c r="O52" s="123">
        <f t="shared" si="4"/>
        <v>151983.54562930018</v>
      </c>
      <c r="P52" s="123">
        <f t="shared" si="5"/>
        <v>156695.03554380778</v>
      </c>
      <c r="Q52" s="124">
        <f t="shared" si="12"/>
        <v>3.0999999999999757E-2</v>
      </c>
      <c r="R52" s="124">
        <f t="shared" si="6"/>
        <v>3.1000000000000041E-2</v>
      </c>
      <c r="S52" s="124">
        <f t="shared" si="7"/>
        <v>3.1000000000000041E-2</v>
      </c>
      <c r="T52" s="124">
        <f t="shared" si="8"/>
        <v>3.0999999999999903E-2</v>
      </c>
    </row>
    <row r="53" spans="1:20" ht="15" customHeight="1">
      <c r="A53" s="14" t="str">
        <f t="shared" si="15"/>
        <v>PCSB 5-Year Budget</v>
      </c>
      <c r="B53" s="151">
        <f t="shared" si="15"/>
        <v>116</v>
      </c>
      <c r="C53" s="14" t="str">
        <f t="shared" si="15"/>
        <v>E.L. Haynes PCS</v>
      </c>
      <c r="D53" s="5" t="str">
        <f t="shared" si="15"/>
        <v>2026-2027</v>
      </c>
      <c r="E53" t="s">
        <v>5</v>
      </c>
      <c r="F53" s="165">
        <v>0</v>
      </c>
      <c r="G53" s="19">
        <v>2617610.17</v>
      </c>
      <c r="H53" s="19">
        <v>2681175.5108326417</v>
      </c>
      <c r="I53" s="19">
        <v>2674480.5108326417</v>
      </c>
      <c r="J53" s="19">
        <v>2011480.5108326415</v>
      </c>
      <c r="K53" s="19">
        <v>2041077.0943491047</v>
      </c>
      <c r="L53" s="18" t="s">
        <v>99</v>
      </c>
      <c r="M53" s="121">
        <f t="shared" si="11"/>
        <v>63565.340832641814</v>
      </c>
      <c r="N53" s="121">
        <f t="shared" si="3"/>
        <v>-6695</v>
      </c>
      <c r="O53" s="121">
        <f t="shared" si="4"/>
        <v>-663000.00000000023</v>
      </c>
      <c r="P53" s="121">
        <f t="shared" si="5"/>
        <v>29596.583516463172</v>
      </c>
      <c r="Q53" s="113">
        <f t="shared" si="12"/>
        <v>2.4283730847760962E-2</v>
      </c>
      <c r="R53" s="113">
        <f t="shared" si="6"/>
        <v>-2.4970390684796537E-3</v>
      </c>
      <c r="S53" s="113">
        <f t="shared" si="7"/>
        <v>-0.24789860958590029</v>
      </c>
      <c r="T53" s="113">
        <f t="shared" si="8"/>
        <v>1.4713830612364136E-2</v>
      </c>
    </row>
    <row r="54" spans="1:20">
      <c r="A54" s="14" t="str">
        <f t="shared" si="15"/>
        <v>PCSB 5-Year Budget</v>
      </c>
      <c r="B54" s="151">
        <f t="shared" si="15"/>
        <v>116</v>
      </c>
      <c r="C54" s="14" t="str">
        <f t="shared" si="15"/>
        <v>E.L. Haynes PCS</v>
      </c>
      <c r="D54" s="5" t="str">
        <f t="shared" si="15"/>
        <v>2026-2027</v>
      </c>
      <c r="E54" t="s">
        <v>266</v>
      </c>
      <c r="F54" s="165">
        <v>0</v>
      </c>
      <c r="G54" s="19">
        <v>339600</v>
      </c>
      <c r="H54" s="19">
        <v>346788</v>
      </c>
      <c r="I54" s="19">
        <v>354191.64</v>
      </c>
      <c r="J54" s="19">
        <v>359275.47279999999</v>
      </c>
      <c r="K54" s="19">
        <v>364460.98225600005</v>
      </c>
      <c r="L54" s="18" t="s">
        <v>99</v>
      </c>
      <c r="M54" s="121">
        <f>H54-G54</f>
        <v>7188</v>
      </c>
      <c r="N54" s="121">
        <f>I54-H54</f>
        <v>7403.640000000014</v>
      </c>
      <c r="O54" s="121">
        <f>J54-I54</f>
        <v>5083.8327999999747</v>
      </c>
      <c r="P54" s="121">
        <f>K54-J54</f>
        <v>5185.509456000058</v>
      </c>
      <c r="Q54" s="113">
        <f>IF(G54,M54/G54,0)</f>
        <v>2.11660777385159E-2</v>
      </c>
      <c r="R54" s="113">
        <f>IF(H54,N54/H54,0)</f>
        <v>2.1349181632582481E-2</v>
      </c>
      <c r="S54" s="113">
        <f>IF(I54,O54/I54,0)</f>
        <v>1.435333933912154E-2</v>
      </c>
      <c r="T54" s="113">
        <f>IF(J54,P54/J54,0)</f>
        <v>1.4433240921198943E-2</v>
      </c>
    </row>
    <row r="55" spans="1:20">
      <c r="A55" s="14" t="str">
        <f t="shared" si="15"/>
        <v>PCSB 5-Year Budget</v>
      </c>
      <c r="B55" s="151">
        <f t="shared" si="15"/>
        <v>116</v>
      </c>
      <c r="C55" s="14" t="str">
        <f t="shared" si="15"/>
        <v>E.L. Haynes PCS</v>
      </c>
      <c r="D55" s="5" t="str">
        <f t="shared" si="15"/>
        <v>2026-2027</v>
      </c>
      <c r="E55" t="s">
        <v>267</v>
      </c>
      <c r="F55" s="165">
        <v>0</v>
      </c>
      <c r="G55" s="19">
        <v>1240245</v>
      </c>
      <c r="H55" s="19">
        <v>1203902</v>
      </c>
      <c r="I55" s="19">
        <v>1208102</v>
      </c>
      <c r="J55" s="19">
        <v>1208102</v>
      </c>
      <c r="K55" s="19">
        <v>1008102</v>
      </c>
      <c r="L55" s="18" t="s">
        <v>99</v>
      </c>
      <c r="M55" s="121">
        <f t="shared" si="11"/>
        <v>-36343</v>
      </c>
      <c r="N55" s="121">
        <f t="shared" si="3"/>
        <v>4200</v>
      </c>
      <c r="O55" s="121">
        <f t="shared" si="4"/>
        <v>0</v>
      </c>
      <c r="P55" s="121">
        <f t="shared" si="5"/>
        <v>-200000</v>
      </c>
      <c r="Q55" s="113">
        <f t="shared" si="12"/>
        <v>-2.9303081246044128E-2</v>
      </c>
      <c r="R55" s="113">
        <f t="shared" si="6"/>
        <v>3.4886560533996954E-3</v>
      </c>
      <c r="S55" s="113">
        <f t="shared" si="7"/>
        <v>0</v>
      </c>
      <c r="T55" s="113">
        <f t="shared" si="8"/>
        <v>-0.16554893543757068</v>
      </c>
    </row>
    <row r="56" spans="1:20">
      <c r="A56" s="14" t="str">
        <f t="shared" si="15"/>
        <v>PCSB 5-Year Budget</v>
      </c>
      <c r="B56" s="151">
        <f t="shared" si="15"/>
        <v>116</v>
      </c>
      <c r="C56" s="14" t="str">
        <f t="shared" si="15"/>
        <v>E.L. Haynes PCS</v>
      </c>
      <c r="D56" s="5" t="str">
        <f t="shared" si="15"/>
        <v>2026-2027</v>
      </c>
      <c r="E56" t="s">
        <v>294</v>
      </c>
      <c r="F56" s="165">
        <v>0</v>
      </c>
      <c r="G56" s="19">
        <v>16772</v>
      </c>
      <c r="H56" s="19">
        <v>1228068</v>
      </c>
      <c r="I56" s="19">
        <v>1252629.3600000001</v>
      </c>
      <c r="J56" s="19">
        <v>1277681.9472000001</v>
      </c>
      <c r="K56" s="19">
        <v>1303235.5861440001</v>
      </c>
      <c r="L56" s="18" t="s">
        <v>99</v>
      </c>
      <c r="M56" s="121">
        <f t="shared" ref="M56" si="37">H56-G56</f>
        <v>1211296</v>
      </c>
      <c r="N56" s="121">
        <f t="shared" ref="N56" si="38">I56-H56</f>
        <v>24561.360000000102</v>
      </c>
      <c r="O56" s="121">
        <f t="shared" ref="O56" si="39">J56-I56</f>
        <v>25052.587199999951</v>
      </c>
      <c r="P56" s="121">
        <f t="shared" ref="P56" si="40">K56-J56</f>
        <v>25553.638944000006</v>
      </c>
      <c r="Q56" s="113">
        <f t="shared" ref="Q56" si="41">IF(G56,M56/G56,0)</f>
        <v>72.221321249701887</v>
      </c>
      <c r="R56" s="113">
        <f t="shared" ref="R56" si="42">IF(H56,N56/H56,0)</f>
        <v>2.0000000000000084E-2</v>
      </c>
      <c r="S56" s="113">
        <f t="shared" ref="S56" si="43">IF(I56,O56/I56,0)</f>
        <v>1.9999999999999959E-2</v>
      </c>
      <c r="T56" s="113">
        <f t="shared" ref="T56" si="44">IF(J56,P56/J56,0)</f>
        <v>2.0000000000000004E-2</v>
      </c>
    </row>
    <row r="57" spans="1:20">
      <c r="A57" s="14" t="str">
        <f t="shared" si="15"/>
        <v>PCSB 5-Year Budget</v>
      </c>
      <c r="B57" s="151">
        <f t="shared" si="15"/>
        <v>116</v>
      </c>
      <c r="C57" s="14" t="str">
        <f t="shared" si="15"/>
        <v>E.L. Haynes PCS</v>
      </c>
      <c r="D57" s="5" t="str">
        <f t="shared" si="15"/>
        <v>2026-2027</v>
      </c>
      <c r="E57" t="s">
        <v>6</v>
      </c>
      <c r="F57" s="165">
        <v>0</v>
      </c>
      <c r="G57" s="19">
        <v>1434088</v>
      </c>
      <c r="H57" s="19">
        <v>1247787.007304247</v>
      </c>
      <c r="I57" s="19">
        <v>1277872.294604247</v>
      </c>
      <c r="J57" s="19">
        <v>1130986.528610247</v>
      </c>
      <c r="K57" s="19">
        <v>720491.91850904969</v>
      </c>
      <c r="L57" s="18" t="s">
        <v>99</v>
      </c>
      <c r="M57" s="121">
        <f t="shared" si="11"/>
        <v>-186300.992695753</v>
      </c>
      <c r="N57" s="121">
        <f t="shared" si="3"/>
        <v>30085.287299999967</v>
      </c>
      <c r="O57" s="121">
        <f t="shared" si="4"/>
        <v>-146885.76599400002</v>
      </c>
      <c r="P57" s="121">
        <f t="shared" si="5"/>
        <v>-410494.61010119726</v>
      </c>
      <c r="Q57" s="113">
        <f t="shared" si="12"/>
        <v>-0.12990903814532512</v>
      </c>
      <c r="R57" s="113">
        <f t="shared" si="6"/>
        <v>2.4110915664202211E-2</v>
      </c>
      <c r="S57" s="113">
        <f t="shared" si="7"/>
        <v>-0.11494557524583478</v>
      </c>
      <c r="T57" s="113">
        <f t="shared" si="8"/>
        <v>-0.36295269635581945</v>
      </c>
    </row>
    <row r="58" spans="1:20">
      <c r="A58" s="14" t="str">
        <f t="shared" si="15"/>
        <v>PCSB 5-Year Budget</v>
      </c>
      <c r="B58" s="151">
        <f t="shared" si="15"/>
        <v>116</v>
      </c>
      <c r="C58" s="14" t="str">
        <f t="shared" si="15"/>
        <v>E.L. Haynes PCS</v>
      </c>
      <c r="D58" s="5" t="str">
        <f t="shared" si="15"/>
        <v>2026-2027</v>
      </c>
      <c r="E58" s="16" t="s">
        <v>7</v>
      </c>
      <c r="F58" s="165">
        <v>0</v>
      </c>
      <c r="G58" s="21">
        <f>SUM(G50:G57)</f>
        <v>44630020.657355793</v>
      </c>
      <c r="H58" s="21">
        <f>SUM(H50:H57)</f>
        <v>46506493.785375975</v>
      </c>
      <c r="I58" s="21">
        <f>SUM(I50:I57)</f>
        <v>47413996.672320768</v>
      </c>
      <c r="J58" s="21">
        <f>SUM(J50:J57)</f>
        <v>47501274.828887753</v>
      </c>
      <c r="K58" s="21">
        <f>SUM(K50:K57)</f>
        <v>47837173.982317127</v>
      </c>
      <c r="L58" s="165" t="s">
        <v>99</v>
      </c>
      <c r="M58" s="125">
        <f t="shared" si="11"/>
        <v>1876473.1280201823</v>
      </c>
      <c r="N58" s="125">
        <f t="shared" si="3"/>
        <v>907502.88694479316</v>
      </c>
      <c r="O58" s="125">
        <f t="shared" si="4"/>
        <v>87278.156566984951</v>
      </c>
      <c r="P58" s="125">
        <f t="shared" si="5"/>
        <v>335899.1534293741</v>
      </c>
      <c r="Q58" s="126">
        <f t="shared" si="12"/>
        <v>4.2045087597576705E-2</v>
      </c>
      <c r="R58" s="126">
        <f t="shared" si="6"/>
        <v>1.9513466036223927E-2</v>
      </c>
      <c r="S58" s="126">
        <f t="shared" si="7"/>
        <v>1.8407677625273042E-3</v>
      </c>
      <c r="T58" s="126">
        <f t="shared" si="8"/>
        <v>7.0713713398087175E-3</v>
      </c>
    </row>
    <row r="59" spans="1:20" ht="30" customHeight="1">
      <c r="A59" s="14" t="str">
        <f t="shared" si="15"/>
        <v>PCSB 5-Year Budget</v>
      </c>
      <c r="B59" s="151">
        <f t="shared" si="15"/>
        <v>116</v>
      </c>
      <c r="C59" s="14" t="str">
        <f t="shared" si="15"/>
        <v>E.L. Haynes PCS</v>
      </c>
      <c r="D59" s="5" t="str">
        <f t="shared" si="15"/>
        <v>2026-2027</v>
      </c>
      <c r="E59" t="s">
        <v>215</v>
      </c>
      <c r="F59" s="165">
        <v>0</v>
      </c>
      <c r="G59" s="26">
        <v>154</v>
      </c>
      <c r="H59" s="26">
        <v>154</v>
      </c>
      <c r="I59" s="26">
        <v>154</v>
      </c>
      <c r="J59" s="26">
        <v>154</v>
      </c>
      <c r="K59" s="26">
        <v>154</v>
      </c>
      <c r="L59" s="18" t="s">
        <v>99</v>
      </c>
      <c r="M59" s="127">
        <f t="shared" si="11"/>
        <v>0</v>
      </c>
      <c r="N59" s="127">
        <f t="shared" si="3"/>
        <v>0</v>
      </c>
      <c r="O59" s="127">
        <f t="shared" si="4"/>
        <v>0</v>
      </c>
      <c r="P59" s="127">
        <f t="shared" si="5"/>
        <v>0</v>
      </c>
      <c r="Q59" s="124">
        <f t="shared" si="12"/>
        <v>0</v>
      </c>
      <c r="R59" s="124">
        <f t="shared" si="6"/>
        <v>0</v>
      </c>
      <c r="S59" s="124">
        <f t="shared" si="7"/>
        <v>0</v>
      </c>
      <c r="T59" s="124">
        <f t="shared" si="8"/>
        <v>0</v>
      </c>
    </row>
    <row r="60" spans="1:20">
      <c r="A60" s="14" t="str">
        <f t="shared" si="15"/>
        <v>PCSB 5-Year Budget</v>
      </c>
      <c r="B60" s="151">
        <f t="shared" si="15"/>
        <v>116</v>
      </c>
      <c r="C60" s="14" t="str">
        <f t="shared" si="15"/>
        <v>E.L. Haynes PCS</v>
      </c>
      <c r="D60" s="5" t="str">
        <f t="shared" si="15"/>
        <v>2026-2027</v>
      </c>
      <c r="E60" t="s">
        <v>216</v>
      </c>
      <c r="F60" s="165">
        <v>0</v>
      </c>
      <c r="G60" s="26">
        <v>39</v>
      </c>
      <c r="H60" s="26">
        <v>39</v>
      </c>
      <c r="I60" s="26">
        <v>39</v>
      </c>
      <c r="J60" s="26">
        <v>39</v>
      </c>
      <c r="K60" s="26">
        <v>39</v>
      </c>
      <c r="L60" s="18" t="s">
        <v>99</v>
      </c>
      <c r="M60" s="127">
        <f t="shared" si="11"/>
        <v>0</v>
      </c>
      <c r="N60" s="127">
        <f t="shared" si="3"/>
        <v>0</v>
      </c>
      <c r="O60" s="127">
        <f t="shared" si="4"/>
        <v>0</v>
      </c>
      <c r="P60" s="127">
        <f t="shared" si="5"/>
        <v>0</v>
      </c>
      <c r="Q60" s="124">
        <f t="shared" si="12"/>
        <v>0</v>
      </c>
      <c r="R60" s="124">
        <f t="shared" si="6"/>
        <v>0</v>
      </c>
      <c r="S60" s="124">
        <f t="shared" si="7"/>
        <v>0</v>
      </c>
      <c r="T60" s="124">
        <f t="shared" si="8"/>
        <v>0</v>
      </c>
    </row>
    <row r="61" spans="1:20">
      <c r="A61" s="14" t="str">
        <f t="shared" si="15"/>
        <v>PCSB 5-Year Budget</v>
      </c>
      <c r="B61" s="151">
        <f t="shared" si="15"/>
        <v>116</v>
      </c>
      <c r="C61" s="14" t="str">
        <f t="shared" si="15"/>
        <v>E.L. Haynes PCS</v>
      </c>
      <c r="D61" s="5" t="str">
        <f t="shared" si="15"/>
        <v>2026-2027</v>
      </c>
      <c r="E61" t="s">
        <v>217</v>
      </c>
      <c r="F61" s="165">
        <v>0</v>
      </c>
      <c r="G61" s="26">
        <v>21</v>
      </c>
      <c r="H61" s="26">
        <v>21</v>
      </c>
      <c r="I61" s="26">
        <v>21</v>
      </c>
      <c r="J61" s="26">
        <v>21</v>
      </c>
      <c r="K61" s="26">
        <v>21</v>
      </c>
      <c r="L61" s="18" t="s">
        <v>99</v>
      </c>
      <c r="M61" s="127">
        <f t="shared" si="11"/>
        <v>0</v>
      </c>
      <c r="N61" s="127">
        <f t="shared" si="3"/>
        <v>0</v>
      </c>
      <c r="O61" s="127">
        <f t="shared" si="4"/>
        <v>0</v>
      </c>
      <c r="P61" s="127">
        <f t="shared" si="5"/>
        <v>0</v>
      </c>
      <c r="Q61" s="124">
        <f t="shared" si="12"/>
        <v>0</v>
      </c>
      <c r="R61" s="124">
        <f t="shared" si="6"/>
        <v>0</v>
      </c>
      <c r="S61" s="124">
        <f t="shared" si="7"/>
        <v>0</v>
      </c>
      <c r="T61" s="124">
        <f t="shared" si="8"/>
        <v>0</v>
      </c>
    </row>
    <row r="62" spans="1:20">
      <c r="A62" s="14" t="str">
        <f t="shared" ref="A62:D124" si="45">A$2</f>
        <v>PCSB 5-Year Budget</v>
      </c>
      <c r="B62" s="151">
        <f t="shared" si="45"/>
        <v>116</v>
      </c>
      <c r="C62" s="14" t="str">
        <f t="shared" si="45"/>
        <v>E.L. Haynes PCS</v>
      </c>
      <c r="D62" s="5" t="str">
        <f t="shared" si="45"/>
        <v>2026-2027</v>
      </c>
      <c r="E62" t="s">
        <v>281</v>
      </c>
      <c r="F62" s="165">
        <v>0</v>
      </c>
      <c r="G62" s="26">
        <v>9</v>
      </c>
      <c r="H62" s="26">
        <v>9</v>
      </c>
      <c r="I62" s="26">
        <v>9</v>
      </c>
      <c r="J62" s="26">
        <v>9</v>
      </c>
      <c r="K62" s="26">
        <v>9</v>
      </c>
      <c r="L62" s="18" t="s">
        <v>99</v>
      </c>
      <c r="M62" s="127">
        <f t="shared" si="11"/>
        <v>0</v>
      </c>
      <c r="N62" s="127">
        <f t="shared" si="3"/>
        <v>0</v>
      </c>
      <c r="O62" s="127">
        <f t="shared" si="4"/>
        <v>0</v>
      </c>
      <c r="P62" s="127">
        <f t="shared" si="5"/>
        <v>0</v>
      </c>
      <c r="Q62" s="124">
        <f t="shared" si="12"/>
        <v>0</v>
      </c>
      <c r="R62" s="124">
        <f t="shared" si="6"/>
        <v>0</v>
      </c>
      <c r="S62" s="124">
        <f t="shared" si="7"/>
        <v>0</v>
      </c>
      <c r="T62" s="124">
        <f t="shared" si="8"/>
        <v>0</v>
      </c>
    </row>
    <row r="63" spans="1:20">
      <c r="A63" s="14" t="str">
        <f t="shared" si="45"/>
        <v>PCSB 5-Year Budget</v>
      </c>
      <c r="B63" s="151">
        <f t="shared" si="45"/>
        <v>116</v>
      </c>
      <c r="C63" s="14" t="str">
        <f t="shared" si="45"/>
        <v>E.L. Haynes PCS</v>
      </c>
      <c r="D63" s="5" t="str">
        <f t="shared" si="45"/>
        <v>2026-2027</v>
      </c>
      <c r="E63" t="s">
        <v>282</v>
      </c>
      <c r="F63" s="165">
        <v>0</v>
      </c>
      <c r="G63" s="26">
        <v>16</v>
      </c>
      <c r="H63" s="26">
        <v>16</v>
      </c>
      <c r="I63" s="26">
        <v>16</v>
      </c>
      <c r="J63" s="26">
        <v>16</v>
      </c>
      <c r="K63" s="26">
        <v>16</v>
      </c>
      <c r="L63" s="18" t="s">
        <v>99</v>
      </c>
      <c r="M63" s="127">
        <f t="shared" si="11"/>
        <v>0</v>
      </c>
      <c r="N63" s="127">
        <f t="shared" si="3"/>
        <v>0</v>
      </c>
      <c r="O63" s="127">
        <f t="shared" si="4"/>
        <v>0</v>
      </c>
      <c r="P63" s="127">
        <f t="shared" si="5"/>
        <v>0</v>
      </c>
      <c r="Q63" s="124">
        <f t="shared" si="12"/>
        <v>0</v>
      </c>
      <c r="R63" s="124">
        <f t="shared" si="6"/>
        <v>0</v>
      </c>
      <c r="S63" s="124">
        <f t="shared" si="7"/>
        <v>0</v>
      </c>
      <c r="T63" s="124">
        <f t="shared" si="8"/>
        <v>0</v>
      </c>
    </row>
    <row r="64" spans="1:20">
      <c r="A64" s="14" t="str">
        <f t="shared" si="45"/>
        <v>PCSB 5-Year Budget</v>
      </c>
      <c r="B64" s="151">
        <f t="shared" si="45"/>
        <v>116</v>
      </c>
      <c r="C64" s="14" t="str">
        <f t="shared" si="45"/>
        <v>E.L. Haynes PCS</v>
      </c>
      <c r="D64" s="5" t="str">
        <f t="shared" si="45"/>
        <v>2026-2027</v>
      </c>
      <c r="E64" t="s">
        <v>283</v>
      </c>
      <c r="F64" s="165">
        <v>0</v>
      </c>
      <c r="G64" s="26">
        <v>0</v>
      </c>
      <c r="H64" s="26">
        <v>0</v>
      </c>
      <c r="I64" s="26">
        <v>0</v>
      </c>
      <c r="J64" s="26">
        <v>0</v>
      </c>
      <c r="K64" s="26">
        <v>0</v>
      </c>
      <c r="L64" s="18" t="s">
        <v>99</v>
      </c>
      <c r="M64" s="127">
        <f t="shared" si="11"/>
        <v>0</v>
      </c>
      <c r="N64" s="127">
        <f t="shared" si="3"/>
        <v>0</v>
      </c>
      <c r="O64" s="127">
        <f t="shared" si="4"/>
        <v>0</v>
      </c>
      <c r="P64" s="127">
        <f t="shared" si="5"/>
        <v>0</v>
      </c>
      <c r="Q64" s="124">
        <f t="shared" si="12"/>
        <v>0</v>
      </c>
      <c r="R64" s="124">
        <f t="shared" si="6"/>
        <v>0</v>
      </c>
      <c r="S64" s="124">
        <f t="shared" si="7"/>
        <v>0</v>
      </c>
      <c r="T64" s="124">
        <f t="shared" si="8"/>
        <v>0</v>
      </c>
    </row>
    <row r="65" spans="1:20">
      <c r="A65" s="14" t="str">
        <f t="shared" si="45"/>
        <v>PCSB 5-Year Budget</v>
      </c>
      <c r="B65" s="151">
        <f t="shared" si="45"/>
        <v>116</v>
      </c>
      <c r="C65" s="14" t="str">
        <f t="shared" si="45"/>
        <v>E.L. Haynes PCS</v>
      </c>
      <c r="D65" s="5" t="str">
        <f t="shared" si="45"/>
        <v>2026-2027</v>
      </c>
      <c r="E65" t="s">
        <v>189</v>
      </c>
      <c r="F65" s="165">
        <v>0</v>
      </c>
      <c r="G65" s="28">
        <f>SUM(G59:G64)</f>
        <v>239</v>
      </c>
      <c r="H65" s="28">
        <f t="shared" ref="H65:K65" si="46">SUM(H59:H64)</f>
        <v>239</v>
      </c>
      <c r="I65" s="28">
        <f t="shared" si="46"/>
        <v>239</v>
      </c>
      <c r="J65" s="28">
        <f t="shared" si="46"/>
        <v>239</v>
      </c>
      <c r="K65" s="28">
        <f t="shared" si="46"/>
        <v>239</v>
      </c>
      <c r="L65" s="165" t="s">
        <v>99</v>
      </c>
      <c r="M65" s="128">
        <f t="shared" si="11"/>
        <v>0</v>
      </c>
      <c r="N65" s="128">
        <f t="shared" si="3"/>
        <v>0</v>
      </c>
      <c r="O65" s="128">
        <f t="shared" si="4"/>
        <v>0</v>
      </c>
      <c r="P65" s="128">
        <f t="shared" si="5"/>
        <v>0</v>
      </c>
      <c r="Q65" s="126">
        <f t="shared" si="12"/>
        <v>0</v>
      </c>
      <c r="R65" s="126">
        <f t="shared" si="6"/>
        <v>0</v>
      </c>
      <c r="S65" s="126">
        <f t="shared" si="7"/>
        <v>0</v>
      </c>
      <c r="T65" s="126">
        <f t="shared" si="8"/>
        <v>0</v>
      </c>
    </row>
    <row r="66" spans="1:20" ht="30" customHeight="1">
      <c r="A66" s="14" t="str">
        <f t="shared" si="45"/>
        <v>PCSB 5-Year Budget</v>
      </c>
      <c r="B66" s="151">
        <f t="shared" si="45"/>
        <v>116</v>
      </c>
      <c r="C66" s="14" t="str">
        <f t="shared" si="45"/>
        <v>E.L. Haynes PCS</v>
      </c>
      <c r="D66" s="5" t="str">
        <f t="shared" si="45"/>
        <v>2026-2027</v>
      </c>
      <c r="E66" s="27" t="s">
        <v>95</v>
      </c>
      <c r="F66" s="165">
        <v>0</v>
      </c>
      <c r="G66" s="19">
        <v>17261014.015735403</v>
      </c>
      <c r="H66" s="19">
        <v>17775722.057205673</v>
      </c>
      <c r="I66" s="19">
        <v>18305871.339920044</v>
      </c>
      <c r="J66" s="19">
        <v>18600480.593542557</v>
      </c>
      <c r="K66" s="19">
        <v>18970412.193734847</v>
      </c>
      <c r="L66" s="18" t="s">
        <v>99</v>
      </c>
      <c r="M66" s="121">
        <f t="shared" si="11"/>
        <v>514708.0414702706</v>
      </c>
      <c r="N66" s="121">
        <f t="shared" si="3"/>
        <v>530149.28271437064</v>
      </c>
      <c r="O66" s="121">
        <f t="shared" si="4"/>
        <v>294609.25362251326</v>
      </c>
      <c r="P66" s="121">
        <f t="shared" si="5"/>
        <v>369931.6001922898</v>
      </c>
      <c r="Q66" s="113">
        <f t="shared" si="12"/>
        <v>2.9819108020018692E-2</v>
      </c>
      <c r="R66" s="113">
        <f t="shared" si="6"/>
        <v>2.9824345869509484E-2</v>
      </c>
      <c r="S66" s="113">
        <f t="shared" si="7"/>
        <v>1.6093702842762361E-2</v>
      </c>
      <c r="T66" s="113">
        <f t="shared" si="8"/>
        <v>1.9888281828627442E-2</v>
      </c>
    </row>
    <row r="67" spans="1:20" ht="15" customHeight="1">
      <c r="A67" s="14" t="str">
        <f t="shared" si="45"/>
        <v>PCSB 5-Year Budget</v>
      </c>
      <c r="B67" s="151">
        <f t="shared" si="45"/>
        <v>116</v>
      </c>
      <c r="C67" s="14" t="str">
        <f t="shared" si="45"/>
        <v>E.L. Haynes PCS</v>
      </c>
      <c r="D67" s="5" t="str">
        <f t="shared" si="45"/>
        <v>2026-2027</v>
      </c>
      <c r="E67" s="27" t="s">
        <v>96</v>
      </c>
      <c r="F67" s="165">
        <v>0</v>
      </c>
      <c r="G67" s="19">
        <v>7908310.5605974449</v>
      </c>
      <c r="H67" s="19">
        <v>8144129.3274597544</v>
      </c>
      <c r="I67" s="19">
        <v>8387022.6573279314</v>
      </c>
      <c r="J67" s="19">
        <v>8555537.5668765809</v>
      </c>
      <c r="K67" s="19">
        <v>8725692.5092020314</v>
      </c>
      <c r="L67" s="18" t="s">
        <v>99</v>
      </c>
      <c r="M67" s="121">
        <f t="shared" si="11"/>
        <v>235818.76686230954</v>
      </c>
      <c r="N67" s="121">
        <f t="shared" si="3"/>
        <v>242893.32986817695</v>
      </c>
      <c r="O67" s="121">
        <f t="shared" si="4"/>
        <v>168514.90954864956</v>
      </c>
      <c r="P67" s="121">
        <f t="shared" si="5"/>
        <v>170154.94232545048</v>
      </c>
      <c r="Q67" s="113">
        <f t="shared" si="12"/>
        <v>2.9819108020018661E-2</v>
      </c>
      <c r="R67" s="113">
        <f t="shared" si="6"/>
        <v>2.9824345869509678E-2</v>
      </c>
      <c r="S67" s="113">
        <f t="shared" si="7"/>
        <v>2.0092339848565243E-2</v>
      </c>
      <c r="T67" s="113">
        <f t="shared" si="8"/>
        <v>1.9888281828627386E-2</v>
      </c>
    </row>
    <row r="68" spans="1:20" ht="15" customHeight="1">
      <c r="A68" s="14" t="str">
        <f t="shared" si="45"/>
        <v>PCSB 5-Year Budget</v>
      </c>
      <c r="B68" s="151">
        <f t="shared" si="45"/>
        <v>116</v>
      </c>
      <c r="C68" s="14" t="str">
        <f t="shared" si="45"/>
        <v>E.L. Haynes PCS</v>
      </c>
      <c r="D68" s="5" t="str">
        <f t="shared" si="45"/>
        <v>2026-2027</v>
      </c>
      <c r="E68" s="27" t="s">
        <v>94</v>
      </c>
      <c r="F68" s="165">
        <v>0</v>
      </c>
      <c r="G68" s="19">
        <v>2468292.8231326384</v>
      </c>
      <c r="H68" s="19">
        <v>2541895.1134506669</v>
      </c>
      <c r="I68" s="19">
        <v>2617705.4724782365</v>
      </c>
      <c r="J68" s="19">
        <v>2670301.3004547176</v>
      </c>
      <c r="K68" s="19">
        <v>2723409.0052855117</v>
      </c>
      <c r="L68" s="18" t="s">
        <v>99</v>
      </c>
      <c r="M68" s="121">
        <f t="shared" si="11"/>
        <v>73602.290318028536</v>
      </c>
      <c r="N68" s="121">
        <f t="shared" si="3"/>
        <v>75810.359027569648</v>
      </c>
      <c r="O68" s="121">
        <f t="shared" si="4"/>
        <v>52595.827976481058</v>
      </c>
      <c r="P68" s="121">
        <f t="shared" si="5"/>
        <v>53107.70483079413</v>
      </c>
      <c r="Q68" s="113">
        <f t="shared" si="12"/>
        <v>2.9819108020018491E-2</v>
      </c>
      <c r="R68" s="113">
        <f t="shared" si="6"/>
        <v>2.9824345869509841E-2</v>
      </c>
      <c r="S68" s="113">
        <f t="shared" si="7"/>
        <v>2.0092339848564969E-2</v>
      </c>
      <c r="T68" s="113">
        <f t="shared" si="8"/>
        <v>1.988828182862757E-2</v>
      </c>
    </row>
    <row r="69" spans="1:20" ht="15" customHeight="1">
      <c r="A69" s="14" t="str">
        <f t="shared" si="45"/>
        <v>PCSB 5-Year Budget</v>
      </c>
      <c r="B69" s="151">
        <f t="shared" si="45"/>
        <v>116</v>
      </c>
      <c r="C69" s="14" t="str">
        <f t="shared" si="45"/>
        <v>E.L. Haynes PCS</v>
      </c>
      <c r="D69" s="5" t="str">
        <f t="shared" si="45"/>
        <v>2026-2027</v>
      </c>
      <c r="E69" s="16" t="s">
        <v>93</v>
      </c>
      <c r="F69" s="165">
        <v>0</v>
      </c>
      <c r="G69" s="22">
        <f>SUM(G66:G68)</f>
        <v>27637617.399465486</v>
      </c>
      <c r="H69" s="22">
        <f t="shared" ref="H69:K69" si="47">SUM(H66:H68)</f>
        <v>28461746.498116098</v>
      </c>
      <c r="I69" s="22">
        <f t="shared" si="47"/>
        <v>29310599.469726212</v>
      </c>
      <c r="J69" s="22">
        <f t="shared" si="47"/>
        <v>29826319.460873853</v>
      </c>
      <c r="K69" s="22">
        <f t="shared" si="47"/>
        <v>30419513.708222393</v>
      </c>
      <c r="L69" s="165" t="s">
        <v>99</v>
      </c>
      <c r="M69" s="129">
        <f t="shared" si="11"/>
        <v>824129.09865061194</v>
      </c>
      <c r="N69" s="129">
        <f t="shared" si="3"/>
        <v>848852.97161011398</v>
      </c>
      <c r="O69" s="129">
        <f t="shared" si="4"/>
        <v>515719.99114764109</v>
      </c>
      <c r="P69" s="129">
        <f t="shared" si="5"/>
        <v>593194.24734853953</v>
      </c>
      <c r="Q69" s="130">
        <f t="shared" si="12"/>
        <v>2.9819108020018782E-2</v>
      </c>
      <c r="R69" s="130">
        <f t="shared" si="6"/>
        <v>2.9824345869509453E-2</v>
      </c>
      <c r="S69" s="130">
        <f t="shared" si="7"/>
        <v>1.7594999777480101E-2</v>
      </c>
      <c r="T69" s="130">
        <f t="shared" si="8"/>
        <v>1.9888281828627612E-2</v>
      </c>
    </row>
    <row r="70" spans="1:20" ht="15" customHeight="1">
      <c r="A70" s="14" t="str">
        <f t="shared" si="45"/>
        <v>PCSB 5-Year Budget</v>
      </c>
      <c r="B70" s="151">
        <f t="shared" si="45"/>
        <v>116</v>
      </c>
      <c r="C70" s="14" t="str">
        <f t="shared" si="45"/>
        <v>E.L. Haynes PCS</v>
      </c>
      <c r="D70" s="5" t="str">
        <f t="shared" si="45"/>
        <v>2026-2027</v>
      </c>
      <c r="E70" s="27" t="s">
        <v>97</v>
      </c>
      <c r="F70" s="165">
        <v>0</v>
      </c>
      <c r="G70" s="19">
        <v>543155.96325468342</v>
      </c>
      <c r="H70" s="19">
        <v>559352.38959469204</v>
      </c>
      <c r="I70" s="19">
        <v>576034.70872490085</v>
      </c>
      <c r="J70" s="19">
        <v>587608.59385717078</v>
      </c>
      <c r="K70" s="19">
        <v>599295.11917672586</v>
      </c>
      <c r="L70" s="18" t="s">
        <v>99</v>
      </c>
      <c r="M70" s="121">
        <f t="shared" si="11"/>
        <v>16196.42634000862</v>
      </c>
      <c r="N70" s="121">
        <f t="shared" ref="N70:N127" si="48">I70-H70</f>
        <v>16682.319130208809</v>
      </c>
      <c r="O70" s="121">
        <f t="shared" ref="O70:O127" si="49">J70-I70</f>
        <v>11573.885132269934</v>
      </c>
      <c r="P70" s="121">
        <f t="shared" ref="P70:P127" si="50">K70-J70</f>
        <v>11686.525319555076</v>
      </c>
      <c r="Q70" s="113">
        <f t="shared" si="12"/>
        <v>2.9819108020018529E-2</v>
      </c>
      <c r="R70" s="113">
        <f t="shared" ref="R70:R127" si="51">IF(H70,N70/H70,0)</f>
        <v>2.9824345869509654E-2</v>
      </c>
      <c r="S70" s="113">
        <f t="shared" ref="S70:S127" si="52">IF(I70,O70/I70,0)</f>
        <v>2.0092339848565132E-2</v>
      </c>
      <c r="T70" s="113">
        <f t="shared" ref="T70:T127" si="53">IF(J70,P70/J70,0)</f>
        <v>1.9888281828627754E-2</v>
      </c>
    </row>
    <row r="71" spans="1:20" ht="15" customHeight="1">
      <c r="A71" s="14" t="str">
        <f t="shared" si="45"/>
        <v>PCSB 5-Year Budget</v>
      </c>
      <c r="B71" s="151">
        <f t="shared" si="45"/>
        <v>116</v>
      </c>
      <c r="C71" s="14" t="str">
        <f t="shared" si="45"/>
        <v>E.L. Haynes PCS</v>
      </c>
      <c r="D71" s="5" t="str">
        <f t="shared" si="45"/>
        <v>2026-2027</v>
      </c>
      <c r="E71" s="27" t="s">
        <v>98</v>
      </c>
      <c r="F71" s="165">
        <v>0</v>
      </c>
      <c r="G71" s="19">
        <v>2482940.9742446123</v>
      </c>
      <c r="H71" s="19">
        <v>2556980.0593629428</v>
      </c>
      <c r="I71" s="19">
        <v>2633240.3170348234</v>
      </c>
      <c r="J71" s="19">
        <v>2686148.2763876305</v>
      </c>
      <c r="K71" s="19">
        <v>2739571.1503419098</v>
      </c>
      <c r="L71" s="18" t="s">
        <v>99</v>
      </c>
      <c r="M71" s="121">
        <f t="shared" ref="M71:M127" si="54">H71-G71</f>
        <v>74039.085118330549</v>
      </c>
      <c r="N71" s="121">
        <f t="shared" si="48"/>
        <v>76260.257671880536</v>
      </c>
      <c r="O71" s="121">
        <f t="shared" si="49"/>
        <v>52907.959352807142</v>
      </c>
      <c r="P71" s="121">
        <f t="shared" si="50"/>
        <v>53422.873954279348</v>
      </c>
      <c r="Q71" s="113">
        <f t="shared" ref="Q71:Q127" si="55">IF(G71,M71/G71,0)</f>
        <v>2.9819108020018695E-2</v>
      </c>
      <c r="R71" s="113">
        <f t="shared" si="51"/>
        <v>2.9824345869509966E-2</v>
      </c>
      <c r="S71" s="113">
        <f t="shared" si="52"/>
        <v>2.0092339848565163E-2</v>
      </c>
      <c r="T71" s="113">
        <f t="shared" si="53"/>
        <v>1.988828182862756E-2</v>
      </c>
    </row>
    <row r="72" spans="1:20" ht="15" customHeight="1">
      <c r="A72" s="14" t="str">
        <f t="shared" si="45"/>
        <v>PCSB 5-Year Budget</v>
      </c>
      <c r="B72" s="151">
        <f t="shared" si="45"/>
        <v>116</v>
      </c>
      <c r="C72" s="14" t="str">
        <f t="shared" si="45"/>
        <v>E.L. Haynes PCS</v>
      </c>
      <c r="D72" s="5" t="str">
        <f t="shared" si="45"/>
        <v>2026-2027</v>
      </c>
      <c r="E72" s="16" t="s">
        <v>91</v>
      </c>
      <c r="F72" s="165">
        <v>0</v>
      </c>
      <c r="G72" s="21">
        <f>SUM(G69:G71)</f>
        <v>30663714.336964782</v>
      </c>
      <c r="H72" s="21">
        <f t="shared" ref="H72:K72" si="56">SUM(H69:H71)</f>
        <v>31578078.947073735</v>
      </c>
      <c r="I72" s="21">
        <f t="shared" si="56"/>
        <v>32519874.495485935</v>
      </c>
      <c r="J72" s="21">
        <f t="shared" si="56"/>
        <v>33100076.331118654</v>
      </c>
      <c r="K72" s="21">
        <f t="shared" si="56"/>
        <v>33758379.977741033</v>
      </c>
      <c r="L72" s="165" t="s">
        <v>99</v>
      </c>
      <c r="M72" s="125">
        <f t="shared" si="54"/>
        <v>914364.61010895297</v>
      </c>
      <c r="N72" s="125">
        <f t="shared" si="48"/>
        <v>941795.54841220006</v>
      </c>
      <c r="O72" s="125">
        <f t="shared" si="49"/>
        <v>580201.8356327191</v>
      </c>
      <c r="P72" s="125">
        <f t="shared" si="50"/>
        <v>658303.64662237838</v>
      </c>
      <c r="Q72" s="126">
        <f t="shared" si="55"/>
        <v>2.9819108020018831E-2</v>
      </c>
      <c r="R72" s="126">
        <f t="shared" si="51"/>
        <v>2.9824345869509394E-2</v>
      </c>
      <c r="S72" s="126">
        <f t="shared" si="52"/>
        <v>1.7841453715119859E-2</v>
      </c>
      <c r="T72" s="126">
        <f t="shared" si="53"/>
        <v>1.9888281828627744E-2</v>
      </c>
    </row>
    <row r="73" spans="1:20" ht="30" customHeight="1">
      <c r="A73" s="14" t="str">
        <f t="shared" si="45"/>
        <v>PCSB 5-Year Budget</v>
      </c>
      <c r="B73" s="151">
        <f t="shared" si="45"/>
        <v>116</v>
      </c>
      <c r="C73" s="14" t="str">
        <f t="shared" si="45"/>
        <v>E.L. Haynes PCS</v>
      </c>
      <c r="D73" s="5" t="str">
        <f t="shared" si="45"/>
        <v>2026-2027</v>
      </c>
      <c r="E73" s="17" t="s">
        <v>100</v>
      </c>
      <c r="F73" s="165">
        <v>0</v>
      </c>
      <c r="G73" s="19">
        <v>1480176.1412965301</v>
      </c>
      <c r="H73" s="19">
        <v>1502716.6930013997</v>
      </c>
      <c r="I73" s="19">
        <v>1547798.1937914416</v>
      </c>
      <c r="J73" s="19">
        <v>1578754.1576672704</v>
      </c>
      <c r="K73" s="19">
        <v>1610329.240820616</v>
      </c>
      <c r="L73" s="18" t="s">
        <v>99</v>
      </c>
      <c r="M73" s="121">
        <f t="shared" si="54"/>
        <v>22540.551704869606</v>
      </c>
      <c r="N73" s="121">
        <f t="shared" si="48"/>
        <v>45081.500790041871</v>
      </c>
      <c r="O73" s="121">
        <f t="shared" si="49"/>
        <v>30955.963875828777</v>
      </c>
      <c r="P73" s="121">
        <f t="shared" si="50"/>
        <v>31575.083153345622</v>
      </c>
      <c r="Q73" s="113">
        <f t="shared" si="55"/>
        <v>1.5228290117638073E-2</v>
      </c>
      <c r="R73" s="113">
        <f t="shared" si="51"/>
        <v>2.9999999999999919E-2</v>
      </c>
      <c r="S73" s="113">
        <f t="shared" si="52"/>
        <v>1.9999999999999962E-2</v>
      </c>
      <c r="T73" s="113">
        <f t="shared" si="53"/>
        <v>2.0000000000000136E-2</v>
      </c>
    </row>
    <row r="74" spans="1:20" ht="15" customHeight="1">
      <c r="A74" s="14" t="str">
        <f t="shared" si="45"/>
        <v>PCSB 5-Year Budget</v>
      </c>
      <c r="B74" s="151">
        <f t="shared" si="45"/>
        <v>116</v>
      </c>
      <c r="C74" s="14" t="str">
        <f t="shared" si="45"/>
        <v>E.L. Haynes PCS</v>
      </c>
      <c r="D74" s="5" t="str">
        <f t="shared" si="45"/>
        <v>2026-2027</v>
      </c>
      <c r="E74" s="17" t="s">
        <v>101</v>
      </c>
      <c r="F74" s="165">
        <v>0</v>
      </c>
      <c r="G74" s="19">
        <v>1030119.4058543756</v>
      </c>
      <c r="H74" s="19">
        <v>1044952.8105412929</v>
      </c>
      <c r="I74" s="19">
        <v>1060231.2173688177</v>
      </c>
      <c r="J74" s="19">
        <v>1081435.8417161941</v>
      </c>
      <c r="K74" s="19">
        <v>1103064.558550518</v>
      </c>
      <c r="L74" s="18" t="s">
        <v>99</v>
      </c>
      <c r="M74" s="121">
        <f t="shared" si="54"/>
        <v>14833.404686917318</v>
      </c>
      <c r="N74" s="121">
        <f t="shared" si="48"/>
        <v>15278.40682752477</v>
      </c>
      <c r="O74" s="121">
        <f t="shared" si="49"/>
        <v>21204.624347376404</v>
      </c>
      <c r="P74" s="121">
        <f t="shared" si="50"/>
        <v>21628.716834323946</v>
      </c>
      <c r="Q74" s="113">
        <f t="shared" si="55"/>
        <v>1.4399694445727456E-2</v>
      </c>
      <c r="R74" s="113">
        <f t="shared" si="51"/>
        <v>1.4621145254980891E-2</v>
      </c>
      <c r="S74" s="113">
        <f t="shared" si="52"/>
        <v>2.0000000000000049E-2</v>
      </c>
      <c r="T74" s="113">
        <f t="shared" si="53"/>
        <v>2.0000000000000059E-2</v>
      </c>
    </row>
    <row r="75" spans="1:20" ht="15" customHeight="1">
      <c r="A75" s="14" t="str">
        <f t="shared" si="45"/>
        <v>PCSB 5-Year Budget</v>
      </c>
      <c r="B75" s="151">
        <f t="shared" si="45"/>
        <v>116</v>
      </c>
      <c r="C75" s="14" t="str">
        <f t="shared" si="45"/>
        <v>E.L. Haynes PCS</v>
      </c>
      <c r="D75" s="5" t="str">
        <f t="shared" si="45"/>
        <v>2026-2027</v>
      </c>
      <c r="E75" s="17" t="s">
        <v>90</v>
      </c>
      <c r="F75" s="165">
        <v>0</v>
      </c>
      <c r="G75" s="19">
        <v>1063272.6475256842</v>
      </c>
      <c r="H75" s="19">
        <v>1095170.8269514549</v>
      </c>
      <c r="I75" s="19">
        <v>1128025.9517599985</v>
      </c>
      <c r="J75" s="19">
        <v>1150586.4707951983</v>
      </c>
      <c r="K75" s="19">
        <v>1173598.2002111024</v>
      </c>
      <c r="L75" s="18" t="s">
        <v>99</v>
      </c>
      <c r="M75" s="121">
        <f t="shared" si="54"/>
        <v>31898.17942577065</v>
      </c>
      <c r="N75" s="121">
        <f t="shared" si="48"/>
        <v>32855.124808543595</v>
      </c>
      <c r="O75" s="121">
        <f t="shared" si="49"/>
        <v>22560.51903519989</v>
      </c>
      <c r="P75" s="121">
        <f t="shared" si="50"/>
        <v>23011.729415904032</v>
      </c>
      <c r="Q75" s="113">
        <f t="shared" si="55"/>
        <v>3.0000000000000117E-2</v>
      </c>
      <c r="R75" s="113">
        <f t="shared" si="51"/>
        <v>2.9999999999999954E-2</v>
      </c>
      <c r="S75" s="113">
        <f t="shared" si="52"/>
        <v>1.9999999999999931E-2</v>
      </c>
      <c r="T75" s="113">
        <f t="shared" si="53"/>
        <v>2.0000000000000056E-2</v>
      </c>
    </row>
    <row r="76" spans="1:20" ht="15" customHeight="1">
      <c r="A76" s="14" t="str">
        <f t="shared" si="45"/>
        <v>PCSB 5-Year Budget</v>
      </c>
      <c r="B76" s="151">
        <f t="shared" si="45"/>
        <v>116</v>
      </c>
      <c r="C76" s="14" t="str">
        <f t="shared" si="45"/>
        <v>E.L. Haynes PCS</v>
      </c>
      <c r="D76" s="5" t="str">
        <f t="shared" si="45"/>
        <v>2026-2027</v>
      </c>
      <c r="E76" s="16" t="s">
        <v>263</v>
      </c>
      <c r="F76" s="165">
        <v>0</v>
      </c>
      <c r="G76" s="21">
        <f>SUM(G73:G75)</f>
        <v>3573568.1946765902</v>
      </c>
      <c r="H76" s="21">
        <f t="shared" ref="H76:K76" si="57">SUM(H73:H75)</f>
        <v>3642840.3304941473</v>
      </c>
      <c r="I76" s="21">
        <f t="shared" si="57"/>
        <v>3736055.3629202582</v>
      </c>
      <c r="J76" s="21">
        <f t="shared" si="57"/>
        <v>3810776.4701786628</v>
      </c>
      <c r="K76" s="21">
        <f t="shared" si="57"/>
        <v>3886991.9995822366</v>
      </c>
      <c r="L76" s="165" t="s">
        <v>99</v>
      </c>
      <c r="M76" s="125">
        <f t="shared" si="54"/>
        <v>69272.135817557108</v>
      </c>
      <c r="N76" s="125">
        <f t="shared" si="48"/>
        <v>93215.032426110934</v>
      </c>
      <c r="O76" s="125">
        <f t="shared" si="49"/>
        <v>74721.107258404605</v>
      </c>
      <c r="P76" s="125">
        <f t="shared" si="50"/>
        <v>76215.529403573833</v>
      </c>
      <c r="Q76" s="126">
        <f t="shared" si="55"/>
        <v>1.9384584830576118E-2</v>
      </c>
      <c r="R76" s="126">
        <f t="shared" si="51"/>
        <v>2.5588558369086252E-2</v>
      </c>
      <c r="S76" s="126">
        <f t="shared" si="52"/>
        <v>1.9999999999999851E-2</v>
      </c>
      <c r="T76" s="126">
        <f t="shared" si="53"/>
        <v>2.0000000000000153E-2</v>
      </c>
    </row>
    <row r="77" spans="1:20" ht="30" customHeight="1">
      <c r="A77" s="14" t="str">
        <f t="shared" si="45"/>
        <v>PCSB 5-Year Budget</v>
      </c>
      <c r="B77" s="151">
        <f t="shared" si="45"/>
        <v>116</v>
      </c>
      <c r="C77" s="14" t="str">
        <f t="shared" si="45"/>
        <v>E.L. Haynes PCS</v>
      </c>
      <c r="D77" s="5" t="str">
        <f t="shared" si="45"/>
        <v>2026-2027</v>
      </c>
      <c r="E77" t="s">
        <v>264</v>
      </c>
      <c r="F77" s="165">
        <v>0</v>
      </c>
      <c r="G77" s="19">
        <v>337680.3</v>
      </c>
      <c r="H77" s="19">
        <v>416009.60599999997</v>
      </c>
      <c r="I77" s="19">
        <v>451009.60551333352</v>
      </c>
      <c r="J77" s="19">
        <v>488910.44713693374</v>
      </c>
      <c r="K77" s="19">
        <v>531568.58941300528</v>
      </c>
      <c r="L77" s="18" t="s">
        <v>99</v>
      </c>
      <c r="M77" s="121">
        <f t="shared" si="54"/>
        <v>78329.305999999982</v>
      </c>
      <c r="N77" s="121">
        <f t="shared" si="48"/>
        <v>34999.999513333547</v>
      </c>
      <c r="O77" s="121">
        <f t="shared" si="49"/>
        <v>37900.841623600223</v>
      </c>
      <c r="P77" s="121">
        <f t="shared" si="50"/>
        <v>42658.142276071536</v>
      </c>
      <c r="Q77" s="113">
        <f t="shared" si="55"/>
        <v>0.23196291284981677</v>
      </c>
      <c r="R77" s="113">
        <f t="shared" si="51"/>
        <v>8.413267147810416E-2</v>
      </c>
      <c r="S77" s="113">
        <f t="shared" si="52"/>
        <v>8.4035553035421401E-2</v>
      </c>
      <c r="T77" s="113">
        <f t="shared" si="53"/>
        <v>8.7251443543246418E-2</v>
      </c>
    </row>
    <row r="78" spans="1:20">
      <c r="A78" s="14" t="str">
        <f t="shared" si="45"/>
        <v>PCSB 5-Year Budget</v>
      </c>
      <c r="B78" s="151">
        <f t="shared" si="45"/>
        <v>116</v>
      </c>
      <c r="C78" s="14" t="str">
        <f t="shared" si="45"/>
        <v>E.L. Haynes PCS</v>
      </c>
      <c r="D78" s="5" t="str">
        <f t="shared" si="45"/>
        <v>2026-2027</v>
      </c>
      <c r="E78" t="s">
        <v>228</v>
      </c>
      <c r="F78" s="165">
        <v>0</v>
      </c>
      <c r="G78" s="19">
        <v>486506.69911546999</v>
      </c>
      <c r="H78" s="19">
        <v>489719.91719673155</v>
      </c>
      <c r="I78" s="19">
        <v>491646.06960354821</v>
      </c>
      <c r="J78" s="19">
        <v>493918.34130360483</v>
      </c>
      <c r="K78" s="19">
        <v>486740.2180940804</v>
      </c>
      <c r="L78" s="18" t="s">
        <v>99</v>
      </c>
      <c r="M78" s="121">
        <f t="shared" si="54"/>
        <v>3213.2180812615552</v>
      </c>
      <c r="N78" s="121">
        <f t="shared" si="48"/>
        <v>1926.1524068166618</v>
      </c>
      <c r="O78" s="121">
        <f t="shared" si="49"/>
        <v>2272.271700056619</v>
      </c>
      <c r="P78" s="121">
        <f t="shared" si="50"/>
        <v>-7178.1232095244341</v>
      </c>
      <c r="Q78" s="113">
        <f t="shared" si="55"/>
        <v>6.6046738659582436E-3</v>
      </c>
      <c r="R78" s="113">
        <f t="shared" si="51"/>
        <v>3.9331714704241502E-3</v>
      </c>
      <c r="S78" s="113">
        <f t="shared" si="52"/>
        <v>4.6217631758735007E-3</v>
      </c>
      <c r="T78" s="113">
        <f t="shared" si="53"/>
        <v>-1.4533016106628322E-2</v>
      </c>
    </row>
    <row r="79" spans="1:20">
      <c r="A79" s="14" t="str">
        <f t="shared" si="45"/>
        <v>PCSB 5-Year Budget</v>
      </c>
      <c r="B79" s="151">
        <f t="shared" si="45"/>
        <v>116</v>
      </c>
      <c r="C79" s="14" t="str">
        <f t="shared" si="45"/>
        <v>E.L. Haynes PCS</v>
      </c>
      <c r="D79" s="5" t="str">
        <f t="shared" si="45"/>
        <v>2026-2027</v>
      </c>
      <c r="E79" t="s">
        <v>229</v>
      </c>
      <c r="F79" s="165">
        <v>0</v>
      </c>
      <c r="G79" s="19">
        <v>1234168.2052489012</v>
      </c>
      <c r="H79" s="19">
        <v>1242319.4837403051</v>
      </c>
      <c r="I79" s="19">
        <v>1247205.7392909045</v>
      </c>
      <c r="J79" s="19">
        <v>1252970.0288494974</v>
      </c>
      <c r="K79" s="19">
        <v>1234760.5952391049</v>
      </c>
      <c r="L79" s="18" t="s">
        <v>99</v>
      </c>
      <c r="M79" s="121">
        <f t="shared" si="54"/>
        <v>8151.2784914039075</v>
      </c>
      <c r="N79" s="121">
        <f t="shared" si="48"/>
        <v>4886.2555505994242</v>
      </c>
      <c r="O79" s="121">
        <f t="shared" si="49"/>
        <v>5764.2895585929509</v>
      </c>
      <c r="P79" s="121">
        <f t="shared" si="50"/>
        <v>-18209.433610392502</v>
      </c>
      <c r="Q79" s="113">
        <f t="shared" si="55"/>
        <v>6.604673865958163E-3</v>
      </c>
      <c r="R79" s="113">
        <f t="shared" si="51"/>
        <v>3.9331714704241485E-3</v>
      </c>
      <c r="S79" s="113">
        <f t="shared" si="52"/>
        <v>4.6217631758736317E-3</v>
      </c>
      <c r="T79" s="113">
        <f t="shared" si="53"/>
        <v>-1.4533016106628483E-2</v>
      </c>
    </row>
    <row r="80" spans="1:20">
      <c r="A80" s="14" t="str">
        <f t="shared" si="45"/>
        <v>PCSB 5-Year Budget</v>
      </c>
      <c r="B80" s="151">
        <f t="shared" si="45"/>
        <v>116</v>
      </c>
      <c r="C80" s="14" t="str">
        <f t="shared" si="45"/>
        <v>E.L. Haynes PCS</v>
      </c>
      <c r="D80" s="5" t="str">
        <f t="shared" si="45"/>
        <v>2026-2027</v>
      </c>
      <c r="E80" t="s">
        <v>230</v>
      </c>
      <c r="F80" s="165">
        <v>0</v>
      </c>
      <c r="G80" s="19">
        <v>631764.89999999851</v>
      </c>
      <c r="H80" s="19">
        <v>607059.16130335175</v>
      </c>
      <c r="I80" s="19">
        <v>579150.43455452356</v>
      </c>
      <c r="J80" s="19">
        <v>551932.54851515102</v>
      </c>
      <c r="K80" s="19">
        <v>363727.97164534644</v>
      </c>
      <c r="L80" s="18" t="s">
        <v>99</v>
      </c>
      <c r="M80" s="121">
        <f t="shared" si="54"/>
        <v>-24705.73869664676</v>
      </c>
      <c r="N80" s="121">
        <f t="shared" si="48"/>
        <v>-27908.726748828194</v>
      </c>
      <c r="O80" s="121">
        <f t="shared" si="49"/>
        <v>-27217.886039372534</v>
      </c>
      <c r="P80" s="121">
        <f t="shared" si="50"/>
        <v>-188204.57686980459</v>
      </c>
      <c r="Q80" s="113">
        <f t="shared" si="55"/>
        <v>-3.9105905846695217E-2</v>
      </c>
      <c r="R80" s="113">
        <f t="shared" si="51"/>
        <v>-4.5973652203696841E-2</v>
      </c>
      <c r="S80" s="113">
        <f t="shared" si="52"/>
        <v>-4.6996228294826796E-2</v>
      </c>
      <c r="T80" s="113">
        <f t="shared" si="53"/>
        <v>-0.34099198783642348</v>
      </c>
    </row>
    <row r="81" spans="1:20">
      <c r="A81" s="14" t="str">
        <f t="shared" si="45"/>
        <v>PCSB 5-Year Budget</v>
      </c>
      <c r="B81" s="151">
        <f t="shared" si="45"/>
        <v>116</v>
      </c>
      <c r="C81" s="14" t="str">
        <f t="shared" si="45"/>
        <v>E.L. Haynes PCS</v>
      </c>
      <c r="D81" s="5" t="str">
        <f t="shared" si="45"/>
        <v>2026-2027</v>
      </c>
      <c r="E81" t="s">
        <v>231</v>
      </c>
      <c r="F81" s="165">
        <v>0</v>
      </c>
      <c r="G81" s="19">
        <v>416432.16488052905</v>
      </c>
      <c r="H81" s="19">
        <v>400147.20784917561</v>
      </c>
      <c r="I81" s="19">
        <v>381750.9792852372</v>
      </c>
      <c r="J81" s="19">
        <v>363810.1231109745</v>
      </c>
      <c r="K81" s="19">
        <v>239753.78603634937</v>
      </c>
      <c r="L81" s="18" t="s">
        <v>99</v>
      </c>
      <c r="M81" s="121">
        <f t="shared" si="54"/>
        <v>-16284.957031353435</v>
      </c>
      <c r="N81" s="121">
        <f t="shared" si="48"/>
        <v>-18396.228563938406</v>
      </c>
      <c r="O81" s="121">
        <f t="shared" si="49"/>
        <v>-17940.856174262706</v>
      </c>
      <c r="P81" s="121">
        <f t="shared" si="50"/>
        <v>-124056.33707462513</v>
      </c>
      <c r="Q81" s="113">
        <f t="shared" si="55"/>
        <v>-3.9105905846695238E-2</v>
      </c>
      <c r="R81" s="113">
        <f t="shared" si="51"/>
        <v>-4.5973652203696883E-2</v>
      </c>
      <c r="S81" s="113">
        <f t="shared" si="52"/>
        <v>-4.6996228294826803E-2</v>
      </c>
      <c r="T81" s="113">
        <f t="shared" si="53"/>
        <v>-0.34099198783642343</v>
      </c>
    </row>
    <row r="82" spans="1:20">
      <c r="A82" s="14" t="str">
        <f t="shared" si="45"/>
        <v>PCSB 5-Year Budget</v>
      </c>
      <c r="B82" s="151">
        <f t="shared" si="45"/>
        <v>116</v>
      </c>
      <c r="C82" s="14" t="str">
        <f t="shared" si="45"/>
        <v>E.L. Haynes PCS</v>
      </c>
      <c r="D82" s="5" t="str">
        <f t="shared" si="45"/>
        <v>2026-2027</v>
      </c>
      <c r="E82" t="s">
        <v>232</v>
      </c>
      <c r="F82" s="165">
        <v>0</v>
      </c>
      <c r="G82" s="19">
        <v>692328.7606795826</v>
      </c>
      <c r="H82" s="19">
        <v>532834.54248550662</v>
      </c>
      <c r="I82" s="19">
        <v>552230.88591136085</v>
      </c>
      <c r="J82" s="19">
        <v>610474.39646467869</v>
      </c>
      <c r="K82" s="19">
        <v>641350.06444238336</v>
      </c>
      <c r="L82" s="18" t="s">
        <v>99</v>
      </c>
      <c r="M82" s="121">
        <f t="shared" si="54"/>
        <v>-159494.21819407598</v>
      </c>
      <c r="N82" s="121">
        <f t="shared" si="48"/>
        <v>19396.343425854226</v>
      </c>
      <c r="O82" s="121">
        <f t="shared" si="49"/>
        <v>58243.510553317843</v>
      </c>
      <c r="P82" s="121">
        <f t="shared" si="50"/>
        <v>30875.667977704667</v>
      </c>
      <c r="Q82" s="113">
        <f t="shared" si="55"/>
        <v>-0.23037352664291766</v>
      </c>
      <c r="R82" s="113">
        <f t="shared" si="51"/>
        <v>3.640218844554699E-2</v>
      </c>
      <c r="S82" s="113">
        <f t="shared" si="52"/>
        <v>0.10546949118428441</v>
      </c>
      <c r="T82" s="113">
        <f t="shared" si="53"/>
        <v>5.0576515831800485E-2</v>
      </c>
    </row>
    <row r="83" spans="1:20">
      <c r="A83" s="14" t="str">
        <f t="shared" si="45"/>
        <v>PCSB 5-Year Budget</v>
      </c>
      <c r="B83" s="151">
        <f t="shared" si="45"/>
        <v>116</v>
      </c>
      <c r="C83" s="14" t="str">
        <f t="shared" si="45"/>
        <v>E.L. Haynes PCS</v>
      </c>
      <c r="D83" s="5" t="str">
        <f t="shared" si="45"/>
        <v>2026-2027</v>
      </c>
      <c r="E83" t="s">
        <v>233</v>
      </c>
      <c r="F83" s="165">
        <v>0</v>
      </c>
      <c r="G83" s="19">
        <v>2076986.2820387478</v>
      </c>
      <c r="H83" s="19">
        <v>1598503.6274565198</v>
      </c>
      <c r="I83" s="19">
        <v>1656692.6577340825</v>
      </c>
      <c r="J83" s="19">
        <v>1831423.1893940361</v>
      </c>
      <c r="K83" s="19">
        <v>1924050.1933271501</v>
      </c>
      <c r="L83" s="18" t="s">
        <v>99</v>
      </c>
      <c r="M83" s="121">
        <f t="shared" si="54"/>
        <v>-478482.65458222805</v>
      </c>
      <c r="N83" s="121">
        <f t="shared" si="48"/>
        <v>58189.030277562793</v>
      </c>
      <c r="O83" s="121">
        <f t="shared" si="49"/>
        <v>174730.53165995353</v>
      </c>
      <c r="P83" s="121">
        <f t="shared" si="50"/>
        <v>92627.003933114</v>
      </c>
      <c r="Q83" s="113">
        <f t="shared" si="55"/>
        <v>-0.23037352664291771</v>
      </c>
      <c r="R83" s="113">
        <f t="shared" si="51"/>
        <v>3.6402188445547067E-2</v>
      </c>
      <c r="S83" s="113">
        <f t="shared" si="52"/>
        <v>0.10546949118428441</v>
      </c>
      <c r="T83" s="113">
        <f t="shared" si="53"/>
        <v>5.0576515831800485E-2</v>
      </c>
    </row>
    <row r="84" spans="1:20">
      <c r="A84" s="14" t="str">
        <f t="shared" si="45"/>
        <v>PCSB 5-Year Budget</v>
      </c>
      <c r="B84" s="151">
        <f t="shared" si="45"/>
        <v>116</v>
      </c>
      <c r="C84" s="14" t="str">
        <f t="shared" si="45"/>
        <v>E.L. Haynes PCS</v>
      </c>
      <c r="D84" s="5" t="str">
        <f t="shared" si="45"/>
        <v>2026-2027</v>
      </c>
      <c r="E84" s="16" t="s">
        <v>238</v>
      </c>
      <c r="F84" s="165">
        <v>0</v>
      </c>
      <c r="G84" s="21">
        <f>SUM(G78,G80,G82)</f>
        <v>1810600.3597950512</v>
      </c>
      <c r="H84" s="21">
        <f t="shared" ref="H84:K84" si="58">SUM(H78,H80,H82)</f>
        <v>1629613.6209855899</v>
      </c>
      <c r="I84" s="21">
        <f t="shared" si="58"/>
        <v>1623027.3900694326</v>
      </c>
      <c r="J84" s="21">
        <f t="shared" si="58"/>
        <v>1656325.2862834346</v>
      </c>
      <c r="K84" s="21">
        <f t="shared" si="58"/>
        <v>1491818.2541818102</v>
      </c>
      <c r="L84" s="165" t="s">
        <v>99</v>
      </c>
      <c r="M84" s="125">
        <f t="shared" si="54"/>
        <v>-180986.73880946124</v>
      </c>
      <c r="N84" s="125">
        <f t="shared" si="48"/>
        <v>-6586.2309161573648</v>
      </c>
      <c r="O84" s="125">
        <f t="shared" si="49"/>
        <v>33297.896214002045</v>
      </c>
      <c r="P84" s="125">
        <f t="shared" si="50"/>
        <v>-164507.03210162441</v>
      </c>
      <c r="Q84" s="126">
        <f t="shared" si="55"/>
        <v>-9.9959517753518967E-2</v>
      </c>
      <c r="R84" s="126">
        <f t="shared" si="51"/>
        <v>-4.0415904919682824E-3</v>
      </c>
      <c r="S84" s="126">
        <f t="shared" si="52"/>
        <v>2.0515917610347642E-2</v>
      </c>
      <c r="T84" s="126">
        <f t="shared" si="53"/>
        <v>-9.9320485815171902E-2</v>
      </c>
    </row>
    <row r="85" spans="1:20">
      <c r="A85" s="14" t="str">
        <f t="shared" si="45"/>
        <v>PCSB 5-Year Budget</v>
      </c>
      <c r="B85" s="151">
        <f t="shared" si="45"/>
        <v>116</v>
      </c>
      <c r="C85" s="14" t="str">
        <f t="shared" si="45"/>
        <v>E.L. Haynes PCS</v>
      </c>
      <c r="D85" s="5" t="str">
        <f t="shared" si="45"/>
        <v>2026-2027</v>
      </c>
      <c r="E85" s="16" t="s">
        <v>239</v>
      </c>
      <c r="F85" s="165">
        <v>0</v>
      </c>
      <c r="G85" s="21">
        <f>SUM(G77,G79,G81,G83)</f>
        <v>4065266.9521681778</v>
      </c>
      <c r="H85" s="21">
        <f t="shared" ref="H85:K85" si="59">SUM(H77,H79,H81,H83)</f>
        <v>3656979.9250460006</v>
      </c>
      <c r="I85" s="21">
        <f t="shared" si="59"/>
        <v>3736658.981823558</v>
      </c>
      <c r="J85" s="21">
        <f t="shared" si="59"/>
        <v>3937113.7884914419</v>
      </c>
      <c r="K85" s="21">
        <f t="shared" si="59"/>
        <v>3930133.1640156098</v>
      </c>
      <c r="L85" s="165" t="s">
        <v>99</v>
      </c>
      <c r="M85" s="125">
        <f t="shared" si="54"/>
        <v>-408287.02712217718</v>
      </c>
      <c r="N85" s="125">
        <f t="shared" si="48"/>
        <v>79679.056777557358</v>
      </c>
      <c r="O85" s="125">
        <f t="shared" si="49"/>
        <v>200454.80666788388</v>
      </c>
      <c r="P85" s="125">
        <f t="shared" si="50"/>
        <v>-6980.6244758320972</v>
      </c>
      <c r="Q85" s="126">
        <f t="shared" si="55"/>
        <v>-0.10043301754253077</v>
      </c>
      <c r="R85" s="126">
        <f t="shared" si="51"/>
        <v>2.1788212790518693E-2</v>
      </c>
      <c r="S85" s="126">
        <f t="shared" si="52"/>
        <v>5.3645464475877397E-2</v>
      </c>
      <c r="T85" s="126">
        <f t="shared" si="53"/>
        <v>-1.7730309182927672E-3</v>
      </c>
    </row>
    <row r="86" spans="1:20">
      <c r="A86" s="14" t="str">
        <f t="shared" si="45"/>
        <v>PCSB 5-Year Budget</v>
      </c>
      <c r="B86" s="151">
        <f t="shared" si="45"/>
        <v>116</v>
      </c>
      <c r="C86" s="14" t="str">
        <f t="shared" si="45"/>
        <v>E.L. Haynes PCS</v>
      </c>
      <c r="D86" s="5" t="str">
        <f t="shared" si="45"/>
        <v>2026-2027</v>
      </c>
      <c r="E86" s="16" t="s">
        <v>8</v>
      </c>
      <c r="F86" s="165">
        <v>0</v>
      </c>
      <c r="G86" s="21">
        <f>G84+G85</f>
        <v>5875867.3119632285</v>
      </c>
      <c r="H86" s="21">
        <f t="shared" ref="H86:K86" si="60">H84+H85</f>
        <v>5286593.5460315906</v>
      </c>
      <c r="I86" s="21">
        <f t="shared" si="60"/>
        <v>5359686.3718929905</v>
      </c>
      <c r="J86" s="21">
        <f t="shared" si="60"/>
        <v>5593439.0747748762</v>
      </c>
      <c r="K86" s="21">
        <f t="shared" si="60"/>
        <v>5421951.4181974195</v>
      </c>
      <c r="L86" s="165" t="s">
        <v>99</v>
      </c>
      <c r="M86" s="125">
        <f t="shared" si="54"/>
        <v>-589273.76593163796</v>
      </c>
      <c r="N86" s="125">
        <f t="shared" si="48"/>
        <v>73092.825861399993</v>
      </c>
      <c r="O86" s="125">
        <f t="shared" si="49"/>
        <v>233752.70288188569</v>
      </c>
      <c r="P86" s="125">
        <f t="shared" si="50"/>
        <v>-171487.65657745674</v>
      </c>
      <c r="Q86" s="126">
        <f t="shared" si="55"/>
        <v>-0.10028711246284958</v>
      </c>
      <c r="R86" s="126">
        <f t="shared" si="51"/>
        <v>1.3826072540845799E-2</v>
      </c>
      <c r="S86" s="126">
        <f t="shared" si="52"/>
        <v>4.3613130818198689E-2</v>
      </c>
      <c r="T86" s="126">
        <f t="shared" si="53"/>
        <v>-3.0658715377955333E-2</v>
      </c>
    </row>
    <row r="87" spans="1:20" ht="30" customHeight="1">
      <c r="A87" s="14" t="str">
        <f t="shared" si="45"/>
        <v>PCSB 5-Year Budget</v>
      </c>
      <c r="B87" s="151">
        <f t="shared" si="45"/>
        <v>116</v>
      </c>
      <c r="C87" s="14" t="str">
        <f t="shared" si="45"/>
        <v>E.L. Haynes PCS</v>
      </c>
      <c r="D87" s="5" t="str">
        <f t="shared" si="45"/>
        <v>2026-2027</v>
      </c>
      <c r="E87" t="s">
        <v>276</v>
      </c>
      <c r="F87" s="165">
        <v>0</v>
      </c>
      <c r="G87" s="19">
        <v>383180.34860420978</v>
      </c>
      <c r="H87" s="19">
        <v>408551.5492391304</v>
      </c>
      <c r="I87" s="19">
        <v>437209.59792960662</v>
      </c>
      <c r="J87" s="19">
        <v>437415.4067391305</v>
      </c>
      <c r="K87" s="19">
        <v>455962.02648198762</v>
      </c>
      <c r="L87" s="18" t="s">
        <v>99</v>
      </c>
      <c r="M87" s="121">
        <f t="shared" si="54"/>
        <v>25371.20063492062</v>
      </c>
      <c r="N87" s="121">
        <f t="shared" si="48"/>
        <v>28658.048690476222</v>
      </c>
      <c r="O87" s="121">
        <f t="shared" si="49"/>
        <v>205.80880952387815</v>
      </c>
      <c r="P87" s="121">
        <f t="shared" si="50"/>
        <v>18546.619742857118</v>
      </c>
      <c r="Q87" s="113">
        <f t="shared" si="55"/>
        <v>6.6212165439430579E-2</v>
      </c>
      <c r="R87" s="113">
        <f t="shared" si="51"/>
        <v>7.0145490192970242E-2</v>
      </c>
      <c r="S87" s="113">
        <f t="shared" si="52"/>
        <v>4.7073259713071214E-4</v>
      </c>
      <c r="T87" s="113">
        <f t="shared" si="53"/>
        <v>4.2400472084692956E-2</v>
      </c>
    </row>
    <row r="88" spans="1:20">
      <c r="A88" s="14" t="str">
        <f t="shared" si="45"/>
        <v>PCSB 5-Year Budget</v>
      </c>
      <c r="B88" s="151">
        <f t="shared" si="45"/>
        <v>116</v>
      </c>
      <c r="C88" s="14" t="str">
        <f t="shared" si="45"/>
        <v>E.L. Haynes PCS</v>
      </c>
      <c r="D88" s="5" t="str">
        <f t="shared" si="45"/>
        <v>2026-2027</v>
      </c>
      <c r="E88" t="s">
        <v>277</v>
      </c>
      <c r="F88" s="165">
        <v>0</v>
      </c>
      <c r="G88" s="19">
        <v>0</v>
      </c>
      <c r="H88" s="19">
        <v>0</v>
      </c>
      <c r="I88" s="19">
        <v>0</v>
      </c>
      <c r="J88" s="19">
        <v>0</v>
      </c>
      <c r="K88" s="19">
        <v>0</v>
      </c>
      <c r="L88" s="18" t="s">
        <v>99</v>
      </c>
      <c r="M88" s="121">
        <f t="shared" si="54"/>
        <v>0</v>
      </c>
      <c r="N88" s="121">
        <f t="shared" si="48"/>
        <v>0</v>
      </c>
      <c r="O88" s="121">
        <f t="shared" si="49"/>
        <v>0</v>
      </c>
      <c r="P88" s="121">
        <f t="shared" si="50"/>
        <v>0</v>
      </c>
      <c r="Q88" s="113">
        <f t="shared" si="55"/>
        <v>0</v>
      </c>
      <c r="R88" s="113">
        <f t="shared" si="51"/>
        <v>0</v>
      </c>
      <c r="S88" s="113">
        <f t="shared" si="52"/>
        <v>0</v>
      </c>
      <c r="T88" s="113">
        <f t="shared" si="53"/>
        <v>0</v>
      </c>
    </row>
    <row r="89" spans="1:20">
      <c r="A89" s="14" t="str">
        <f t="shared" si="45"/>
        <v>PCSB 5-Year Budget</v>
      </c>
      <c r="B89" s="151">
        <f t="shared" si="45"/>
        <v>116</v>
      </c>
      <c r="C89" s="14" t="str">
        <f t="shared" si="45"/>
        <v>E.L. Haynes PCS</v>
      </c>
      <c r="D89" s="5" t="str">
        <f t="shared" si="45"/>
        <v>2026-2027</v>
      </c>
      <c r="E89" t="s">
        <v>9</v>
      </c>
      <c r="F89" s="165">
        <v>0</v>
      </c>
      <c r="G89" s="19">
        <v>0</v>
      </c>
      <c r="H89" s="19">
        <v>0</v>
      </c>
      <c r="I89" s="19">
        <v>0</v>
      </c>
      <c r="J89" s="19">
        <v>0</v>
      </c>
      <c r="K89" s="19">
        <v>0</v>
      </c>
      <c r="L89" s="18" t="s">
        <v>99</v>
      </c>
      <c r="M89" s="121">
        <f t="shared" si="54"/>
        <v>0</v>
      </c>
      <c r="N89" s="121">
        <f t="shared" si="48"/>
        <v>0</v>
      </c>
      <c r="O89" s="121">
        <f t="shared" si="49"/>
        <v>0</v>
      </c>
      <c r="P89" s="121">
        <f t="shared" si="50"/>
        <v>0</v>
      </c>
      <c r="Q89" s="113">
        <f t="shared" si="55"/>
        <v>0</v>
      </c>
      <c r="R89" s="113">
        <f t="shared" si="51"/>
        <v>0</v>
      </c>
      <c r="S89" s="113">
        <f t="shared" si="52"/>
        <v>0</v>
      </c>
      <c r="T89" s="113">
        <f t="shared" si="53"/>
        <v>0</v>
      </c>
    </row>
    <row r="90" spans="1:20">
      <c r="A90" s="14" t="str">
        <f t="shared" si="45"/>
        <v>PCSB 5-Year Budget</v>
      </c>
      <c r="B90" s="151">
        <f t="shared" si="45"/>
        <v>116</v>
      </c>
      <c r="C90" s="14" t="str">
        <f t="shared" si="45"/>
        <v>E.L. Haynes PCS</v>
      </c>
      <c r="D90" s="5" t="str">
        <f t="shared" si="45"/>
        <v>2026-2027</v>
      </c>
      <c r="E90" t="s">
        <v>10</v>
      </c>
      <c r="F90" s="165">
        <v>0</v>
      </c>
      <c r="G90" s="19">
        <v>5260661.5267862668</v>
      </c>
      <c r="H90" s="19">
        <v>5220652.6011728505</v>
      </c>
      <c r="I90" s="19">
        <v>5372714.430541872</v>
      </c>
      <c r="J90" s="19">
        <v>5471800.3217839133</v>
      </c>
      <c r="K90" s="19">
        <v>5576694.8432491301</v>
      </c>
      <c r="L90" s="18" t="s">
        <v>99</v>
      </c>
      <c r="M90" s="121">
        <f t="shared" si="54"/>
        <v>-40008.925613416359</v>
      </c>
      <c r="N90" s="121">
        <f t="shared" si="48"/>
        <v>152061.82936902158</v>
      </c>
      <c r="O90" s="121">
        <f t="shared" si="49"/>
        <v>99085.891242041253</v>
      </c>
      <c r="P90" s="121">
        <f t="shared" si="50"/>
        <v>104894.52146521676</v>
      </c>
      <c r="Q90" s="113">
        <f t="shared" si="55"/>
        <v>-7.6053031372002701E-3</v>
      </c>
      <c r="R90" s="113">
        <f t="shared" si="51"/>
        <v>2.9126977216384783E-2</v>
      </c>
      <c r="S90" s="113">
        <f t="shared" si="52"/>
        <v>1.8442426546770294E-2</v>
      </c>
      <c r="T90" s="113">
        <f t="shared" si="53"/>
        <v>1.9170019974526248E-2</v>
      </c>
    </row>
    <row r="91" spans="1:20">
      <c r="A91" s="14" t="str">
        <f t="shared" si="45"/>
        <v>PCSB 5-Year Budget</v>
      </c>
      <c r="B91" s="151">
        <f t="shared" si="45"/>
        <v>116</v>
      </c>
      <c r="C91" s="14" t="str">
        <f t="shared" si="45"/>
        <v>E.L. Haynes PCS</v>
      </c>
      <c r="D91" s="5" t="str">
        <f t="shared" si="45"/>
        <v>2026-2027</v>
      </c>
      <c r="E91" s="16" t="s">
        <v>11</v>
      </c>
      <c r="F91" s="165">
        <v>0</v>
      </c>
      <c r="G91" s="21">
        <f>SUM(G87:G90)</f>
        <v>5643841.8753904765</v>
      </c>
      <c r="H91" s="21">
        <f>SUM(H87:H90)</f>
        <v>5629204.1504119812</v>
      </c>
      <c r="I91" s="21">
        <f>SUM(I87:I90)</f>
        <v>5809924.0284714783</v>
      </c>
      <c r="J91" s="21">
        <f>SUM(J87:J90)</f>
        <v>5909215.7285230439</v>
      </c>
      <c r="K91" s="21">
        <f>SUM(K87:K90)</f>
        <v>6032656.869731118</v>
      </c>
      <c r="L91" s="165" t="s">
        <v>99</v>
      </c>
      <c r="M91" s="125">
        <f t="shared" si="54"/>
        <v>-14637.724978495389</v>
      </c>
      <c r="N91" s="125">
        <f t="shared" si="48"/>
        <v>180719.8780594971</v>
      </c>
      <c r="O91" s="125">
        <f t="shared" si="49"/>
        <v>99291.700051565655</v>
      </c>
      <c r="P91" s="125">
        <f t="shared" si="50"/>
        <v>123441.14120807406</v>
      </c>
      <c r="Q91" s="126">
        <f t="shared" si="55"/>
        <v>-2.5935746078078522E-3</v>
      </c>
      <c r="R91" s="126">
        <f t="shared" si="51"/>
        <v>3.2103983659265735E-2</v>
      </c>
      <c r="S91" s="126">
        <f t="shared" si="52"/>
        <v>1.7090016937396705E-2</v>
      </c>
      <c r="T91" s="126">
        <f t="shared" si="53"/>
        <v>2.0889598024360346E-2</v>
      </c>
    </row>
    <row r="92" spans="1:20" ht="30" customHeight="1">
      <c r="A92" s="14" t="str">
        <f t="shared" si="45"/>
        <v>PCSB 5-Year Budget</v>
      </c>
      <c r="B92" s="151">
        <f t="shared" si="45"/>
        <v>116</v>
      </c>
      <c r="C92" s="14" t="str">
        <f t="shared" si="45"/>
        <v>E.L. Haynes PCS</v>
      </c>
      <c r="D92" s="5" t="str">
        <f t="shared" si="45"/>
        <v>2026-2027</v>
      </c>
      <c r="E92" s="16" t="s">
        <v>12</v>
      </c>
      <c r="F92" s="165">
        <v>0</v>
      </c>
      <c r="G92" s="21">
        <f>SUM(G72,G76,G86,G91)</f>
        <v>45756991.718995079</v>
      </c>
      <c r="H92" s="21">
        <f>SUM(H72,H76,H86,H91)</f>
        <v>46136716.974011451</v>
      </c>
      <c r="I92" s="21">
        <f>SUM(I72,I76,I86,I91)</f>
        <v>47425540.25877066</v>
      </c>
      <c r="J92" s="21">
        <f>SUM(J72,J76,J86,J91)</f>
        <v>48413507.604595236</v>
      </c>
      <c r="K92" s="21">
        <f>SUM(K72,K76,K86,K91)</f>
        <v>49099980.265251808</v>
      </c>
      <c r="L92" s="165" t="s">
        <v>99</v>
      </c>
      <c r="M92" s="125">
        <f t="shared" si="54"/>
        <v>379725.25501637161</v>
      </c>
      <c r="N92" s="125">
        <f t="shared" si="48"/>
        <v>1288823.2847592086</v>
      </c>
      <c r="O92" s="125">
        <f t="shared" si="49"/>
        <v>987967.34582457691</v>
      </c>
      <c r="P92" s="125">
        <f t="shared" si="50"/>
        <v>686472.66065657139</v>
      </c>
      <c r="Q92" s="126">
        <f t="shared" si="55"/>
        <v>8.2987373240871604E-3</v>
      </c>
      <c r="R92" s="126">
        <f t="shared" si="51"/>
        <v>2.7934872034462169E-2</v>
      </c>
      <c r="S92" s="126">
        <f t="shared" si="52"/>
        <v>2.0831968184945808E-2</v>
      </c>
      <c r="T92" s="126">
        <f t="shared" si="53"/>
        <v>1.4179362219799457E-2</v>
      </c>
    </row>
    <row r="93" spans="1:20" ht="30" customHeight="1">
      <c r="A93" s="14" t="str">
        <f t="shared" si="45"/>
        <v>PCSB 5-Year Budget</v>
      </c>
      <c r="B93" s="151">
        <f t="shared" si="45"/>
        <v>116</v>
      </c>
      <c r="C93" s="14" t="str">
        <f t="shared" si="45"/>
        <v>E.L. Haynes PCS</v>
      </c>
      <c r="D93" s="5" t="str">
        <f t="shared" si="45"/>
        <v>2026-2027</v>
      </c>
      <c r="E93" s="16" t="s">
        <v>13</v>
      </c>
      <c r="F93" s="165">
        <v>0</v>
      </c>
      <c r="G93" s="20">
        <f>G58-G92</f>
        <v>-1126971.0616392866</v>
      </c>
      <c r="H93" s="20">
        <f>H58-H92</f>
        <v>369776.81136452407</v>
      </c>
      <c r="I93" s="20">
        <f>I58-I92</f>
        <v>-11543.586449891329</v>
      </c>
      <c r="J93" s="20">
        <f>J58-J92</f>
        <v>-912232.77570748329</v>
      </c>
      <c r="K93" s="20">
        <f>K58-K92</f>
        <v>-1262806.2829346806</v>
      </c>
      <c r="L93" s="165" t="s">
        <v>99</v>
      </c>
      <c r="M93" s="123">
        <f t="shared" si="54"/>
        <v>1496747.8730038106</v>
      </c>
      <c r="N93" s="123">
        <f t="shared" si="48"/>
        <v>-381320.3978144154</v>
      </c>
      <c r="O93" s="123">
        <f t="shared" si="49"/>
        <v>-900689.18925759196</v>
      </c>
      <c r="P93" s="123">
        <f t="shared" si="50"/>
        <v>-350573.50722719729</v>
      </c>
      <c r="Q93" s="124">
        <f t="shared" si="55"/>
        <v>-1.3281156224425572</v>
      </c>
      <c r="R93" s="124">
        <f t="shared" si="51"/>
        <v>-1.0312177132127187</v>
      </c>
      <c r="S93" s="124">
        <f t="shared" si="52"/>
        <v>78.025074197462359</v>
      </c>
      <c r="T93" s="124">
        <f t="shared" si="53"/>
        <v>0.3843026873873388</v>
      </c>
    </row>
    <row r="94" spans="1:20">
      <c r="A94" s="14" t="str">
        <f t="shared" si="45"/>
        <v>PCSB 5-Year Budget</v>
      </c>
      <c r="B94" s="151">
        <f t="shared" si="45"/>
        <v>116</v>
      </c>
      <c r="C94" s="14" t="str">
        <f t="shared" si="45"/>
        <v>E.L. Haynes PCS</v>
      </c>
      <c r="D94" s="5" t="str">
        <f t="shared" si="45"/>
        <v>2026-2027</v>
      </c>
      <c r="E94" s="17" t="s">
        <v>15</v>
      </c>
      <c r="F94" s="165">
        <v>0</v>
      </c>
      <c r="G94" s="19">
        <v>0</v>
      </c>
      <c r="H94" s="19">
        <v>0</v>
      </c>
      <c r="I94" s="19">
        <v>0</v>
      </c>
      <c r="J94" s="19">
        <v>0</v>
      </c>
      <c r="K94" s="19">
        <v>0</v>
      </c>
      <c r="L94" s="18" t="s">
        <v>99</v>
      </c>
      <c r="M94" s="121">
        <f t="shared" si="54"/>
        <v>0</v>
      </c>
      <c r="N94" s="121">
        <f t="shared" si="48"/>
        <v>0</v>
      </c>
      <c r="O94" s="121">
        <f t="shared" si="49"/>
        <v>0</v>
      </c>
      <c r="P94" s="121">
        <f t="shared" si="50"/>
        <v>0</v>
      </c>
      <c r="Q94" s="113">
        <f t="shared" si="55"/>
        <v>0</v>
      </c>
      <c r="R94" s="113">
        <f t="shared" si="51"/>
        <v>0</v>
      </c>
      <c r="S94" s="113">
        <f t="shared" si="52"/>
        <v>0</v>
      </c>
      <c r="T94" s="113">
        <f t="shared" si="53"/>
        <v>0</v>
      </c>
    </row>
    <row r="95" spans="1:20">
      <c r="A95" s="14" t="str">
        <f t="shared" si="45"/>
        <v>PCSB 5-Year Budget</v>
      </c>
      <c r="B95" s="151">
        <f t="shared" si="45"/>
        <v>116</v>
      </c>
      <c r="C95" s="14" t="str">
        <f t="shared" si="45"/>
        <v>E.L. Haynes PCS</v>
      </c>
      <c r="D95" s="5" t="str">
        <f t="shared" si="45"/>
        <v>2026-2027</v>
      </c>
      <c r="E95" s="17" t="s">
        <v>82</v>
      </c>
      <c r="F95" s="165">
        <v>0</v>
      </c>
      <c r="G95" s="19" t="str">
        <f t="shared" ref="G95:K97" si="61">IF(G94=0,"None","Describe")</f>
        <v>None</v>
      </c>
      <c r="H95" s="19" t="str">
        <f t="shared" si="61"/>
        <v>None</v>
      </c>
      <c r="I95" s="19" t="str">
        <f t="shared" si="61"/>
        <v>None</v>
      </c>
      <c r="J95" s="19" t="str">
        <f t="shared" si="61"/>
        <v>None</v>
      </c>
      <c r="K95" s="19" t="str">
        <f t="shared" si="61"/>
        <v>None</v>
      </c>
      <c r="L95" s="165" t="s">
        <v>99</v>
      </c>
      <c r="M95" s="121">
        <v>0</v>
      </c>
      <c r="N95" s="121">
        <v>0</v>
      </c>
      <c r="O95" s="121">
        <v>0</v>
      </c>
      <c r="P95" s="121">
        <v>0</v>
      </c>
      <c r="Q95" s="113">
        <v>0</v>
      </c>
      <c r="R95" s="113">
        <v>0</v>
      </c>
      <c r="S95" s="113">
        <v>0</v>
      </c>
      <c r="T95" s="113">
        <v>0</v>
      </c>
    </row>
    <row r="96" spans="1:20">
      <c r="A96" s="14" t="str">
        <f t="shared" si="45"/>
        <v>PCSB 5-Year Budget</v>
      </c>
      <c r="B96" s="151">
        <f t="shared" si="45"/>
        <v>116</v>
      </c>
      <c r="C96" s="14" t="str">
        <f t="shared" si="45"/>
        <v>E.L. Haynes PCS</v>
      </c>
      <c r="D96" s="5" t="str">
        <f t="shared" si="45"/>
        <v>2026-2027</v>
      </c>
      <c r="E96" s="17" t="s">
        <v>83</v>
      </c>
      <c r="F96" s="165">
        <v>0</v>
      </c>
      <c r="G96" s="19">
        <v>0</v>
      </c>
      <c r="H96" s="19">
        <v>0</v>
      </c>
      <c r="I96" s="19">
        <v>0</v>
      </c>
      <c r="J96" s="19">
        <v>0</v>
      </c>
      <c r="K96" s="19">
        <v>0</v>
      </c>
      <c r="L96" s="18" t="s">
        <v>99</v>
      </c>
      <c r="M96" s="121">
        <f t="shared" si="54"/>
        <v>0</v>
      </c>
      <c r="N96" s="121">
        <f t="shared" si="48"/>
        <v>0</v>
      </c>
      <c r="O96" s="121">
        <f t="shared" si="49"/>
        <v>0</v>
      </c>
      <c r="P96" s="121">
        <f t="shared" si="50"/>
        <v>0</v>
      </c>
      <c r="Q96" s="113">
        <f t="shared" si="55"/>
        <v>0</v>
      </c>
      <c r="R96" s="113">
        <f t="shared" si="51"/>
        <v>0</v>
      </c>
      <c r="S96" s="113">
        <f t="shared" si="52"/>
        <v>0</v>
      </c>
      <c r="T96" s="113">
        <f t="shared" si="53"/>
        <v>0</v>
      </c>
    </row>
    <row r="97" spans="1:20">
      <c r="A97" s="14" t="str">
        <f t="shared" si="45"/>
        <v>PCSB 5-Year Budget</v>
      </c>
      <c r="B97" s="151">
        <f t="shared" si="45"/>
        <v>116</v>
      </c>
      <c r="C97" s="14" t="str">
        <f t="shared" si="45"/>
        <v>E.L. Haynes PCS</v>
      </c>
      <c r="D97" s="5" t="str">
        <f t="shared" si="45"/>
        <v>2026-2027</v>
      </c>
      <c r="E97" s="17" t="s">
        <v>84</v>
      </c>
      <c r="F97" s="165">
        <v>0</v>
      </c>
      <c r="G97" s="19" t="str">
        <f t="shared" si="61"/>
        <v>None</v>
      </c>
      <c r="H97" s="19" t="str">
        <f t="shared" si="61"/>
        <v>None</v>
      </c>
      <c r="I97" s="19" t="str">
        <f t="shared" si="61"/>
        <v>None</v>
      </c>
      <c r="J97" s="19" t="str">
        <f t="shared" si="61"/>
        <v>None</v>
      </c>
      <c r="K97" s="19" t="str">
        <f t="shared" si="61"/>
        <v>None</v>
      </c>
      <c r="L97" s="165" t="s">
        <v>99</v>
      </c>
      <c r="M97" s="121">
        <v>0</v>
      </c>
      <c r="N97" s="121">
        <v>0</v>
      </c>
      <c r="O97" s="121">
        <v>0</v>
      </c>
      <c r="P97" s="121">
        <v>0</v>
      </c>
      <c r="Q97" s="113">
        <v>0</v>
      </c>
      <c r="R97" s="113">
        <v>0</v>
      </c>
      <c r="S97" s="113">
        <v>0</v>
      </c>
      <c r="T97" s="113">
        <v>0</v>
      </c>
    </row>
    <row r="98" spans="1:20">
      <c r="A98" s="14" t="str">
        <f t="shared" si="45"/>
        <v>PCSB 5-Year Budget</v>
      </c>
      <c r="B98" s="151">
        <f t="shared" si="45"/>
        <v>116</v>
      </c>
      <c r="C98" s="14" t="str">
        <f t="shared" si="45"/>
        <v>E.L. Haynes PCS</v>
      </c>
      <c r="D98" s="5" t="str">
        <f t="shared" si="45"/>
        <v>2026-2027</v>
      </c>
      <c r="E98" s="16" t="s">
        <v>16</v>
      </c>
      <c r="F98" s="165">
        <v>0</v>
      </c>
      <c r="G98" s="21">
        <f t="shared" ref="G98:K98" si="62">SUM(G93:G94,G96)</f>
        <v>-1126971.0616392866</v>
      </c>
      <c r="H98" s="21">
        <f t="shared" si="62"/>
        <v>369776.81136452407</v>
      </c>
      <c r="I98" s="21">
        <f t="shared" si="62"/>
        <v>-11543.586449891329</v>
      </c>
      <c r="J98" s="21">
        <f t="shared" si="62"/>
        <v>-912232.77570748329</v>
      </c>
      <c r="K98" s="21">
        <f t="shared" si="62"/>
        <v>-1262806.2829346806</v>
      </c>
      <c r="L98" s="165" t="s">
        <v>99</v>
      </c>
      <c r="M98" s="125">
        <f t="shared" si="54"/>
        <v>1496747.8730038106</v>
      </c>
      <c r="N98" s="125">
        <f t="shared" si="48"/>
        <v>-381320.3978144154</v>
      </c>
      <c r="O98" s="125">
        <f t="shared" si="49"/>
        <v>-900689.18925759196</v>
      </c>
      <c r="P98" s="125">
        <f t="shared" si="50"/>
        <v>-350573.50722719729</v>
      </c>
      <c r="Q98" s="126">
        <f t="shared" si="55"/>
        <v>-1.3281156224425572</v>
      </c>
      <c r="R98" s="126">
        <f t="shared" si="51"/>
        <v>-1.0312177132127187</v>
      </c>
      <c r="S98" s="126">
        <f t="shared" si="52"/>
        <v>78.025074197462359</v>
      </c>
      <c r="T98" s="126">
        <f t="shared" si="53"/>
        <v>0.3843026873873388</v>
      </c>
    </row>
    <row r="99" spans="1:20" ht="30" customHeight="1" thickBot="1">
      <c r="A99" s="14" t="str">
        <f t="shared" ref="A99:D99" si="63">A$2</f>
        <v>PCSB 5-Year Budget</v>
      </c>
      <c r="B99" s="151">
        <f t="shared" si="63"/>
        <v>116</v>
      </c>
      <c r="C99" s="14" t="str">
        <f t="shared" si="63"/>
        <v>E.L. Haynes PCS</v>
      </c>
      <c r="D99" s="5" t="str">
        <f t="shared" si="63"/>
        <v>2026-2027</v>
      </c>
      <c r="E99" s="16" t="s">
        <v>256</v>
      </c>
      <c r="F99" s="29">
        <v>22155745.470222004</v>
      </c>
      <c r="G99" s="23">
        <f>F99+G98</f>
        <v>21028774.408582717</v>
      </c>
      <c r="H99" s="23">
        <f>G99+H98</f>
        <v>21398551.219947241</v>
      </c>
      <c r="I99" s="23">
        <f>H99+I98</f>
        <v>21387007.63349735</v>
      </c>
      <c r="J99" s="23">
        <f>I99+J98</f>
        <v>20474774.857789867</v>
      </c>
      <c r="K99" s="23">
        <f t="shared" ref="K99" si="64">J99+K98</f>
        <v>19211968.574855186</v>
      </c>
      <c r="L99" s="165" t="s">
        <v>99</v>
      </c>
      <c r="M99" s="131">
        <f t="shared" si="54"/>
        <v>369776.81136452407</v>
      </c>
      <c r="N99" s="131">
        <f t="shared" si="48"/>
        <v>-11543.586449891329</v>
      </c>
      <c r="O99" s="131">
        <f t="shared" si="49"/>
        <v>-912232.77570748329</v>
      </c>
      <c r="P99" s="131">
        <f t="shared" si="50"/>
        <v>-1262806.2829346806</v>
      </c>
      <c r="Q99" s="132">
        <f t="shared" si="55"/>
        <v>1.7584325371506327E-2</v>
      </c>
      <c r="R99" s="132">
        <f t="shared" si="51"/>
        <v>-5.3945644876792691E-4</v>
      </c>
      <c r="S99" s="132">
        <f t="shared" si="52"/>
        <v>-4.2653595647420113E-2</v>
      </c>
      <c r="T99" s="132">
        <f t="shared" si="53"/>
        <v>-6.1676198722850975E-2</v>
      </c>
    </row>
    <row r="100" spans="1:20" ht="30" customHeight="1" thickTop="1">
      <c r="A100" s="14" t="str">
        <f t="shared" si="45"/>
        <v>PCSB 5-Year Budget</v>
      </c>
      <c r="B100" s="151">
        <f t="shared" si="45"/>
        <v>116</v>
      </c>
      <c r="C100" s="14" t="str">
        <f t="shared" si="45"/>
        <v>E.L. Haynes PCS</v>
      </c>
      <c r="D100" s="5" t="str">
        <f t="shared" si="45"/>
        <v>2026-2027</v>
      </c>
      <c r="E100" t="s">
        <v>85</v>
      </c>
      <c r="F100" s="165">
        <v>0</v>
      </c>
      <c r="G100" s="19">
        <v>1590866.2636918277</v>
      </c>
      <c r="H100" s="19">
        <v>2431421.484820798</v>
      </c>
      <c r="I100" s="19">
        <v>2085140.9864238575</v>
      </c>
      <c r="J100" s="19">
        <v>1191991.9694041535</v>
      </c>
      <c r="K100" s="19">
        <v>824087.76410247386</v>
      </c>
      <c r="L100" s="18">
        <v>2086893.9921875</v>
      </c>
      <c r="M100" s="121">
        <f t="shared" si="54"/>
        <v>840555.22112897038</v>
      </c>
      <c r="N100" s="121">
        <f t="shared" si="48"/>
        <v>-346280.49839694053</v>
      </c>
      <c r="O100" s="121">
        <f t="shared" si="49"/>
        <v>-893149.01701970398</v>
      </c>
      <c r="P100" s="121">
        <f t="shared" si="50"/>
        <v>-367904.20530167967</v>
      </c>
      <c r="Q100" s="113">
        <f t="shared" si="55"/>
        <v>0.52836321965766275</v>
      </c>
      <c r="R100" s="113">
        <f t="shared" si="51"/>
        <v>-0.14241895144825631</v>
      </c>
      <c r="S100" s="113">
        <f t="shared" si="52"/>
        <v>-0.42833986902320137</v>
      </c>
      <c r="T100" s="113">
        <f t="shared" si="53"/>
        <v>-0.30864654691053467</v>
      </c>
    </row>
    <row r="101" spans="1:20">
      <c r="A101" s="14" t="str">
        <f t="shared" si="45"/>
        <v>PCSB 5-Year Budget</v>
      </c>
      <c r="B101" s="151">
        <f t="shared" si="45"/>
        <v>116</v>
      </c>
      <c r="C101" s="14" t="str">
        <f t="shared" si="45"/>
        <v>E.L. Haynes PCS</v>
      </c>
      <c r="D101" s="5" t="str">
        <f t="shared" si="45"/>
        <v>2026-2027</v>
      </c>
      <c r="E101" t="s">
        <v>86</v>
      </c>
      <c r="F101" s="165">
        <v>0</v>
      </c>
      <c r="G101" s="19">
        <v>-3516949</v>
      </c>
      <c r="H101" s="19">
        <v>-997348.875</v>
      </c>
      <c r="I101" s="19">
        <v>-958131</v>
      </c>
      <c r="J101" s="19">
        <v>-965534.5</v>
      </c>
      <c r="K101" s="19">
        <v>5641481.2800000012</v>
      </c>
      <c r="L101" s="18">
        <v>31119899.009062499</v>
      </c>
      <c r="M101" s="121">
        <f t="shared" si="54"/>
        <v>2519600.125</v>
      </c>
      <c r="N101" s="121">
        <f t="shared" si="48"/>
        <v>39217.875</v>
      </c>
      <c r="O101" s="121">
        <f t="shared" si="49"/>
        <v>-7403.5</v>
      </c>
      <c r="P101" s="121">
        <f t="shared" si="50"/>
        <v>6607015.7800000012</v>
      </c>
      <c r="Q101" s="113">
        <f t="shared" si="55"/>
        <v>-0.71641645215782201</v>
      </c>
      <c r="R101" s="113">
        <f t="shared" si="51"/>
        <v>-3.9322122862975102E-2</v>
      </c>
      <c r="S101" s="113">
        <f t="shared" si="52"/>
        <v>7.7270227140130111E-3</v>
      </c>
      <c r="T101" s="113">
        <f t="shared" si="53"/>
        <v>-6.8428583131933669</v>
      </c>
    </row>
    <row r="102" spans="1:20">
      <c r="A102" s="14" t="str">
        <f t="shared" si="45"/>
        <v>PCSB 5-Year Budget</v>
      </c>
      <c r="B102" s="151">
        <f t="shared" si="45"/>
        <v>116</v>
      </c>
      <c r="C102" s="14" t="str">
        <f t="shared" si="45"/>
        <v>E.L. Haynes PCS</v>
      </c>
      <c r="D102" s="5" t="str">
        <f t="shared" si="45"/>
        <v>2026-2027</v>
      </c>
      <c r="E102" t="s">
        <v>87</v>
      </c>
      <c r="F102" s="165">
        <v>0</v>
      </c>
      <c r="G102" s="19">
        <v>-813924.1953125</v>
      </c>
      <c r="H102" s="19">
        <v>-840867.59375</v>
      </c>
      <c r="I102" s="19">
        <v>-867973.953125</v>
      </c>
      <c r="J102" s="19">
        <v>-895225.783203125</v>
      </c>
      <c r="K102" s="19">
        <v>-6603006.2176049948</v>
      </c>
      <c r="L102" s="18">
        <v>15231464.002395004</v>
      </c>
      <c r="M102" s="121">
        <f t="shared" si="54"/>
        <v>-26943.3984375</v>
      </c>
      <c r="N102" s="121">
        <f t="shared" si="48"/>
        <v>-27106.359375</v>
      </c>
      <c r="O102" s="121">
        <f t="shared" si="49"/>
        <v>-27251.830078125</v>
      </c>
      <c r="P102" s="121">
        <f t="shared" si="50"/>
        <v>-5707780.4344018698</v>
      </c>
      <c r="Q102" s="113">
        <f t="shared" si="55"/>
        <v>3.3103080842995812E-2</v>
      </c>
      <c r="R102" s="113">
        <f t="shared" si="51"/>
        <v>3.2236180317182068E-2</v>
      </c>
      <c r="S102" s="113">
        <f t="shared" si="52"/>
        <v>3.1397059761999989E-2</v>
      </c>
      <c r="T102" s="113">
        <f t="shared" si="53"/>
        <v>6.375799872496283</v>
      </c>
    </row>
    <row r="103" spans="1:20">
      <c r="A103" s="14" t="str">
        <f t="shared" si="45"/>
        <v>PCSB 5-Year Budget</v>
      </c>
      <c r="B103" s="151">
        <f t="shared" si="45"/>
        <v>116</v>
      </c>
      <c r="C103" s="14" t="str">
        <f t="shared" si="45"/>
        <v>E.L. Haynes PCS</v>
      </c>
      <c r="D103" s="5" t="str">
        <f t="shared" si="45"/>
        <v>2026-2027</v>
      </c>
      <c r="E103" s="16" t="s">
        <v>17</v>
      </c>
      <c r="F103" s="165">
        <v>0</v>
      </c>
      <c r="G103" s="21">
        <f t="shared" ref="G103:I103" si="65">SUM(G100:G102)</f>
        <v>-2740006.9316206723</v>
      </c>
      <c r="H103" s="21">
        <f t="shared" si="65"/>
        <v>593205.01607079804</v>
      </c>
      <c r="I103" s="21">
        <f t="shared" si="65"/>
        <v>259036.03329885751</v>
      </c>
      <c r="J103" s="21">
        <f t="shared" ref="J103:K103" si="66">SUM(J100:J102)</f>
        <v>-668768.31379897147</v>
      </c>
      <c r="K103" s="21">
        <f t="shared" si="66"/>
        <v>-137437.17350251973</v>
      </c>
      <c r="L103" s="165" t="s">
        <v>99</v>
      </c>
      <c r="M103" s="125">
        <f t="shared" si="54"/>
        <v>3333211.9476914704</v>
      </c>
      <c r="N103" s="125">
        <f t="shared" si="48"/>
        <v>-334168.98277194053</v>
      </c>
      <c r="O103" s="125">
        <f t="shared" si="49"/>
        <v>-927804.34709782898</v>
      </c>
      <c r="P103" s="125">
        <f t="shared" si="50"/>
        <v>531331.14029645175</v>
      </c>
      <c r="Q103" s="126">
        <f t="shared" si="55"/>
        <v>-1.216497633354499</v>
      </c>
      <c r="R103" s="126">
        <f t="shared" si="51"/>
        <v>-0.5633279788923059</v>
      </c>
      <c r="S103" s="126">
        <f t="shared" si="52"/>
        <v>-3.5817578553922411</v>
      </c>
      <c r="T103" s="126">
        <f t="shared" si="53"/>
        <v>-0.7944920973875077</v>
      </c>
    </row>
    <row r="104" spans="1:20" ht="30" customHeight="1" thickBot="1">
      <c r="A104" s="14" t="str">
        <f t="shared" si="45"/>
        <v>PCSB 5-Year Budget</v>
      </c>
      <c r="B104" s="151">
        <f t="shared" si="45"/>
        <v>116</v>
      </c>
      <c r="C104" s="14" t="str">
        <f t="shared" si="45"/>
        <v>E.L. Haynes PCS</v>
      </c>
      <c r="D104" s="5" t="str">
        <f t="shared" si="45"/>
        <v>2026-2027</v>
      </c>
      <c r="E104" s="16" t="s">
        <v>92</v>
      </c>
      <c r="F104" s="29">
        <v>21765895.426432706</v>
      </c>
      <c r="G104" s="22">
        <f>F104+G103</f>
        <v>19025888.494812034</v>
      </c>
      <c r="H104" s="22">
        <f>G104+H103</f>
        <v>19619093.510882832</v>
      </c>
      <c r="I104" s="22">
        <f>H104+I103</f>
        <v>19878129.54418169</v>
      </c>
      <c r="J104" s="22">
        <f>I104+J103</f>
        <v>19209361.230382718</v>
      </c>
      <c r="K104" s="22">
        <f t="shared" ref="K104" si="67">J104+K103</f>
        <v>19071924.056880198</v>
      </c>
      <c r="L104" s="165" t="s">
        <v>99</v>
      </c>
      <c r="M104" s="129">
        <f t="shared" si="54"/>
        <v>593205.01607079804</v>
      </c>
      <c r="N104" s="129">
        <f t="shared" si="48"/>
        <v>259036.03329885751</v>
      </c>
      <c r="O104" s="129">
        <f t="shared" si="49"/>
        <v>-668768.31379897147</v>
      </c>
      <c r="P104" s="129">
        <f t="shared" si="50"/>
        <v>-137437.17350251973</v>
      </c>
      <c r="Q104" s="130">
        <f t="shared" si="55"/>
        <v>3.1178833841717973E-2</v>
      </c>
      <c r="R104" s="130">
        <f t="shared" si="51"/>
        <v>1.3203262075037699E-2</v>
      </c>
      <c r="S104" s="130">
        <f t="shared" si="52"/>
        <v>-3.364342265264688E-2</v>
      </c>
      <c r="T104" s="130">
        <f t="shared" si="53"/>
        <v>-7.1546977462811495E-3</v>
      </c>
    </row>
    <row r="105" spans="1:20" ht="30" customHeight="1" thickTop="1">
      <c r="A105" s="14" t="str">
        <f t="shared" ref="A105:D107" si="68">A$2</f>
        <v>PCSB 5-Year Budget</v>
      </c>
      <c r="B105" s="151">
        <f t="shared" si="68"/>
        <v>116</v>
      </c>
      <c r="C105" s="14" t="str">
        <f t="shared" si="68"/>
        <v>E.L. Haynes PCS</v>
      </c>
      <c r="D105" s="5" t="str">
        <f t="shared" si="68"/>
        <v>2026-2027</v>
      </c>
      <c r="E105" s="27" t="s">
        <v>261</v>
      </c>
      <c r="F105" s="165">
        <v>0</v>
      </c>
      <c r="G105" s="19">
        <v>0</v>
      </c>
      <c r="H105" s="19">
        <v>0</v>
      </c>
      <c r="I105" s="19">
        <v>0</v>
      </c>
      <c r="J105" s="19">
        <v>0</v>
      </c>
      <c r="K105" s="19">
        <v>0</v>
      </c>
      <c r="L105" s="165" t="s">
        <v>99</v>
      </c>
      <c r="M105" s="121">
        <f t="shared" ref="M105:M106" si="69">H105-G105</f>
        <v>0</v>
      </c>
      <c r="N105" s="121">
        <f t="shared" ref="N105:N106" si="70">I105-H105</f>
        <v>0</v>
      </c>
      <c r="O105" s="121">
        <f t="shared" ref="O105:O106" si="71">J105-I105</f>
        <v>0</v>
      </c>
      <c r="P105" s="121">
        <f t="shared" ref="P105:P106" si="72">K105-J105</f>
        <v>0</v>
      </c>
      <c r="Q105" s="113">
        <f t="shared" ref="Q105:Q106" si="73">IF(G105,M105/G105,0)</f>
        <v>0</v>
      </c>
      <c r="R105" s="113">
        <f t="shared" ref="R105:R106" si="74">IF(H105,N105/H105,0)</f>
        <v>0</v>
      </c>
      <c r="S105" s="113">
        <f t="shared" ref="S105:S106" si="75">IF(I105,O105/I105,0)</f>
        <v>0</v>
      </c>
      <c r="T105" s="113">
        <f t="shared" ref="T105:T106" si="76">IF(J105,P105/J105,0)</f>
        <v>0</v>
      </c>
    </row>
    <row r="106" spans="1:20" ht="15" customHeight="1">
      <c r="A106" s="14" t="str">
        <f t="shared" si="68"/>
        <v>PCSB 5-Year Budget</v>
      </c>
      <c r="B106" s="151">
        <f t="shared" si="68"/>
        <v>116</v>
      </c>
      <c r="C106" s="14" t="str">
        <f t="shared" si="68"/>
        <v>E.L. Haynes PCS</v>
      </c>
      <c r="D106" s="5" t="str">
        <f t="shared" si="68"/>
        <v>2026-2027</v>
      </c>
      <c r="E106" s="27" t="s">
        <v>262</v>
      </c>
      <c r="F106" s="165">
        <v>0</v>
      </c>
      <c r="G106" s="19">
        <v>0</v>
      </c>
      <c r="H106" s="19">
        <v>0</v>
      </c>
      <c r="I106" s="19">
        <v>0</v>
      </c>
      <c r="J106" s="19">
        <v>0</v>
      </c>
      <c r="K106" s="19">
        <v>0</v>
      </c>
      <c r="L106" s="165" t="s">
        <v>99</v>
      </c>
      <c r="M106" s="121">
        <f t="shared" si="69"/>
        <v>0</v>
      </c>
      <c r="N106" s="121">
        <f t="shared" si="70"/>
        <v>0</v>
      </c>
      <c r="O106" s="121">
        <f t="shared" si="71"/>
        <v>0</v>
      </c>
      <c r="P106" s="121">
        <f t="shared" si="72"/>
        <v>0</v>
      </c>
      <c r="Q106" s="113">
        <f t="shared" si="73"/>
        <v>0</v>
      </c>
      <c r="R106" s="113">
        <f t="shared" si="74"/>
        <v>0</v>
      </c>
      <c r="S106" s="113">
        <f t="shared" si="75"/>
        <v>0</v>
      </c>
      <c r="T106" s="113">
        <f t="shared" si="76"/>
        <v>0</v>
      </c>
    </row>
    <row r="107" spans="1:20" ht="15" customHeight="1" thickBot="1">
      <c r="A107" s="14" t="str">
        <f t="shared" si="68"/>
        <v>PCSB 5-Year Budget</v>
      </c>
      <c r="B107" s="151">
        <f t="shared" si="68"/>
        <v>116</v>
      </c>
      <c r="C107" s="14" t="str">
        <f t="shared" si="68"/>
        <v>E.L. Haynes PCS</v>
      </c>
      <c r="D107" s="5" t="str">
        <f t="shared" si="68"/>
        <v>2026-2027</v>
      </c>
      <c r="E107" s="27" t="s">
        <v>255</v>
      </c>
      <c r="F107" s="165">
        <v>0</v>
      </c>
      <c r="G107" s="29">
        <v>0</v>
      </c>
      <c r="H107" s="29">
        <v>0</v>
      </c>
      <c r="I107" s="29">
        <v>0</v>
      </c>
      <c r="J107" s="29">
        <v>0</v>
      </c>
      <c r="K107" s="29">
        <v>0</v>
      </c>
      <c r="L107" s="165" t="s">
        <v>99</v>
      </c>
      <c r="M107" s="142">
        <f t="shared" si="54"/>
        <v>0</v>
      </c>
      <c r="N107" s="142">
        <f t="shared" si="48"/>
        <v>0</v>
      </c>
      <c r="O107" s="142">
        <f t="shared" si="49"/>
        <v>0</v>
      </c>
      <c r="P107" s="142">
        <f t="shared" si="50"/>
        <v>0</v>
      </c>
      <c r="Q107" s="143">
        <f t="shared" si="55"/>
        <v>0</v>
      </c>
      <c r="R107" s="143">
        <f t="shared" si="51"/>
        <v>0</v>
      </c>
      <c r="S107" s="143">
        <f t="shared" si="52"/>
        <v>0</v>
      </c>
      <c r="T107" s="143">
        <f t="shared" si="53"/>
        <v>0</v>
      </c>
    </row>
    <row r="108" spans="1:20" ht="30" customHeight="1" thickTop="1">
      <c r="A108" s="14" t="str">
        <f t="shared" si="45"/>
        <v>PCSB 5-Year Budget</v>
      </c>
      <c r="B108" s="151">
        <f t="shared" si="45"/>
        <v>116</v>
      </c>
      <c r="C108" s="14" t="str">
        <f t="shared" si="45"/>
        <v>E.L. Haynes PCS</v>
      </c>
      <c r="D108" s="5" t="str">
        <f t="shared" si="45"/>
        <v>2026-2027</v>
      </c>
      <c r="E108" s="16" t="s">
        <v>284</v>
      </c>
      <c r="F108" s="165">
        <v>0</v>
      </c>
      <c r="G108" s="101">
        <f>SUM(G8:G25)</f>
        <v>1198</v>
      </c>
      <c r="H108" s="101">
        <f>SUM(H8:H25)</f>
        <v>1198</v>
      </c>
      <c r="I108" s="101">
        <f>SUM(I8:I25)</f>
        <v>1198</v>
      </c>
      <c r="J108" s="101">
        <f>SUM(J8:J25)</f>
        <v>1198</v>
      </c>
      <c r="K108" s="101">
        <f>SUM(K8:K25)</f>
        <v>1198</v>
      </c>
      <c r="L108" s="165" t="s">
        <v>99</v>
      </c>
      <c r="M108" s="133">
        <f t="shared" si="54"/>
        <v>0</v>
      </c>
      <c r="N108" s="133">
        <f t="shared" si="48"/>
        <v>0</v>
      </c>
      <c r="O108" s="133">
        <f t="shared" si="49"/>
        <v>0</v>
      </c>
      <c r="P108" s="133">
        <f t="shared" si="50"/>
        <v>0</v>
      </c>
      <c r="Q108" s="134">
        <f t="shared" si="55"/>
        <v>0</v>
      </c>
      <c r="R108" s="134">
        <f t="shared" si="51"/>
        <v>0</v>
      </c>
      <c r="S108" s="134">
        <f t="shared" si="52"/>
        <v>0</v>
      </c>
      <c r="T108" s="134">
        <f t="shared" si="53"/>
        <v>0</v>
      </c>
    </row>
    <row r="109" spans="1:20" ht="15" customHeight="1">
      <c r="A109" s="14" t="str">
        <f t="shared" si="45"/>
        <v>PCSB 5-Year Budget</v>
      </c>
      <c r="B109" s="151">
        <f t="shared" si="45"/>
        <v>116</v>
      </c>
      <c r="C109" s="14" t="str">
        <f t="shared" si="45"/>
        <v>E.L. Haynes PCS</v>
      </c>
      <c r="D109" s="5" t="str">
        <f t="shared" ref="D109" si="77">D$2</f>
        <v>2026-2027</v>
      </c>
      <c r="E109" s="16" t="s">
        <v>278</v>
      </c>
      <c r="F109" s="165">
        <v>0</v>
      </c>
      <c r="G109" s="21">
        <f>IF(G108,G72/G108,0)</f>
        <v>25595.754872257749</v>
      </c>
      <c r="H109" s="21">
        <f t="shared" ref="H109:K109" si="78">IF(H108,H72/H108,0)</f>
        <v>26358.997451647527</v>
      </c>
      <c r="I109" s="21">
        <f t="shared" si="78"/>
        <v>27145.137308418976</v>
      </c>
      <c r="J109" s="21">
        <f t="shared" si="78"/>
        <v>27629.446019297709</v>
      </c>
      <c r="K109" s="21">
        <f t="shared" si="78"/>
        <v>28178.948228498357</v>
      </c>
      <c r="L109" s="165" t="s">
        <v>99</v>
      </c>
      <c r="M109" s="128">
        <f t="shared" si="54"/>
        <v>763.24257938977826</v>
      </c>
      <c r="N109" s="128">
        <f t="shared" si="48"/>
        <v>786.13985677144956</v>
      </c>
      <c r="O109" s="128">
        <f t="shared" si="49"/>
        <v>484.30871087873311</v>
      </c>
      <c r="P109" s="128">
        <f t="shared" si="50"/>
        <v>549.50220920064748</v>
      </c>
      <c r="Q109" s="126">
        <f t="shared" si="55"/>
        <v>2.9819108020018876E-2</v>
      </c>
      <c r="R109" s="126">
        <f t="shared" si="51"/>
        <v>2.9824345869509279E-2</v>
      </c>
      <c r="S109" s="126">
        <f t="shared" si="52"/>
        <v>1.7841453715119956E-2</v>
      </c>
      <c r="T109" s="126">
        <f t="shared" si="53"/>
        <v>1.988828182862766E-2</v>
      </c>
    </row>
    <row r="110" spans="1:20">
      <c r="A110" s="14" t="str">
        <f t="shared" si="45"/>
        <v>PCSB 5-Year Budget</v>
      </c>
      <c r="B110" s="151">
        <f t="shared" si="45"/>
        <v>116</v>
      </c>
      <c r="C110" s="14" t="str">
        <f t="shared" si="45"/>
        <v>E.L. Haynes PCS</v>
      </c>
      <c r="D110" s="5" t="str">
        <f t="shared" si="45"/>
        <v>2026-2027</v>
      </c>
      <c r="E110" s="16" t="s">
        <v>218</v>
      </c>
      <c r="F110" s="165">
        <v>0</v>
      </c>
      <c r="G110" s="21">
        <f>IF(G108,G52/G108,0)</f>
        <v>3850</v>
      </c>
      <c r="H110" s="21">
        <f>IF(H108,H52/H108,0)</f>
        <v>3969.349999999999</v>
      </c>
      <c r="I110" s="21">
        <f>IF(I108,I52/I108,0)</f>
        <v>4092.3998499999993</v>
      </c>
      <c r="J110" s="21">
        <f>IF(J108,J52/J108,0)</f>
        <v>4219.2642453499993</v>
      </c>
      <c r="K110" s="21">
        <f>IF(K108,K52/K108,0)</f>
        <v>4350.0614369558489</v>
      </c>
      <c r="L110" s="165" t="s">
        <v>99</v>
      </c>
      <c r="M110" s="125">
        <f t="shared" si="54"/>
        <v>119.349999999999</v>
      </c>
      <c r="N110" s="125">
        <f t="shared" si="48"/>
        <v>123.04985000000033</v>
      </c>
      <c r="O110" s="125">
        <f t="shared" si="49"/>
        <v>126.86439535</v>
      </c>
      <c r="P110" s="125">
        <f t="shared" si="50"/>
        <v>130.79719160584955</v>
      </c>
      <c r="Q110" s="126">
        <f t="shared" si="55"/>
        <v>3.099999999999974E-2</v>
      </c>
      <c r="R110" s="126">
        <f t="shared" si="51"/>
        <v>3.1000000000000093E-2</v>
      </c>
      <c r="S110" s="126">
        <f t="shared" si="52"/>
        <v>3.1000000000000003E-2</v>
      </c>
      <c r="T110" s="126">
        <f t="shared" si="53"/>
        <v>3.0999999999999899E-2</v>
      </c>
    </row>
    <row r="111" spans="1:20" ht="16" thickBot="1">
      <c r="A111" s="14" t="str">
        <f t="shared" si="45"/>
        <v>PCSB 5-Year Budget</v>
      </c>
      <c r="B111" s="151">
        <f t="shared" si="45"/>
        <v>116</v>
      </c>
      <c r="C111" s="14" t="str">
        <f t="shared" si="45"/>
        <v>E.L. Haynes PCS</v>
      </c>
      <c r="D111" s="5" t="str">
        <f t="shared" si="45"/>
        <v>2026-2027</v>
      </c>
      <c r="E111" s="16" t="s">
        <v>219</v>
      </c>
      <c r="F111" s="165">
        <v>0</v>
      </c>
      <c r="G111" s="23">
        <f>IF(G108,G86/G108,0)</f>
        <v>4904.7306443766511</v>
      </c>
      <c r="H111" s="23">
        <f>IF(H108,H86/H108,0)</f>
        <v>4412.8493706440659</v>
      </c>
      <c r="I111" s="23">
        <f>IF(I108,I86/I108,0)</f>
        <v>4473.8617461544163</v>
      </c>
      <c r="J111" s="23">
        <f>IF(J108,J86/J108,0)</f>
        <v>4668.9808637519836</v>
      </c>
      <c r="K111" s="23">
        <f>IF(K108,K86/K108,0)</f>
        <v>4525.8359083450914</v>
      </c>
      <c r="L111" s="165" t="s">
        <v>99</v>
      </c>
      <c r="M111" s="131">
        <f t="shared" si="54"/>
        <v>-491.88127373258521</v>
      </c>
      <c r="N111" s="131">
        <f t="shared" si="48"/>
        <v>61.012375510350466</v>
      </c>
      <c r="O111" s="131">
        <f t="shared" si="49"/>
        <v>195.11911759756731</v>
      </c>
      <c r="P111" s="131">
        <f t="shared" si="50"/>
        <v>-143.14495540689222</v>
      </c>
      <c r="Q111" s="132">
        <f t="shared" si="55"/>
        <v>-0.10028711246284944</v>
      </c>
      <c r="R111" s="132">
        <f t="shared" si="51"/>
        <v>1.3826072540845773E-2</v>
      </c>
      <c r="S111" s="132">
        <f t="shared" si="52"/>
        <v>4.3613130818198675E-2</v>
      </c>
      <c r="T111" s="132">
        <f t="shared" si="53"/>
        <v>-3.0658715377955358E-2</v>
      </c>
    </row>
    <row r="112" spans="1:20" ht="30" customHeight="1" thickTop="1">
      <c r="A112" s="14" t="str">
        <f t="shared" si="45"/>
        <v>PCSB 5-Year Budget</v>
      </c>
      <c r="B112" s="151">
        <f t="shared" si="45"/>
        <v>116</v>
      </c>
      <c r="C112" s="14" t="str">
        <f t="shared" si="45"/>
        <v>E.L. Haynes PCS</v>
      </c>
      <c r="D112" s="5" t="str">
        <f t="shared" si="45"/>
        <v>2026-2027</v>
      </c>
      <c r="E112" s="27" t="s">
        <v>235</v>
      </c>
      <c r="F112" s="165">
        <v>0</v>
      </c>
      <c r="G112" s="34">
        <v>45484</v>
      </c>
      <c r="H112" s="34">
        <v>45484</v>
      </c>
      <c r="I112" s="34">
        <v>45484</v>
      </c>
      <c r="J112" s="34">
        <v>45484</v>
      </c>
      <c r="K112" s="34">
        <v>45484</v>
      </c>
      <c r="L112" s="18" t="s">
        <v>99</v>
      </c>
      <c r="M112" s="135">
        <f t="shared" si="54"/>
        <v>0</v>
      </c>
      <c r="N112" s="135">
        <f t="shared" si="48"/>
        <v>0</v>
      </c>
      <c r="O112" s="135">
        <f t="shared" si="49"/>
        <v>0</v>
      </c>
      <c r="P112" s="135">
        <f t="shared" si="50"/>
        <v>0</v>
      </c>
      <c r="Q112" s="113">
        <f t="shared" si="55"/>
        <v>0</v>
      </c>
      <c r="R112" s="113">
        <f t="shared" si="51"/>
        <v>0</v>
      </c>
      <c r="S112" s="113">
        <f t="shared" si="52"/>
        <v>0</v>
      </c>
      <c r="T112" s="113">
        <f t="shared" si="53"/>
        <v>0</v>
      </c>
    </row>
    <row r="113" spans="1:20" ht="15" customHeight="1">
      <c r="A113" s="14" t="str">
        <f t="shared" si="45"/>
        <v>PCSB 5-Year Budget</v>
      </c>
      <c r="B113" s="151">
        <f t="shared" si="45"/>
        <v>116</v>
      </c>
      <c r="C113" s="14" t="str">
        <f t="shared" si="45"/>
        <v>E.L. Haynes PCS</v>
      </c>
      <c r="D113" s="5" t="str">
        <f t="shared" si="45"/>
        <v>2026-2027</v>
      </c>
      <c r="E113" s="27" t="s">
        <v>234</v>
      </c>
      <c r="F113" s="165">
        <v>0</v>
      </c>
      <c r="G113" s="34">
        <v>173613</v>
      </c>
      <c r="H113" s="34">
        <v>191339</v>
      </c>
      <c r="I113" s="34">
        <v>209065</v>
      </c>
      <c r="J113" s="34">
        <v>226791</v>
      </c>
      <c r="K113" s="34">
        <v>244517</v>
      </c>
      <c r="L113" s="18" t="s">
        <v>99</v>
      </c>
      <c r="M113" s="135">
        <f t="shared" si="54"/>
        <v>17726</v>
      </c>
      <c r="N113" s="135">
        <f t="shared" si="48"/>
        <v>17726</v>
      </c>
      <c r="O113" s="135">
        <f t="shared" si="49"/>
        <v>17726</v>
      </c>
      <c r="P113" s="135">
        <f t="shared" si="50"/>
        <v>17726</v>
      </c>
      <c r="Q113" s="113">
        <f t="shared" si="55"/>
        <v>0.1021006491449373</v>
      </c>
      <c r="R113" s="113">
        <f t="shared" si="51"/>
        <v>9.2641855554800645E-2</v>
      </c>
      <c r="S113" s="113">
        <f t="shared" si="52"/>
        <v>8.4787027957812164E-2</v>
      </c>
      <c r="T113" s="113">
        <f t="shared" si="53"/>
        <v>7.8160068080303013E-2</v>
      </c>
    </row>
    <row r="114" spans="1:20" ht="15" customHeight="1">
      <c r="A114" s="14" t="str">
        <f t="shared" si="45"/>
        <v>PCSB 5-Year Budget</v>
      </c>
      <c r="B114" s="151">
        <f t="shared" si="45"/>
        <v>116</v>
      </c>
      <c r="C114" s="14" t="str">
        <f t="shared" si="45"/>
        <v>E.L. Haynes PCS</v>
      </c>
      <c r="D114" s="5" t="str">
        <f t="shared" si="45"/>
        <v>2026-2027</v>
      </c>
      <c r="E114" s="16" t="s">
        <v>252</v>
      </c>
      <c r="F114" s="165">
        <v>0</v>
      </c>
      <c r="G114" s="28">
        <f>G112+G113</f>
        <v>219097</v>
      </c>
      <c r="H114" s="28">
        <f t="shared" ref="H114:K114" si="79">H112+H113</f>
        <v>236823</v>
      </c>
      <c r="I114" s="28">
        <f t="shared" si="79"/>
        <v>254549</v>
      </c>
      <c r="J114" s="28">
        <f t="shared" si="79"/>
        <v>272275</v>
      </c>
      <c r="K114" s="28">
        <f t="shared" si="79"/>
        <v>290001</v>
      </c>
      <c r="L114" s="165" t="s">
        <v>99</v>
      </c>
      <c r="M114" s="128">
        <f t="shared" si="54"/>
        <v>17726</v>
      </c>
      <c r="N114" s="128">
        <f t="shared" si="48"/>
        <v>17726</v>
      </c>
      <c r="O114" s="128">
        <f t="shared" si="49"/>
        <v>17726</v>
      </c>
      <c r="P114" s="128">
        <f t="shared" si="50"/>
        <v>17726</v>
      </c>
      <c r="Q114" s="126">
        <f t="shared" si="55"/>
        <v>8.0904804721196544E-2</v>
      </c>
      <c r="R114" s="126">
        <f t="shared" si="51"/>
        <v>7.4849148942459143E-2</v>
      </c>
      <c r="S114" s="126">
        <f t="shared" si="52"/>
        <v>6.9636887200499709E-2</v>
      </c>
      <c r="T114" s="126">
        <f t="shared" si="53"/>
        <v>6.5103296299696994E-2</v>
      </c>
    </row>
    <row r="115" spans="1:20" ht="15" customHeight="1" thickBot="1">
      <c r="A115" s="14" t="str">
        <f t="shared" si="45"/>
        <v>PCSB 5-Year Budget</v>
      </c>
      <c r="B115" s="151">
        <f t="shared" si="45"/>
        <v>116</v>
      </c>
      <c r="C115" s="14" t="str">
        <f t="shared" si="45"/>
        <v>E.L. Haynes PCS</v>
      </c>
      <c r="D115" s="5" t="str">
        <f t="shared" si="45"/>
        <v>2026-2027</v>
      </c>
      <c r="E115" s="16" t="s">
        <v>254</v>
      </c>
      <c r="F115" s="165">
        <v>0</v>
      </c>
      <c r="G115" s="59">
        <f>IF(G108,G114/G108,0)</f>
        <v>182.88564273789649</v>
      </c>
      <c r="H115" s="59">
        <f t="shared" ref="H115:K115" si="80">IF(H108,H114/H108,0)</f>
        <v>197.68196994991652</v>
      </c>
      <c r="I115" s="59">
        <f t="shared" si="80"/>
        <v>212.47829716193655</v>
      </c>
      <c r="J115" s="59">
        <f t="shared" si="80"/>
        <v>227.27462437395658</v>
      </c>
      <c r="K115" s="59">
        <f t="shared" si="80"/>
        <v>242.07095158597662</v>
      </c>
      <c r="L115" s="165" t="s">
        <v>99</v>
      </c>
      <c r="M115" s="136">
        <f t="shared" si="54"/>
        <v>14.796327212020032</v>
      </c>
      <c r="N115" s="136">
        <f t="shared" si="48"/>
        <v>14.796327212020032</v>
      </c>
      <c r="O115" s="136">
        <f t="shared" si="49"/>
        <v>14.796327212020032</v>
      </c>
      <c r="P115" s="136">
        <f t="shared" si="50"/>
        <v>14.796327212020032</v>
      </c>
      <c r="Q115" s="137">
        <f t="shared" si="55"/>
        <v>8.0904804721196544E-2</v>
      </c>
      <c r="R115" s="137">
        <f t="shared" si="51"/>
        <v>7.4849148942459129E-2</v>
      </c>
      <c r="S115" s="137">
        <f t="shared" si="52"/>
        <v>6.9636887200499695E-2</v>
      </c>
      <c r="T115" s="137">
        <f t="shared" si="53"/>
        <v>6.5103296299696994E-2</v>
      </c>
    </row>
    <row r="116" spans="1:20" ht="30" customHeight="1" thickTop="1">
      <c r="A116" s="14" t="str">
        <f t="shared" si="45"/>
        <v>PCSB 5-Year Budget</v>
      </c>
      <c r="B116" s="151">
        <f t="shared" si="45"/>
        <v>116</v>
      </c>
      <c r="C116" s="14" t="str">
        <f t="shared" si="45"/>
        <v>E.L. Haynes PCS</v>
      </c>
      <c r="D116" s="5" t="str">
        <f t="shared" si="45"/>
        <v>2026-2027</v>
      </c>
      <c r="E116" s="16" t="s">
        <v>236</v>
      </c>
      <c r="F116" s="165">
        <v>0</v>
      </c>
      <c r="G116" s="22">
        <f t="shared" ref="G116:K118" si="81">IF(G112,G84/G112,0)</f>
        <v>39.807412712053711</v>
      </c>
      <c r="H116" s="22">
        <f t="shared" si="81"/>
        <v>35.828282934341523</v>
      </c>
      <c r="I116" s="22">
        <f t="shared" si="81"/>
        <v>35.683479686690539</v>
      </c>
      <c r="J116" s="22">
        <f t="shared" si="81"/>
        <v>36.415559015993196</v>
      </c>
      <c r="K116" s="22">
        <f t="shared" si="81"/>
        <v>32.798748003293689</v>
      </c>
      <c r="L116" s="165" t="s">
        <v>99</v>
      </c>
      <c r="M116" s="129">
        <f t="shared" si="54"/>
        <v>-3.9791297777121883</v>
      </c>
      <c r="N116" s="129">
        <f t="shared" si="48"/>
        <v>-0.14480324765098374</v>
      </c>
      <c r="O116" s="129">
        <f t="shared" si="49"/>
        <v>0.73207932930265684</v>
      </c>
      <c r="P116" s="129">
        <f t="shared" si="50"/>
        <v>-3.6168110126995074</v>
      </c>
      <c r="Q116" s="130">
        <f t="shared" si="55"/>
        <v>-9.9959517753518939E-2</v>
      </c>
      <c r="R116" s="130">
        <f t="shared" si="51"/>
        <v>-4.0415904919682702E-3</v>
      </c>
      <c r="S116" s="130">
        <f t="shared" si="52"/>
        <v>2.0515917610347642E-2</v>
      </c>
      <c r="T116" s="130">
        <f t="shared" si="53"/>
        <v>-9.9320485815171902E-2</v>
      </c>
    </row>
    <row r="117" spans="1:20" ht="15" customHeight="1">
      <c r="A117" s="14" t="str">
        <f t="shared" si="45"/>
        <v>PCSB 5-Year Budget</v>
      </c>
      <c r="B117" s="151">
        <f t="shared" si="45"/>
        <v>116</v>
      </c>
      <c r="C117" s="14" t="str">
        <f t="shared" si="45"/>
        <v>E.L. Haynes PCS</v>
      </c>
      <c r="D117" s="5" t="str">
        <f t="shared" si="45"/>
        <v>2026-2027</v>
      </c>
      <c r="E117" s="16" t="s">
        <v>237</v>
      </c>
      <c r="F117" s="165">
        <v>0</v>
      </c>
      <c r="G117" s="58">
        <f t="shared" si="81"/>
        <v>23.415682881858949</v>
      </c>
      <c r="H117" s="58">
        <f t="shared" si="81"/>
        <v>19.112569445047797</v>
      </c>
      <c r="I117" s="58">
        <f t="shared" si="81"/>
        <v>17.873192460830641</v>
      </c>
      <c r="J117" s="58">
        <f t="shared" si="81"/>
        <v>17.360097131241723</v>
      </c>
      <c r="K117" s="58">
        <f t="shared" si="81"/>
        <v>16.073046716652051</v>
      </c>
      <c r="L117" s="165" t="s">
        <v>99</v>
      </c>
      <c r="M117" s="138">
        <f t="shared" si="54"/>
        <v>-4.3031134368111523</v>
      </c>
      <c r="N117" s="138">
        <f t="shared" si="48"/>
        <v>-1.2393769842171558</v>
      </c>
      <c r="O117" s="138">
        <f t="shared" si="49"/>
        <v>-0.51309532958891779</v>
      </c>
      <c r="P117" s="138">
        <f t="shared" si="50"/>
        <v>-1.2870504145896717</v>
      </c>
      <c r="Q117" s="134">
        <f t="shared" si="55"/>
        <v>-0.18377057199322355</v>
      </c>
      <c r="R117" s="134">
        <f t="shared" si="51"/>
        <v>-6.4846172974313887E-2</v>
      </c>
      <c r="S117" s="134">
        <f t="shared" si="52"/>
        <v>-2.8707536760059715E-2</v>
      </c>
      <c r="T117" s="134">
        <f t="shared" si="53"/>
        <v>-7.4138433953428715E-2</v>
      </c>
    </row>
    <row r="118" spans="1:20" ht="15" customHeight="1">
      <c r="A118" s="14" t="str">
        <f t="shared" si="45"/>
        <v>PCSB 5-Year Budget</v>
      </c>
      <c r="B118" s="151">
        <f t="shared" si="45"/>
        <v>116</v>
      </c>
      <c r="C118" s="14" t="str">
        <f t="shared" si="45"/>
        <v>E.L. Haynes PCS</v>
      </c>
      <c r="D118" s="5" t="str">
        <f t="shared" si="45"/>
        <v>2026-2027</v>
      </c>
      <c r="E118" s="16" t="s">
        <v>253</v>
      </c>
      <c r="F118" s="165">
        <v>0</v>
      </c>
      <c r="G118" s="21">
        <f t="shared" si="81"/>
        <v>26.818565804019354</v>
      </c>
      <c r="H118" s="21">
        <f t="shared" si="81"/>
        <v>22.322973469771053</v>
      </c>
      <c r="I118" s="21">
        <f t="shared" si="81"/>
        <v>21.055617472050532</v>
      </c>
      <c r="J118" s="21">
        <f t="shared" si="81"/>
        <v>20.543344320172164</v>
      </c>
      <c r="K118" s="21">
        <f t="shared" si="81"/>
        <v>18.696319730612721</v>
      </c>
      <c r="L118" s="165" t="s">
        <v>99</v>
      </c>
      <c r="M118" s="125">
        <f t="shared" si="54"/>
        <v>-4.4955923342483004</v>
      </c>
      <c r="N118" s="125">
        <f t="shared" si="48"/>
        <v>-1.2673559977205215</v>
      </c>
      <c r="O118" s="125">
        <f t="shared" si="49"/>
        <v>-0.51227315187836808</v>
      </c>
      <c r="P118" s="125">
        <f t="shared" si="50"/>
        <v>-1.8470245895594424</v>
      </c>
      <c r="Q118" s="126">
        <f t="shared" si="55"/>
        <v>-0.16762985638756778</v>
      </c>
      <c r="R118" s="126">
        <f t="shared" si="51"/>
        <v>-5.6773619313606596E-2</v>
      </c>
      <c r="S118" s="126">
        <f t="shared" si="52"/>
        <v>-2.4329524059713059E-2</v>
      </c>
      <c r="T118" s="126">
        <f t="shared" si="53"/>
        <v>-8.9908661451280361E-2</v>
      </c>
    </row>
    <row r="119" spans="1:20" ht="16" thickBot="1">
      <c r="A119" s="14" t="str">
        <f t="shared" si="45"/>
        <v>PCSB 5-Year Budget</v>
      </c>
      <c r="B119" s="151">
        <f t="shared" si="45"/>
        <v>116</v>
      </c>
      <c r="C119" s="14" t="str">
        <f t="shared" si="45"/>
        <v>E.L. Haynes PCS</v>
      </c>
      <c r="D119" s="5" t="str">
        <f t="shared" si="45"/>
        <v>2026-2027</v>
      </c>
      <c r="E119" s="16" t="s">
        <v>251</v>
      </c>
      <c r="F119" s="165">
        <v>0</v>
      </c>
      <c r="G119" s="60">
        <f>IF(G$52,G86/G$52,0)</f>
        <v>1.273956011526403</v>
      </c>
      <c r="H119" s="60">
        <f>IF(H$52,H86/H$52,0)</f>
        <v>1.1117309813052683</v>
      </c>
      <c r="I119" s="60">
        <f>IF(I$52,I86/I$52,0)</f>
        <v>1.0932122740045591</v>
      </c>
      <c r="J119" s="60">
        <f>IF(J$52,J86/J$52,0)</f>
        <v>1.1065865023499326</v>
      </c>
      <c r="K119" s="60">
        <f>IF(K$52,K86/K$52,0)</f>
        <v>1.0404073537665364</v>
      </c>
      <c r="L119" s="165" t="s">
        <v>99</v>
      </c>
      <c r="M119" s="132">
        <f t="shared" si="54"/>
        <v>-0.16222503022113477</v>
      </c>
      <c r="N119" s="132">
        <f t="shared" si="48"/>
        <v>-1.8518707300709147E-2</v>
      </c>
      <c r="O119" s="132">
        <f t="shared" si="49"/>
        <v>1.3374228345373496E-2</v>
      </c>
      <c r="P119" s="132">
        <f t="shared" si="50"/>
        <v>-6.6179148583396241E-2</v>
      </c>
      <c r="Q119" s="132">
        <f t="shared" si="55"/>
        <v>-0.12733958531799167</v>
      </c>
      <c r="R119" s="132">
        <f t="shared" si="51"/>
        <v>-1.6657543607327182E-2</v>
      </c>
      <c r="S119" s="132">
        <f t="shared" si="52"/>
        <v>1.2233880522016276E-2</v>
      </c>
      <c r="T119" s="132">
        <f t="shared" si="53"/>
        <v>-5.9804767582885811E-2</v>
      </c>
    </row>
    <row r="120" spans="1:20" ht="30" customHeight="1" thickTop="1">
      <c r="A120" s="14" t="str">
        <f t="shared" si="45"/>
        <v>PCSB 5-Year Budget</v>
      </c>
      <c r="B120" s="151">
        <f t="shared" si="45"/>
        <v>116</v>
      </c>
      <c r="C120" s="14" t="str">
        <f t="shared" si="45"/>
        <v>E.L. Haynes PCS</v>
      </c>
      <c r="D120" s="5" t="str">
        <f t="shared" si="45"/>
        <v>2026-2027</v>
      </c>
      <c r="E120" s="16" t="s">
        <v>245</v>
      </c>
      <c r="F120" s="165">
        <v>0</v>
      </c>
      <c r="G120" s="57">
        <f>IF(G58,G93/G58,0)</f>
        <v>-2.5251412503066867E-2</v>
      </c>
      <c r="H120" s="57">
        <f>IF(H58,H93/H58,0)</f>
        <v>7.9510791131882936E-3</v>
      </c>
      <c r="I120" s="57">
        <f>IF(I58,I93/I58,0)</f>
        <v>-2.4346368709791169E-4</v>
      </c>
      <c r="J120" s="57">
        <f>IF(J58,J93/J58,0)</f>
        <v>-1.9204385124264322E-2</v>
      </c>
      <c r="K120" s="57">
        <f>IF(K58,K93/K58,0)</f>
        <v>-2.6398011793118743E-2</v>
      </c>
      <c r="L120" s="165" t="s">
        <v>99</v>
      </c>
      <c r="M120" s="124">
        <f t="shared" si="54"/>
        <v>3.3202491616255159E-2</v>
      </c>
      <c r="N120" s="124">
        <f t="shared" si="48"/>
        <v>-8.1945428002862045E-3</v>
      </c>
      <c r="O120" s="124">
        <f t="shared" si="49"/>
        <v>-1.8960921437166409E-2</v>
      </c>
      <c r="P120" s="124">
        <f t="shared" si="50"/>
        <v>-7.1936266688544213E-3</v>
      </c>
      <c r="Q120" s="124">
        <f t="shared" si="55"/>
        <v>-1.3148766078817415</v>
      </c>
      <c r="R120" s="124">
        <f t="shared" si="51"/>
        <v>-1.0306202068463994</v>
      </c>
      <c r="S120" s="124">
        <f t="shared" si="52"/>
        <v>77.879874667063021</v>
      </c>
      <c r="T120" s="124">
        <f t="shared" si="53"/>
        <v>0.37458250406389898</v>
      </c>
    </row>
    <row r="121" spans="1:20">
      <c r="A121" s="14" t="str">
        <f t="shared" si="45"/>
        <v>PCSB 5-Year Budget</v>
      </c>
      <c r="B121" s="151">
        <f t="shared" si="45"/>
        <v>116</v>
      </c>
      <c r="C121" s="14" t="str">
        <f t="shared" si="45"/>
        <v>E.L. Haynes PCS</v>
      </c>
      <c r="D121" s="5" t="str">
        <f t="shared" si="45"/>
        <v>2026-2027</v>
      </c>
      <c r="E121" s="16" t="s">
        <v>246</v>
      </c>
      <c r="F121" s="165">
        <v>0</v>
      </c>
      <c r="G121" s="57">
        <f>IF(G58,G100/G58,0)</f>
        <v>3.5645653760853137E-2</v>
      </c>
      <c r="H121" s="57">
        <f>IF(H58,H100/H58,0)</f>
        <v>5.2281332926142059E-2</v>
      </c>
      <c r="I121" s="57">
        <f>IF(I58,I100/I58,0)</f>
        <v>4.3977330171812247E-2</v>
      </c>
      <c r="J121" s="57">
        <f>IF(J58,J100/J58,0)</f>
        <v>2.5093894294374756E-2</v>
      </c>
      <c r="K121" s="57">
        <f>IF(K58,K100/K58,0)</f>
        <v>1.7226932435580235E-2</v>
      </c>
      <c r="L121" s="165" t="s">
        <v>99</v>
      </c>
      <c r="M121" s="124">
        <f t="shared" si="54"/>
        <v>1.6635679165288922E-2</v>
      </c>
      <c r="N121" s="124">
        <f t="shared" si="48"/>
        <v>-8.3040027543298117E-3</v>
      </c>
      <c r="O121" s="124">
        <f t="shared" si="49"/>
        <v>-1.8883435877437491E-2</v>
      </c>
      <c r="P121" s="124">
        <f t="shared" si="50"/>
        <v>-7.8669618587945203E-3</v>
      </c>
      <c r="Q121" s="124">
        <f t="shared" si="55"/>
        <v>0.46669586359385562</v>
      </c>
      <c r="R121" s="124">
        <f t="shared" si="51"/>
        <v>-0.15883303446109326</v>
      </c>
      <c r="S121" s="124">
        <f t="shared" si="52"/>
        <v>-0.42939022909446734</v>
      </c>
      <c r="T121" s="124">
        <f t="shared" si="53"/>
        <v>-0.31350103600930684</v>
      </c>
    </row>
    <row r="122" spans="1:20">
      <c r="A122" s="14" t="str">
        <f t="shared" si="45"/>
        <v>PCSB 5-Year Budget</v>
      </c>
      <c r="B122" s="151">
        <f t="shared" si="45"/>
        <v>116</v>
      </c>
      <c r="C122" s="14" t="str">
        <f t="shared" si="45"/>
        <v>E.L. Haynes PCS</v>
      </c>
      <c r="D122" s="5" t="str">
        <f t="shared" si="45"/>
        <v>2026-2027</v>
      </c>
      <c r="E122" s="16" t="s">
        <v>244</v>
      </c>
      <c r="F122" s="165">
        <v>0</v>
      </c>
      <c r="G122" s="61">
        <f>IF(G92-G78-G79-G87,(G104-G105-G106+G107)/(G92-G78-G79-G87)*365,0)</f>
        <v>159.08248210322714</v>
      </c>
      <c r="H122" s="61">
        <f>IF(H92-H78-H79-H87,(H104-H105-H106+H107)/(H92-H78-H79-H87)*365,0)</f>
        <v>162.76362895207447</v>
      </c>
      <c r="I122" s="61">
        <f>IF(I92-I78-I79-I87,(I104-I105-I106+I107)/(I92-I78-I79-I87)*365,0)</f>
        <v>160.34477009925143</v>
      </c>
      <c r="J122" s="61">
        <f>IF(J92-J78-J79-J87,(J104-J105-J106+J107)/(J92-J78-J79-J87)*365,0)</f>
        <v>151.66639847879182</v>
      </c>
      <c r="K122" s="61">
        <f>IF(K92-K78-K79-K87,(K104-K105-K106+K107)/(K92-K78-K79-K87)*365,0)</f>
        <v>148.35632576242779</v>
      </c>
      <c r="L122" s="165" t="s">
        <v>99</v>
      </c>
      <c r="M122" s="139">
        <f t="shared" si="54"/>
        <v>3.6811468488473338</v>
      </c>
      <c r="N122" s="139">
        <f t="shared" si="48"/>
        <v>-2.4188588528230355</v>
      </c>
      <c r="O122" s="139">
        <f t="shared" si="49"/>
        <v>-8.6783716204596146</v>
      </c>
      <c r="P122" s="139">
        <f t="shared" si="50"/>
        <v>-3.3100727163640329</v>
      </c>
      <c r="Q122" s="134">
        <f t="shared" si="55"/>
        <v>2.3139863045754289E-2</v>
      </c>
      <c r="R122" s="134">
        <f t="shared" si="51"/>
        <v>-1.4861175487401212E-2</v>
      </c>
      <c r="S122" s="134">
        <f t="shared" si="52"/>
        <v>-5.4123197252319545E-2</v>
      </c>
      <c r="T122" s="134">
        <f t="shared" si="53"/>
        <v>-2.1824693864718459E-2</v>
      </c>
    </row>
    <row r="123" spans="1:20" ht="30" customHeight="1">
      <c r="A123" s="14" t="str">
        <f t="shared" si="45"/>
        <v>PCSB 5-Year Budget</v>
      </c>
      <c r="B123" s="151">
        <f t="shared" si="45"/>
        <v>116</v>
      </c>
      <c r="C123" s="14" t="str">
        <f t="shared" si="45"/>
        <v>E.L. Haynes PCS</v>
      </c>
      <c r="D123" s="5" t="str">
        <f t="shared" si="45"/>
        <v>2026-2027</v>
      </c>
      <c r="E123" s="16" t="s">
        <v>247</v>
      </c>
      <c r="F123" s="165">
        <v>0</v>
      </c>
      <c r="G123" s="57">
        <f>IF(G$92,G72/G$92,0)</f>
        <v>0.67014270792271879</v>
      </c>
      <c r="H123" s="57">
        <f>IF(H$92,H72/H$92,0)</f>
        <v>0.68444573038999479</v>
      </c>
      <c r="I123" s="57">
        <f>IF(I$92,I72/I$92,0)</f>
        <v>0.68570382789623274</v>
      </c>
      <c r="J123" s="57">
        <f>IF(J$92,J72/J$92,0)</f>
        <v>0.68369506711752726</v>
      </c>
      <c r="K123" s="57">
        <f>IF(K$92,K72/K$92,0)</f>
        <v>0.68754365674627227</v>
      </c>
      <c r="L123" s="165" t="s">
        <v>99</v>
      </c>
      <c r="M123" s="124">
        <f t="shared" si="54"/>
        <v>1.4303022467275994E-2</v>
      </c>
      <c r="N123" s="124">
        <f t="shared" si="48"/>
        <v>1.258097506237954E-3</v>
      </c>
      <c r="O123" s="124">
        <f t="shared" si="49"/>
        <v>-2.0087607787054873E-3</v>
      </c>
      <c r="P123" s="124">
        <f t="shared" si="50"/>
        <v>3.8485896287450139E-3</v>
      </c>
      <c r="Q123" s="124">
        <f t="shared" si="55"/>
        <v>2.1343248681481478E-2</v>
      </c>
      <c r="R123" s="124">
        <f t="shared" si="51"/>
        <v>1.8381260198980195E-3</v>
      </c>
      <c r="S123" s="124">
        <f t="shared" si="52"/>
        <v>-2.929487479847454E-3</v>
      </c>
      <c r="T123" s="124">
        <f t="shared" si="53"/>
        <v>5.6291025251516708E-3</v>
      </c>
    </row>
    <row r="124" spans="1:20">
      <c r="A124" s="14" t="str">
        <f t="shared" si="45"/>
        <v>PCSB 5-Year Budget</v>
      </c>
      <c r="B124" s="151">
        <f t="shared" si="45"/>
        <v>116</v>
      </c>
      <c r="C124" s="14" t="str">
        <f t="shared" si="45"/>
        <v>E.L. Haynes PCS</v>
      </c>
      <c r="D124" s="5" t="str">
        <f t="shared" si="45"/>
        <v>2026-2027</v>
      </c>
      <c r="E124" s="16" t="s">
        <v>248</v>
      </c>
      <c r="F124" s="165">
        <v>0</v>
      </c>
      <c r="G124" s="57">
        <f>IF(G$92,G76/G$92,0)</f>
        <v>7.8098844797812539E-2</v>
      </c>
      <c r="H124" s="57">
        <f>IF(H$92,H76/H$92,0)</f>
        <v>7.8957510837759398E-2</v>
      </c>
      <c r="I124" s="57">
        <f>IF(I$92,I76/I$92,0)</f>
        <v>7.8777286300482988E-2</v>
      </c>
      <c r="J124" s="57">
        <f>IF(J$92,J76/J$92,0)</f>
        <v>7.8713083573745388E-2</v>
      </c>
      <c r="K124" s="57">
        <f>IF(K$92,K76/K$92,0)</f>
        <v>7.916483832750279E-2</v>
      </c>
      <c r="L124" s="165" t="s">
        <v>99</v>
      </c>
      <c r="M124" s="124">
        <f t="shared" si="54"/>
        <v>8.5866603994685931E-4</v>
      </c>
      <c r="N124" s="124">
        <f t="shared" si="48"/>
        <v>-1.8022453727641052E-4</v>
      </c>
      <c r="O124" s="124">
        <f t="shared" si="49"/>
        <v>-6.4202726737599969E-5</v>
      </c>
      <c r="P124" s="124">
        <f t="shared" si="50"/>
        <v>4.5175475375740237E-4</v>
      </c>
      <c r="Q124" s="124">
        <f t="shared" si="55"/>
        <v>1.0994606158001834E-2</v>
      </c>
      <c r="R124" s="124">
        <f t="shared" si="51"/>
        <v>-2.2825508981245998E-3</v>
      </c>
      <c r="S124" s="124">
        <f t="shared" si="52"/>
        <v>-8.1499033227305187E-4</v>
      </c>
      <c r="T124" s="124">
        <f t="shared" si="53"/>
        <v>5.7392587514902595E-3</v>
      </c>
    </row>
    <row r="125" spans="1:20">
      <c r="A125" s="14" t="str">
        <f t="shared" ref="A125:D127" si="82">A$2</f>
        <v>PCSB 5-Year Budget</v>
      </c>
      <c r="B125" s="151">
        <f t="shared" si="82"/>
        <v>116</v>
      </c>
      <c r="C125" s="14" t="str">
        <f t="shared" si="82"/>
        <v>E.L. Haynes PCS</v>
      </c>
      <c r="D125" s="5" t="str">
        <f t="shared" si="82"/>
        <v>2026-2027</v>
      </c>
      <c r="E125" s="16" t="s">
        <v>249</v>
      </c>
      <c r="F125" s="165">
        <v>0</v>
      </c>
      <c r="G125" s="57">
        <f>IF(G$92,G86/G$92,0)</f>
        <v>0.12841463328814037</v>
      </c>
      <c r="H125" s="57">
        <f>IF(H$92,H86/H$92,0)</f>
        <v>0.11458538649400429</v>
      </c>
      <c r="I125" s="57">
        <f>IF(I$92,I86/I$92,0)</f>
        <v>0.11301265821430036</v>
      </c>
      <c r="J125" s="57">
        <f>IF(J$92,J86/J$92,0)</f>
        <v>0.1155346792977249</v>
      </c>
      <c r="K125" s="57">
        <f>IF(K$92,K86/K$92,0)</f>
        <v>0.11042675351204875</v>
      </c>
      <c r="L125" s="165" t="s">
        <v>99</v>
      </c>
      <c r="M125" s="124">
        <f t="shared" si="54"/>
        <v>-1.382924679413608E-2</v>
      </c>
      <c r="N125" s="124">
        <f t="shared" si="48"/>
        <v>-1.572728279703936E-3</v>
      </c>
      <c r="O125" s="124">
        <f t="shared" si="49"/>
        <v>2.5220210834245443E-3</v>
      </c>
      <c r="P125" s="124">
        <f t="shared" si="50"/>
        <v>-5.1079257856761484E-3</v>
      </c>
      <c r="Q125" s="124">
        <f t="shared" si="55"/>
        <v>-0.10769214099693472</v>
      </c>
      <c r="R125" s="124">
        <f t="shared" si="51"/>
        <v>-1.3725382684695394E-2</v>
      </c>
      <c r="S125" s="124">
        <f t="shared" si="52"/>
        <v>2.2316270790146E-2</v>
      </c>
      <c r="T125" s="124">
        <f t="shared" si="53"/>
        <v>-4.4211191104909515E-2</v>
      </c>
    </row>
    <row r="126" spans="1:20" ht="16" thickBot="1">
      <c r="A126" s="14" t="str">
        <f t="shared" si="82"/>
        <v>PCSB 5-Year Budget</v>
      </c>
      <c r="B126" s="151">
        <f t="shared" si="82"/>
        <v>116</v>
      </c>
      <c r="C126" s="14" t="str">
        <f t="shared" si="82"/>
        <v>E.L. Haynes PCS</v>
      </c>
      <c r="D126" s="5" t="str">
        <f t="shared" si="82"/>
        <v>2026-2027</v>
      </c>
      <c r="E126" s="16" t="s">
        <v>250</v>
      </c>
      <c r="F126" s="165">
        <v>0</v>
      </c>
      <c r="G126" s="103">
        <f>IF(G$92,G91/G$92,0)</f>
        <v>0.12334381399132825</v>
      </c>
      <c r="H126" s="103">
        <f t="shared" ref="H126:K126" si="83">IF(H$92,H91/H$92,0)</f>
        <v>0.12201137227824163</v>
      </c>
      <c r="I126" s="103">
        <f t="shared" si="83"/>
        <v>0.12250622758898393</v>
      </c>
      <c r="J126" s="103">
        <f t="shared" si="83"/>
        <v>0.12205717001100251</v>
      </c>
      <c r="K126" s="103">
        <f t="shared" si="83"/>
        <v>0.12286475141417615</v>
      </c>
      <c r="L126" s="165" t="s">
        <v>99</v>
      </c>
      <c r="M126" s="137">
        <f t="shared" si="54"/>
        <v>-1.3324417130866212E-3</v>
      </c>
      <c r="N126" s="137">
        <f t="shared" si="48"/>
        <v>4.9485531074229538E-4</v>
      </c>
      <c r="O126" s="137">
        <f t="shared" si="49"/>
        <v>-4.4905757798141543E-4</v>
      </c>
      <c r="P126" s="137">
        <f t="shared" si="50"/>
        <v>8.0758140317363503E-4</v>
      </c>
      <c r="Q126" s="137">
        <f t="shared" si="55"/>
        <v>-1.0802663465395185E-2</v>
      </c>
      <c r="R126" s="137">
        <f t="shared" si="51"/>
        <v>4.0558130074449077E-3</v>
      </c>
      <c r="S126" s="137">
        <f t="shared" si="52"/>
        <v>-3.6655897975083501E-3</v>
      </c>
      <c r="T126" s="137">
        <f t="shared" si="53"/>
        <v>6.6164192001243174E-3</v>
      </c>
    </row>
    <row r="127" spans="1:20" ht="30" customHeight="1" thickTop="1" thickBot="1">
      <c r="A127" s="14" t="str">
        <f t="shared" si="82"/>
        <v>PCSB 5-Year Budget</v>
      </c>
      <c r="B127" s="151">
        <f t="shared" si="82"/>
        <v>116</v>
      </c>
      <c r="C127" s="14" t="str">
        <f t="shared" si="82"/>
        <v>E.L. Haynes PCS</v>
      </c>
      <c r="D127" s="5" t="str">
        <f t="shared" si="82"/>
        <v>2026-2027</v>
      </c>
      <c r="E127" s="16" t="s">
        <v>257</v>
      </c>
      <c r="F127" s="165">
        <v>0</v>
      </c>
      <c r="G127" s="108">
        <f>IF(G92,G99/G92,0)</f>
        <v>0.45957510794690315</v>
      </c>
      <c r="H127" s="108">
        <f t="shared" ref="H127:K127" si="84">IF(H92,H99/H92,0)</f>
        <v>0.46380741031055422</v>
      </c>
      <c r="I127" s="108">
        <f t="shared" si="84"/>
        <v>0.45095970476671871</v>
      </c>
      <c r="J127" s="108">
        <f t="shared" si="84"/>
        <v>0.42291451024396493</v>
      </c>
      <c r="K127" s="108">
        <f t="shared" si="84"/>
        <v>0.39128261296780092</v>
      </c>
      <c r="L127" s="165" t="s">
        <v>99</v>
      </c>
      <c r="M127" s="140">
        <f t="shared" si="54"/>
        <v>4.2323023636510748E-3</v>
      </c>
      <c r="N127" s="140">
        <f t="shared" si="48"/>
        <v>-1.2847705543835519E-2</v>
      </c>
      <c r="O127" s="140">
        <f t="shared" si="49"/>
        <v>-2.804519452275378E-2</v>
      </c>
      <c r="P127" s="140">
        <f t="shared" si="50"/>
        <v>-3.1631897276164E-2</v>
      </c>
      <c r="Q127" s="141">
        <f t="shared" si="55"/>
        <v>9.209163617582292E-3</v>
      </c>
      <c r="R127" s="141">
        <f t="shared" si="51"/>
        <v>-2.7700518056046165E-2</v>
      </c>
      <c r="S127" s="141">
        <f t="shared" si="52"/>
        <v>-6.219002324667023E-2</v>
      </c>
      <c r="T127" s="141">
        <f t="shared" si="53"/>
        <v>-7.4795015328078099E-2</v>
      </c>
    </row>
    <row r="128" spans="1:20" ht="16" thickTop="1"/>
  </sheetData>
  <sheetProtection algorithmName="SHA-512" hashValue="KM8gplUbo8gktTv66n81n0ickqBMyZMnzOsFlnPrhWsRyLFSjwcOpQq0DyMJfyhM/is00hdMvEARaf3D0C41sw==" saltValue="GJDr8ZA9os1mQ06QIn3MOw==" spinCount="100000" sheet="1" formatColumns="0" formatRows="0"/>
  <autoFilter ref="A1:K1" xr:uid="{4CC79657-46CE-0E4E-9154-6B27DCE8447C}"/>
  <conditionalFormatting sqref="A1:T127">
    <cfRule type="containsBlanks" dxfId="7" priority="1">
      <formula>LEN(TRIM(A1))=0</formula>
    </cfRule>
  </conditionalFormatting>
  <dataValidations count="2">
    <dataValidation type="whole" allowBlank="1" showInputMessage="1" showErrorMessage="1" error="Enter Whole Number" sqref="G66:K68 G100:K102 G94:K94 G70:K71 G73:K75 G96:K96 G112:K113 M127:T127 F99 M105:T109 M66:T68 M100:T102 M94:T94 M70:T71 M73:T75 M96:T96 M112:T113 F104 G105:K109 G127:K127 M8:T57 G87:K90 M77:T83 G77:K83 M87:T90 G8:K57" xr:uid="{D29BA38C-6FC1-F743-A451-D2D9BAD814B7}">
      <formula1>-1000000000</formula1>
      <formula2>1000000000</formula2>
    </dataValidation>
    <dataValidation type="whole" allowBlank="1" showInputMessage="1" showErrorMessage="1" sqref="G59:K64 M59:T64" xr:uid="{77E03350-08AE-3D41-AAF0-95779A0FD155}">
      <formula1>0</formula1>
      <formula2>10000</formula2>
    </dataValidation>
  </dataValidation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E5E53-7ED3-E84F-A2DB-4E73CFCC5F18}">
  <sheetPr codeName="Sheet3">
    <tabColor rgb="FFFFC000"/>
  </sheetPr>
  <dimension ref="A1:T128"/>
  <sheetViews>
    <sheetView zoomScale="87" zoomScaleNormal="100" workbookViewId="0">
      <pane xSplit="5" ySplit="1" topLeftCell="G66" activePane="bottomRight" state="frozen"/>
      <selection activeCell="F105" sqref="F105:F107"/>
      <selection pane="topRight" activeCell="F105" sqref="F105:F107"/>
      <selection pane="bottomLeft" activeCell="F105" sqref="F105:F107"/>
      <selection pane="bottomRight" activeCell="K90" sqref="K90"/>
    </sheetView>
  </sheetViews>
  <sheetFormatPr baseColWidth="10" defaultColWidth="10.7109375" defaultRowHeight="15"/>
  <cols>
    <col min="1" max="1" width="17" bestFit="1" customWidth="1"/>
    <col min="2" max="2" width="6.28515625" style="147" bestFit="1" customWidth="1"/>
    <col min="3" max="3" width="57" bestFit="1" customWidth="1"/>
    <col min="4" max="4" width="9.5703125" style="1" bestFit="1" customWidth="1"/>
    <col min="5" max="5" width="65.28515625" bestFit="1" customWidth="1"/>
    <col min="6" max="6" width="15.42578125" style="3" customWidth="1"/>
    <col min="7" max="11" width="15.42578125" style="11" customWidth="1"/>
    <col min="12" max="12" width="63.85546875" style="13" customWidth="1"/>
    <col min="13" max="20" width="12" style="1" customWidth="1"/>
    <col min="21" max="16384" width="10.7109375" style="1"/>
  </cols>
  <sheetData>
    <row r="1" spans="1:20" s="2" customFormat="1" ht="80.25" customHeight="1">
      <c r="A1" s="12" t="s">
        <v>0</v>
      </c>
      <c r="B1" s="150" t="s">
        <v>1</v>
      </c>
      <c r="C1" s="12" t="s">
        <v>2</v>
      </c>
      <c r="D1" s="25" t="s">
        <v>213</v>
      </c>
      <c r="E1" s="12" t="s">
        <v>3</v>
      </c>
      <c r="F1" s="4" t="str">
        <f>"6/30/"&amp;TEXT(LEFT(D2,4),"0000")</f>
        <v>6/30/2026</v>
      </c>
      <c r="G1" s="24" t="str">
        <f>D2</f>
        <v>2026-2027</v>
      </c>
      <c r="H1" s="24" t="str">
        <f>TEXT(RIGHT(G1,4),"0000")&amp;"-"&amp;TEXT(RIGHT(G1,4)+1,"0000")</f>
        <v>2027-2028</v>
      </c>
      <c r="I1" s="24" t="str">
        <f t="shared" ref="I1:K1" si="0">TEXT(RIGHT(H1,4),"0000")&amp;"-"&amp;TEXT(RIGHT(H1,4)+1,"0000")</f>
        <v>2028-2029</v>
      </c>
      <c r="J1" s="24" t="str">
        <f t="shared" si="0"/>
        <v>2029-2030</v>
      </c>
      <c r="K1" s="24" t="str">
        <f t="shared" si="0"/>
        <v>2030-2031</v>
      </c>
      <c r="L1" s="4" t="s">
        <v>188</v>
      </c>
      <c r="M1" s="110" t="str">
        <f>"In(De)crease "&amp;G1&amp;"     to               "&amp;H1&amp;"      $"</f>
        <v>In(De)crease 2026-2027     to               2027-2028      $</v>
      </c>
      <c r="N1" s="110" t="str">
        <f t="shared" ref="N1:P1" si="1">"In(De)crease "&amp;H1&amp;"     to               "&amp;I1&amp;"      $"</f>
        <v>In(De)crease 2027-2028     to               2028-2029      $</v>
      </c>
      <c r="O1" s="110" t="str">
        <f t="shared" si="1"/>
        <v>In(De)crease 2028-2029     to               2029-2030      $</v>
      </c>
      <c r="P1" s="110" t="str">
        <f t="shared" si="1"/>
        <v>In(De)crease 2029-2030     to               2030-2031      $</v>
      </c>
      <c r="Q1" s="111" t="str">
        <f>"In(De)crease "&amp;G1&amp;"     to               "&amp;H1&amp;"      %"</f>
        <v>In(De)crease 2026-2027     to               2027-2028      %</v>
      </c>
      <c r="R1" s="111" t="str">
        <f t="shared" ref="R1:T1" si="2">"In(De)crease "&amp;H1&amp;"     to               "&amp;I1&amp;"      %"</f>
        <v>In(De)crease 2027-2028     to               2028-2029      %</v>
      </c>
      <c r="S1" s="111" t="str">
        <f t="shared" si="2"/>
        <v>In(De)crease 2028-2029     to               2029-2030      %</v>
      </c>
      <c r="T1" s="111" t="str">
        <f t="shared" si="2"/>
        <v>In(De)crease 2029-2030     to               2030-2031      %</v>
      </c>
    </row>
    <row r="2" spans="1:20">
      <c r="A2" s="17" t="s">
        <v>212</v>
      </c>
      <c r="B2" s="151">
        <f>VLOOKUP(C2,LEA_and_Campus_List[],2,FALSE)</f>
        <v>116</v>
      </c>
      <c r="C2" s="14" t="str">
        <f>'5-Yr PCSB Budget Base Case'!C2</f>
        <v>E.L. Haynes PCS</v>
      </c>
      <c r="D2" s="5" t="str">
        <f>'5-Yr PCSB Budget Base Case'!D2</f>
        <v>2026-2027</v>
      </c>
      <c r="E2" s="42" t="s">
        <v>224</v>
      </c>
      <c r="F2" s="159">
        <f>'5-Yr PCSB Budget Base Case'!F2</f>
        <v>2.7400000000000001E-2</v>
      </c>
      <c r="G2" s="154">
        <f>'5-Yr PCSB Budget Base Case'!G2</f>
        <v>3.8344999999999997E-2</v>
      </c>
      <c r="H2" s="164">
        <f>'5-Yr PCSB Budget Base Case'!H2</f>
        <v>0.02</v>
      </c>
      <c r="I2" s="164">
        <f>'5-Yr PCSB Budget Base Case'!I2</f>
        <v>0.02</v>
      </c>
      <c r="J2" s="164">
        <f>'5-Yr PCSB Budget Base Case'!J2</f>
        <v>0.02</v>
      </c>
      <c r="K2" s="164">
        <f>'5-Yr PCSB Budget Base Case'!K2</f>
        <v>0.02</v>
      </c>
      <c r="L2" s="18" t="s">
        <v>99</v>
      </c>
      <c r="M2" s="112">
        <f>H2-G2</f>
        <v>-1.8344999999999997E-2</v>
      </c>
      <c r="N2" s="112">
        <f t="shared" ref="N2:N69" si="3">I2-H2</f>
        <v>0</v>
      </c>
      <c r="O2" s="112">
        <f t="shared" ref="O2:O69" si="4">J2-I2</f>
        <v>0</v>
      </c>
      <c r="P2" s="112">
        <f t="shared" ref="P2:P69" si="5">K2-J2</f>
        <v>0</v>
      </c>
      <c r="Q2" s="113">
        <f>IF(G2,M2/G2,0)</f>
        <v>-0.47841961142261047</v>
      </c>
      <c r="R2" s="113">
        <f t="shared" ref="R2:R69" si="6">IF(H2,N2/H2,0)</f>
        <v>0</v>
      </c>
      <c r="S2" s="113">
        <f t="shared" ref="S2:S69" si="7">IF(I2,O2/I2,0)</f>
        <v>0</v>
      </c>
      <c r="T2" s="113">
        <f t="shared" ref="T2:T69" si="8">IF(J2,P2/J2,0)</f>
        <v>0</v>
      </c>
    </row>
    <row r="3" spans="1:20">
      <c r="A3" s="14" t="str">
        <f t="shared" ref="A3:D18" si="9">A$2</f>
        <v>PCSB 5-Year Budget</v>
      </c>
      <c r="B3" s="151">
        <f t="shared" si="9"/>
        <v>116</v>
      </c>
      <c r="C3" s="14" t="str">
        <f t="shared" si="9"/>
        <v>E.L. Haynes PCS</v>
      </c>
      <c r="D3" s="5" t="str">
        <f t="shared" si="9"/>
        <v>2026-2027</v>
      </c>
      <c r="E3" s="42" t="s">
        <v>225</v>
      </c>
      <c r="F3" s="44">
        <f>'5-Yr PCSB Budget Base Case'!F3</f>
        <v>15070</v>
      </c>
      <c r="G3" s="44">
        <f>ROUND(F3*(1+G2),0)</f>
        <v>15648</v>
      </c>
      <c r="H3" s="44">
        <f t="shared" ref="H3:K3" si="10">G3*(1+H2)</f>
        <v>15960.960000000001</v>
      </c>
      <c r="I3" s="44">
        <f t="shared" si="10"/>
        <v>16280.1792</v>
      </c>
      <c r="J3" s="44">
        <f t="shared" si="10"/>
        <v>16605.782783999999</v>
      </c>
      <c r="K3" s="44">
        <f t="shared" si="10"/>
        <v>16937.898439680001</v>
      </c>
      <c r="L3" s="165" t="s">
        <v>99</v>
      </c>
      <c r="M3" s="114">
        <f t="shared" ref="M3:M70" si="11">H3-G3</f>
        <v>312.96000000000095</v>
      </c>
      <c r="N3" s="114">
        <f t="shared" si="3"/>
        <v>319.21919999999955</v>
      </c>
      <c r="O3" s="114">
        <f t="shared" si="4"/>
        <v>325.60358399999859</v>
      </c>
      <c r="P3" s="114">
        <f t="shared" si="5"/>
        <v>332.11565568000151</v>
      </c>
      <c r="Q3" s="115">
        <f t="shared" ref="Q3:Q70" si="12">IF(G3,M3/G3,0)</f>
        <v>2.0000000000000059E-2</v>
      </c>
      <c r="R3" s="115">
        <f t="shared" si="6"/>
        <v>1.9999999999999969E-2</v>
      </c>
      <c r="S3" s="115">
        <f t="shared" si="7"/>
        <v>1.9999999999999914E-2</v>
      </c>
      <c r="T3" s="115">
        <f t="shared" si="8"/>
        <v>2.0000000000000091E-2</v>
      </c>
    </row>
    <row r="4" spans="1:20">
      <c r="A4" s="14" t="str">
        <f t="shared" si="9"/>
        <v>PCSB 5-Year Budget</v>
      </c>
      <c r="B4" s="151">
        <f t="shared" si="9"/>
        <v>116</v>
      </c>
      <c r="C4" s="14" t="str">
        <f t="shared" si="9"/>
        <v>E.L. Haynes PCS</v>
      </c>
      <c r="D4" s="5" t="str">
        <f t="shared" si="9"/>
        <v>2026-2027</v>
      </c>
      <c r="E4" s="41" t="s">
        <v>226</v>
      </c>
      <c r="F4" s="159">
        <f>'5-Yr PCSB Budget Base Case'!F4</f>
        <v>3.1E-2</v>
      </c>
      <c r="G4" s="154">
        <f>'5-Yr PCSB Budget Base Case'!G4</f>
        <v>0</v>
      </c>
      <c r="H4" s="164">
        <f>'5-Yr PCSB Budget Base Case'!H4</f>
        <v>3.1E-2</v>
      </c>
      <c r="I4" s="164">
        <f>'5-Yr PCSB Budget Base Case'!I4</f>
        <v>3.1E-2</v>
      </c>
      <c r="J4" s="164">
        <f>'5-Yr PCSB Budget Base Case'!J4</f>
        <v>3.1E-2</v>
      </c>
      <c r="K4" s="164">
        <f>'5-Yr PCSB Budget Base Case'!K4</f>
        <v>3.1E-2</v>
      </c>
      <c r="L4" s="18" t="s">
        <v>99</v>
      </c>
      <c r="M4" s="112">
        <f t="shared" si="11"/>
        <v>3.1E-2</v>
      </c>
      <c r="N4" s="112">
        <f t="shared" si="3"/>
        <v>0</v>
      </c>
      <c r="O4" s="112">
        <f t="shared" si="4"/>
        <v>0</v>
      </c>
      <c r="P4" s="112">
        <f t="shared" si="5"/>
        <v>0</v>
      </c>
      <c r="Q4" s="113">
        <f t="shared" si="12"/>
        <v>0</v>
      </c>
      <c r="R4" s="113">
        <f t="shared" si="6"/>
        <v>0</v>
      </c>
      <c r="S4" s="113">
        <f t="shared" si="7"/>
        <v>0</v>
      </c>
      <c r="T4" s="113">
        <f t="shared" si="8"/>
        <v>0</v>
      </c>
    </row>
    <row r="5" spans="1:20">
      <c r="A5" s="14" t="str">
        <f t="shared" si="9"/>
        <v>PCSB 5-Year Budget</v>
      </c>
      <c r="B5" s="151">
        <f t="shared" si="9"/>
        <v>116</v>
      </c>
      <c r="C5" s="14" t="str">
        <f t="shared" si="9"/>
        <v>E.L. Haynes PCS</v>
      </c>
      <c r="D5" s="5" t="str">
        <f t="shared" si="9"/>
        <v>2026-2027</v>
      </c>
      <c r="E5" s="41" t="s">
        <v>220</v>
      </c>
      <c r="F5" s="44">
        <f>'5-Yr PCSB Budget Base Case'!F5</f>
        <v>3850</v>
      </c>
      <c r="G5" s="44">
        <f>ROUND(F5*(1+G4),0)</f>
        <v>3850</v>
      </c>
      <c r="H5" s="44">
        <f t="shared" ref="H5:K5" si="13">G5*(1+H4)</f>
        <v>3969.3499999999995</v>
      </c>
      <c r="I5" s="44">
        <f t="shared" si="13"/>
        <v>4092.3998499999993</v>
      </c>
      <c r="J5" s="44">
        <f t="shared" si="13"/>
        <v>4219.2642453499993</v>
      </c>
      <c r="K5" s="44">
        <f t="shared" si="13"/>
        <v>4350.0614369558489</v>
      </c>
      <c r="L5" s="165" t="s">
        <v>99</v>
      </c>
      <c r="M5" s="114">
        <f t="shared" si="11"/>
        <v>119.34999999999945</v>
      </c>
      <c r="N5" s="114">
        <f t="shared" si="3"/>
        <v>123.04984999999988</v>
      </c>
      <c r="O5" s="114">
        <f t="shared" si="4"/>
        <v>126.86439535</v>
      </c>
      <c r="P5" s="114">
        <f t="shared" si="5"/>
        <v>130.79719160584955</v>
      </c>
      <c r="Q5" s="115">
        <f t="shared" si="12"/>
        <v>3.0999999999999858E-2</v>
      </c>
      <c r="R5" s="115">
        <f t="shared" si="6"/>
        <v>3.0999999999999972E-2</v>
      </c>
      <c r="S5" s="115">
        <f t="shared" si="7"/>
        <v>3.1000000000000003E-2</v>
      </c>
      <c r="T5" s="115">
        <f t="shared" si="8"/>
        <v>3.0999999999999899E-2</v>
      </c>
    </row>
    <row r="6" spans="1:20">
      <c r="A6" s="14" t="str">
        <f t="shared" si="9"/>
        <v>PCSB 5-Year Budget</v>
      </c>
      <c r="B6" s="151">
        <f t="shared" si="9"/>
        <v>116</v>
      </c>
      <c r="C6" s="14" t="str">
        <f t="shared" si="9"/>
        <v>E.L. Haynes PCS</v>
      </c>
      <c r="D6" s="5" t="str">
        <f t="shared" si="9"/>
        <v>2026-2027</v>
      </c>
      <c r="E6" s="41" t="s">
        <v>227</v>
      </c>
      <c r="F6" s="159">
        <f>'5-Yr PCSB Budget Base Case'!F6</f>
        <v>6.2985685071574649E-2</v>
      </c>
      <c r="G6" s="154">
        <f>'5-Yr PCSB Budget Base Case'!G6</f>
        <v>0</v>
      </c>
      <c r="H6" s="164">
        <f>'5-Yr PCSB Budget Base Case'!H6</f>
        <v>0</v>
      </c>
      <c r="I6" s="164">
        <f>'5-Yr PCSB Budget Base Case'!I6</f>
        <v>0</v>
      </c>
      <c r="J6" s="164">
        <f>'5-Yr PCSB Budget Base Case'!J6</f>
        <v>0</v>
      </c>
      <c r="K6" s="164">
        <f>'5-Yr PCSB Budget Base Case'!K6</f>
        <v>0</v>
      </c>
      <c r="L6" s="18" t="s">
        <v>99</v>
      </c>
      <c r="M6" s="112">
        <f t="shared" si="11"/>
        <v>0</v>
      </c>
      <c r="N6" s="112">
        <f t="shared" si="3"/>
        <v>0</v>
      </c>
      <c r="O6" s="112">
        <f t="shared" si="4"/>
        <v>0</v>
      </c>
      <c r="P6" s="112">
        <f t="shared" si="5"/>
        <v>0</v>
      </c>
      <c r="Q6" s="113">
        <f t="shared" si="12"/>
        <v>0</v>
      </c>
      <c r="R6" s="113">
        <f t="shared" si="6"/>
        <v>0</v>
      </c>
      <c r="S6" s="113">
        <f t="shared" si="7"/>
        <v>0</v>
      </c>
      <c r="T6" s="113">
        <f t="shared" si="8"/>
        <v>0</v>
      </c>
    </row>
    <row r="7" spans="1:20" ht="16" thickBot="1">
      <c r="A7" s="14" t="str">
        <f t="shared" si="9"/>
        <v>PCSB 5-Year Budget</v>
      </c>
      <c r="B7" s="151">
        <f t="shared" si="9"/>
        <v>116</v>
      </c>
      <c r="C7" s="14" t="str">
        <f t="shared" si="9"/>
        <v>E.L. Haynes PCS</v>
      </c>
      <c r="D7" s="5" t="str">
        <f t="shared" si="9"/>
        <v>2026-2027</v>
      </c>
      <c r="E7" s="41" t="s">
        <v>221</v>
      </c>
      <c r="F7" s="43">
        <f>'5-Yr PCSB Budget Base Case'!F7</f>
        <v>10396</v>
      </c>
      <c r="G7" s="43">
        <f>ROUND(F7*(1+G6),0)</f>
        <v>10396</v>
      </c>
      <c r="H7" s="43">
        <f t="shared" ref="H7:K7" si="14">G7*(1+H6)</f>
        <v>10396</v>
      </c>
      <c r="I7" s="43">
        <f t="shared" si="14"/>
        <v>10396</v>
      </c>
      <c r="J7" s="43">
        <f t="shared" si="14"/>
        <v>10396</v>
      </c>
      <c r="K7" s="43">
        <f t="shared" si="14"/>
        <v>10396</v>
      </c>
      <c r="L7" s="165" t="s">
        <v>99</v>
      </c>
      <c r="M7" s="116">
        <f t="shared" si="11"/>
        <v>0</v>
      </c>
      <c r="N7" s="116">
        <f t="shared" si="3"/>
        <v>0</v>
      </c>
      <c r="O7" s="116">
        <f t="shared" si="4"/>
        <v>0</v>
      </c>
      <c r="P7" s="116">
        <f t="shared" si="5"/>
        <v>0</v>
      </c>
      <c r="Q7" s="117">
        <f t="shared" si="12"/>
        <v>0</v>
      </c>
      <c r="R7" s="117">
        <f t="shared" si="6"/>
        <v>0</v>
      </c>
      <c r="S7" s="117">
        <f t="shared" si="7"/>
        <v>0</v>
      </c>
      <c r="T7" s="117">
        <f t="shared" si="8"/>
        <v>0</v>
      </c>
    </row>
    <row r="8" spans="1:20" ht="30" customHeight="1" thickTop="1">
      <c r="A8" s="14" t="str">
        <f t="shared" si="9"/>
        <v>PCSB 5-Year Budget</v>
      </c>
      <c r="B8" s="151">
        <f t="shared" si="9"/>
        <v>116</v>
      </c>
      <c r="C8" s="14" t="str">
        <f t="shared" si="9"/>
        <v>E.L. Haynes PCS</v>
      </c>
      <c r="D8" s="5" t="str">
        <f t="shared" si="9"/>
        <v>2026-2027</v>
      </c>
      <c r="E8" s="38" t="s">
        <v>211</v>
      </c>
      <c r="F8" s="36">
        <f>'5-Yr PCSB Budget Base Case'!F8</f>
        <v>1.34</v>
      </c>
      <c r="G8" s="47">
        <v>50</v>
      </c>
      <c r="H8" s="47">
        <v>50</v>
      </c>
      <c r="I8" s="47">
        <v>50</v>
      </c>
      <c r="J8" s="47">
        <v>50</v>
      </c>
      <c r="K8" s="47">
        <v>50</v>
      </c>
      <c r="L8" s="18" t="s">
        <v>99</v>
      </c>
      <c r="M8" s="118">
        <f t="shared" si="11"/>
        <v>0</v>
      </c>
      <c r="N8" s="118">
        <f t="shared" si="3"/>
        <v>0</v>
      </c>
      <c r="O8" s="118">
        <f t="shared" si="4"/>
        <v>0</v>
      </c>
      <c r="P8" s="118">
        <f t="shared" si="5"/>
        <v>0</v>
      </c>
      <c r="Q8" s="113">
        <f t="shared" si="12"/>
        <v>0</v>
      </c>
      <c r="R8" s="113">
        <f t="shared" si="6"/>
        <v>0</v>
      </c>
      <c r="S8" s="113">
        <f t="shared" si="7"/>
        <v>0</v>
      </c>
      <c r="T8" s="113">
        <f t="shared" si="8"/>
        <v>0</v>
      </c>
    </row>
    <row r="9" spans="1:20">
      <c r="A9" s="14" t="str">
        <f t="shared" si="9"/>
        <v>PCSB 5-Year Budget</v>
      </c>
      <c r="B9" s="151">
        <f t="shared" si="9"/>
        <v>116</v>
      </c>
      <c r="C9" s="14" t="str">
        <f t="shared" si="9"/>
        <v>E.L. Haynes PCS</v>
      </c>
      <c r="D9" s="5" t="str">
        <f t="shared" si="9"/>
        <v>2026-2027</v>
      </c>
      <c r="E9" s="38" t="s">
        <v>210</v>
      </c>
      <c r="F9" s="36">
        <f>'5-Yr PCSB Budget Base Case'!F9</f>
        <v>1.3</v>
      </c>
      <c r="G9" s="47">
        <v>50</v>
      </c>
      <c r="H9" s="47">
        <v>50</v>
      </c>
      <c r="I9" s="47">
        <v>50</v>
      </c>
      <c r="J9" s="47">
        <v>50</v>
      </c>
      <c r="K9" s="47">
        <v>50</v>
      </c>
      <c r="L9" s="18" t="s">
        <v>99</v>
      </c>
      <c r="M9" s="118">
        <f t="shared" si="11"/>
        <v>0</v>
      </c>
      <c r="N9" s="118">
        <f t="shared" si="3"/>
        <v>0</v>
      </c>
      <c r="O9" s="118">
        <f t="shared" si="4"/>
        <v>0</v>
      </c>
      <c r="P9" s="118">
        <f t="shared" si="5"/>
        <v>0</v>
      </c>
      <c r="Q9" s="113">
        <f t="shared" si="12"/>
        <v>0</v>
      </c>
      <c r="R9" s="113">
        <f t="shared" si="6"/>
        <v>0</v>
      </c>
      <c r="S9" s="113">
        <f t="shared" si="7"/>
        <v>0</v>
      </c>
      <c r="T9" s="113">
        <f t="shared" si="8"/>
        <v>0</v>
      </c>
    </row>
    <row r="10" spans="1:20">
      <c r="A10" s="14" t="str">
        <f t="shared" si="9"/>
        <v>PCSB 5-Year Budget</v>
      </c>
      <c r="B10" s="151">
        <f t="shared" si="9"/>
        <v>116</v>
      </c>
      <c r="C10" s="14" t="str">
        <f t="shared" si="9"/>
        <v>E.L. Haynes PCS</v>
      </c>
      <c r="D10" s="5" t="str">
        <f t="shared" si="9"/>
        <v>2026-2027</v>
      </c>
      <c r="E10" s="38" t="s">
        <v>209</v>
      </c>
      <c r="F10" s="36">
        <f>'5-Yr PCSB Budget Base Case'!F10</f>
        <v>1.3</v>
      </c>
      <c r="G10" s="47">
        <v>51</v>
      </c>
      <c r="H10" s="47">
        <v>51</v>
      </c>
      <c r="I10" s="47">
        <v>51</v>
      </c>
      <c r="J10" s="47">
        <v>51</v>
      </c>
      <c r="K10" s="47">
        <v>51</v>
      </c>
      <c r="L10" s="18" t="s">
        <v>99</v>
      </c>
      <c r="M10" s="118">
        <f t="shared" si="11"/>
        <v>0</v>
      </c>
      <c r="N10" s="118">
        <f t="shared" si="3"/>
        <v>0</v>
      </c>
      <c r="O10" s="118">
        <f t="shared" si="4"/>
        <v>0</v>
      </c>
      <c r="P10" s="118">
        <f t="shared" si="5"/>
        <v>0</v>
      </c>
      <c r="Q10" s="113">
        <f t="shared" si="12"/>
        <v>0</v>
      </c>
      <c r="R10" s="113">
        <f t="shared" si="6"/>
        <v>0</v>
      </c>
      <c r="S10" s="113">
        <f t="shared" si="7"/>
        <v>0</v>
      </c>
      <c r="T10" s="113">
        <f t="shared" si="8"/>
        <v>0</v>
      </c>
    </row>
    <row r="11" spans="1:20">
      <c r="A11" s="14" t="str">
        <f t="shared" si="9"/>
        <v>PCSB 5-Year Budget</v>
      </c>
      <c r="B11" s="151">
        <f t="shared" si="9"/>
        <v>116</v>
      </c>
      <c r="C11" s="14" t="str">
        <f t="shared" si="9"/>
        <v>E.L. Haynes PCS</v>
      </c>
      <c r="D11" s="5" t="str">
        <f t="shared" si="9"/>
        <v>2026-2027</v>
      </c>
      <c r="E11" s="39">
        <v>1</v>
      </c>
      <c r="F11" s="36">
        <f>'5-Yr PCSB Budget Base Case'!F11</f>
        <v>1</v>
      </c>
      <c r="G11" s="47">
        <v>55</v>
      </c>
      <c r="H11" s="47">
        <v>55</v>
      </c>
      <c r="I11" s="47">
        <v>55</v>
      </c>
      <c r="J11" s="47">
        <v>55</v>
      </c>
      <c r="K11" s="47">
        <v>55</v>
      </c>
      <c r="L11" s="18" t="s">
        <v>99</v>
      </c>
      <c r="M11" s="118">
        <f t="shared" si="11"/>
        <v>0</v>
      </c>
      <c r="N11" s="118">
        <f t="shared" si="3"/>
        <v>0</v>
      </c>
      <c r="O11" s="118">
        <f t="shared" si="4"/>
        <v>0</v>
      </c>
      <c r="P11" s="118">
        <f t="shared" si="5"/>
        <v>0</v>
      </c>
      <c r="Q11" s="113">
        <f t="shared" si="12"/>
        <v>0</v>
      </c>
      <c r="R11" s="113">
        <f t="shared" si="6"/>
        <v>0</v>
      </c>
      <c r="S11" s="113">
        <f t="shared" si="7"/>
        <v>0</v>
      </c>
      <c r="T11" s="113">
        <f t="shared" si="8"/>
        <v>0</v>
      </c>
    </row>
    <row r="12" spans="1:20">
      <c r="A12" s="14" t="str">
        <f t="shared" si="9"/>
        <v>PCSB 5-Year Budget</v>
      </c>
      <c r="B12" s="151">
        <f t="shared" si="9"/>
        <v>116</v>
      </c>
      <c r="C12" s="14" t="str">
        <f t="shared" si="9"/>
        <v>E.L. Haynes PCS</v>
      </c>
      <c r="D12" s="5" t="str">
        <f t="shared" si="9"/>
        <v>2026-2027</v>
      </c>
      <c r="E12" s="39">
        <v>2</v>
      </c>
      <c r="F12" s="36">
        <f>'5-Yr PCSB Budget Base Case'!F12</f>
        <v>1</v>
      </c>
      <c r="G12" s="47">
        <v>56</v>
      </c>
      <c r="H12" s="47">
        <v>56</v>
      </c>
      <c r="I12" s="47">
        <v>56</v>
      </c>
      <c r="J12" s="47">
        <v>56</v>
      </c>
      <c r="K12" s="47">
        <v>56</v>
      </c>
      <c r="L12" s="18" t="s">
        <v>99</v>
      </c>
      <c r="M12" s="118">
        <f t="shared" si="11"/>
        <v>0</v>
      </c>
      <c r="N12" s="118">
        <f t="shared" si="3"/>
        <v>0</v>
      </c>
      <c r="O12" s="118">
        <f t="shared" si="4"/>
        <v>0</v>
      </c>
      <c r="P12" s="118">
        <f t="shared" si="5"/>
        <v>0</v>
      </c>
      <c r="Q12" s="113">
        <f t="shared" si="12"/>
        <v>0</v>
      </c>
      <c r="R12" s="113">
        <f t="shared" si="6"/>
        <v>0</v>
      </c>
      <c r="S12" s="113">
        <f t="shared" si="7"/>
        <v>0</v>
      </c>
      <c r="T12" s="113">
        <f t="shared" si="8"/>
        <v>0</v>
      </c>
    </row>
    <row r="13" spans="1:20">
      <c r="A13" s="14" t="str">
        <f t="shared" si="9"/>
        <v>PCSB 5-Year Budget</v>
      </c>
      <c r="B13" s="151">
        <f t="shared" si="9"/>
        <v>116</v>
      </c>
      <c r="C13" s="14" t="str">
        <f t="shared" si="9"/>
        <v>E.L. Haynes PCS</v>
      </c>
      <c r="D13" s="5" t="str">
        <f t="shared" si="9"/>
        <v>2026-2027</v>
      </c>
      <c r="E13" s="39">
        <v>3</v>
      </c>
      <c r="F13" s="36">
        <f>'5-Yr PCSB Budget Base Case'!F13</f>
        <v>1</v>
      </c>
      <c r="G13" s="47">
        <v>54</v>
      </c>
      <c r="H13" s="47">
        <v>54</v>
      </c>
      <c r="I13" s="47">
        <v>54</v>
      </c>
      <c r="J13" s="47">
        <v>54</v>
      </c>
      <c r="K13" s="47">
        <v>54</v>
      </c>
      <c r="L13" s="18" t="s">
        <v>99</v>
      </c>
      <c r="M13" s="118">
        <f t="shared" si="11"/>
        <v>0</v>
      </c>
      <c r="N13" s="118">
        <f t="shared" si="3"/>
        <v>0</v>
      </c>
      <c r="O13" s="118">
        <f t="shared" si="4"/>
        <v>0</v>
      </c>
      <c r="P13" s="118">
        <f t="shared" si="5"/>
        <v>0</v>
      </c>
      <c r="Q13" s="113">
        <f t="shared" si="12"/>
        <v>0</v>
      </c>
      <c r="R13" s="113">
        <f t="shared" si="6"/>
        <v>0</v>
      </c>
      <c r="S13" s="113">
        <f t="shared" si="7"/>
        <v>0</v>
      </c>
      <c r="T13" s="113">
        <f t="shared" si="8"/>
        <v>0</v>
      </c>
    </row>
    <row r="14" spans="1:20">
      <c r="A14" s="14" t="str">
        <f t="shared" si="9"/>
        <v>PCSB 5-Year Budget</v>
      </c>
      <c r="B14" s="151">
        <f t="shared" si="9"/>
        <v>116</v>
      </c>
      <c r="C14" s="14" t="str">
        <f t="shared" si="9"/>
        <v>E.L. Haynes PCS</v>
      </c>
      <c r="D14" s="5" t="str">
        <f t="shared" si="9"/>
        <v>2026-2027</v>
      </c>
      <c r="E14" s="39">
        <v>4</v>
      </c>
      <c r="F14" s="36">
        <f>'5-Yr PCSB Budget Base Case'!F14</f>
        <v>1</v>
      </c>
      <c r="G14" s="47">
        <v>58</v>
      </c>
      <c r="H14" s="47">
        <v>58</v>
      </c>
      <c r="I14" s="47">
        <v>58</v>
      </c>
      <c r="J14" s="47">
        <v>58</v>
      </c>
      <c r="K14" s="47">
        <v>58</v>
      </c>
      <c r="L14" s="18" t="s">
        <v>99</v>
      </c>
      <c r="M14" s="118">
        <f t="shared" si="11"/>
        <v>0</v>
      </c>
      <c r="N14" s="118">
        <f t="shared" si="3"/>
        <v>0</v>
      </c>
      <c r="O14" s="118">
        <f t="shared" si="4"/>
        <v>0</v>
      </c>
      <c r="P14" s="118">
        <f t="shared" si="5"/>
        <v>0</v>
      </c>
      <c r="Q14" s="113">
        <f t="shared" si="12"/>
        <v>0</v>
      </c>
      <c r="R14" s="113">
        <f t="shared" si="6"/>
        <v>0</v>
      </c>
      <c r="S14" s="113">
        <f t="shared" si="7"/>
        <v>0</v>
      </c>
      <c r="T14" s="113">
        <f t="shared" si="8"/>
        <v>0</v>
      </c>
    </row>
    <row r="15" spans="1:20">
      <c r="A15" s="14" t="str">
        <f t="shared" si="9"/>
        <v>PCSB 5-Year Budget</v>
      </c>
      <c r="B15" s="151">
        <f t="shared" si="9"/>
        <v>116</v>
      </c>
      <c r="C15" s="14" t="str">
        <f t="shared" si="9"/>
        <v>E.L. Haynes PCS</v>
      </c>
      <c r="D15" s="5" t="str">
        <f t="shared" si="9"/>
        <v>2026-2027</v>
      </c>
      <c r="E15" s="39">
        <v>5</v>
      </c>
      <c r="F15" s="36">
        <f>'5-Yr PCSB Budget Base Case'!F15</f>
        <v>1</v>
      </c>
      <c r="G15" s="47">
        <v>56</v>
      </c>
      <c r="H15" s="47">
        <v>56</v>
      </c>
      <c r="I15" s="47">
        <v>56</v>
      </c>
      <c r="J15" s="47">
        <v>56</v>
      </c>
      <c r="K15" s="47">
        <v>56</v>
      </c>
      <c r="L15" s="18" t="s">
        <v>99</v>
      </c>
      <c r="M15" s="118">
        <f t="shared" si="11"/>
        <v>0</v>
      </c>
      <c r="N15" s="118">
        <f t="shared" si="3"/>
        <v>0</v>
      </c>
      <c r="O15" s="118">
        <f t="shared" si="4"/>
        <v>0</v>
      </c>
      <c r="P15" s="118">
        <f t="shared" si="5"/>
        <v>0</v>
      </c>
      <c r="Q15" s="113">
        <f t="shared" si="12"/>
        <v>0</v>
      </c>
      <c r="R15" s="113">
        <f t="shared" si="6"/>
        <v>0</v>
      </c>
      <c r="S15" s="113">
        <f t="shared" si="7"/>
        <v>0</v>
      </c>
      <c r="T15" s="113">
        <f t="shared" si="8"/>
        <v>0</v>
      </c>
    </row>
    <row r="16" spans="1:20">
      <c r="A16" s="14" t="str">
        <f t="shared" si="9"/>
        <v>PCSB 5-Year Budget</v>
      </c>
      <c r="B16" s="151">
        <f t="shared" si="9"/>
        <v>116</v>
      </c>
      <c r="C16" s="14" t="str">
        <f t="shared" si="9"/>
        <v>E.L. Haynes PCS</v>
      </c>
      <c r="D16" s="5" t="str">
        <f t="shared" si="9"/>
        <v>2026-2027</v>
      </c>
      <c r="E16" s="39">
        <v>6</v>
      </c>
      <c r="F16" s="36">
        <f>'5-Yr PCSB Budget Base Case'!F16</f>
        <v>1.08</v>
      </c>
      <c r="G16" s="47">
        <v>104</v>
      </c>
      <c r="H16" s="47">
        <v>104</v>
      </c>
      <c r="I16" s="47">
        <v>104</v>
      </c>
      <c r="J16" s="47">
        <v>104</v>
      </c>
      <c r="K16" s="47">
        <v>104</v>
      </c>
      <c r="L16" s="18" t="s">
        <v>99</v>
      </c>
      <c r="M16" s="118">
        <f t="shared" si="11"/>
        <v>0</v>
      </c>
      <c r="N16" s="118">
        <f t="shared" si="3"/>
        <v>0</v>
      </c>
      <c r="O16" s="118">
        <f t="shared" si="4"/>
        <v>0</v>
      </c>
      <c r="P16" s="118">
        <f t="shared" si="5"/>
        <v>0</v>
      </c>
      <c r="Q16" s="113">
        <f t="shared" si="12"/>
        <v>0</v>
      </c>
      <c r="R16" s="113">
        <f t="shared" si="6"/>
        <v>0</v>
      </c>
      <c r="S16" s="113">
        <f t="shared" si="7"/>
        <v>0</v>
      </c>
      <c r="T16" s="113">
        <f t="shared" si="8"/>
        <v>0</v>
      </c>
    </row>
    <row r="17" spans="1:20">
      <c r="A17" s="14" t="str">
        <f t="shared" si="9"/>
        <v>PCSB 5-Year Budget</v>
      </c>
      <c r="B17" s="151">
        <f t="shared" si="9"/>
        <v>116</v>
      </c>
      <c r="C17" s="14" t="str">
        <f t="shared" si="9"/>
        <v>E.L. Haynes PCS</v>
      </c>
      <c r="D17" s="5" t="str">
        <f t="shared" si="9"/>
        <v>2026-2027</v>
      </c>
      <c r="E17" s="39">
        <v>7</v>
      </c>
      <c r="F17" s="36">
        <f>'5-Yr PCSB Budget Base Case'!F17</f>
        <v>1.08</v>
      </c>
      <c r="G17" s="47">
        <v>101</v>
      </c>
      <c r="H17" s="47">
        <v>101</v>
      </c>
      <c r="I17" s="47">
        <v>101</v>
      </c>
      <c r="J17" s="47">
        <v>101</v>
      </c>
      <c r="K17" s="47">
        <v>101</v>
      </c>
      <c r="L17" s="18" t="s">
        <v>99</v>
      </c>
      <c r="M17" s="118">
        <f t="shared" si="11"/>
        <v>0</v>
      </c>
      <c r="N17" s="118">
        <f t="shared" si="3"/>
        <v>0</v>
      </c>
      <c r="O17" s="118">
        <f t="shared" si="4"/>
        <v>0</v>
      </c>
      <c r="P17" s="118">
        <f t="shared" si="5"/>
        <v>0</v>
      </c>
      <c r="Q17" s="113">
        <f t="shared" si="12"/>
        <v>0</v>
      </c>
      <c r="R17" s="113">
        <f t="shared" si="6"/>
        <v>0</v>
      </c>
      <c r="S17" s="113">
        <f t="shared" si="7"/>
        <v>0</v>
      </c>
      <c r="T17" s="113">
        <f t="shared" si="8"/>
        <v>0</v>
      </c>
    </row>
    <row r="18" spans="1:20">
      <c r="A18" s="14" t="str">
        <f t="shared" si="9"/>
        <v>PCSB 5-Year Budget</v>
      </c>
      <c r="B18" s="151">
        <f t="shared" si="9"/>
        <v>116</v>
      </c>
      <c r="C18" s="14" t="str">
        <f t="shared" si="9"/>
        <v>E.L. Haynes PCS</v>
      </c>
      <c r="D18" s="5" t="str">
        <f t="shared" si="9"/>
        <v>2026-2027</v>
      </c>
      <c r="E18" s="39">
        <v>8</v>
      </c>
      <c r="F18" s="36">
        <f>'5-Yr PCSB Budget Base Case'!F18</f>
        <v>1.08</v>
      </c>
      <c r="G18" s="47">
        <v>100</v>
      </c>
      <c r="H18" s="47">
        <v>100</v>
      </c>
      <c r="I18" s="47">
        <v>100</v>
      </c>
      <c r="J18" s="47">
        <v>100</v>
      </c>
      <c r="K18" s="47">
        <v>100</v>
      </c>
      <c r="L18" s="18" t="s">
        <v>99</v>
      </c>
      <c r="M18" s="118">
        <f t="shared" si="11"/>
        <v>0</v>
      </c>
      <c r="N18" s="118">
        <f t="shared" si="3"/>
        <v>0</v>
      </c>
      <c r="O18" s="118">
        <f t="shared" si="4"/>
        <v>0</v>
      </c>
      <c r="P18" s="118">
        <f t="shared" si="5"/>
        <v>0</v>
      </c>
      <c r="Q18" s="113">
        <f t="shared" si="12"/>
        <v>0</v>
      </c>
      <c r="R18" s="113">
        <f t="shared" si="6"/>
        <v>0</v>
      </c>
      <c r="S18" s="113">
        <f t="shared" si="7"/>
        <v>0</v>
      </c>
      <c r="T18" s="113">
        <f t="shared" si="8"/>
        <v>0</v>
      </c>
    </row>
    <row r="19" spans="1:20">
      <c r="A19" s="14" t="str">
        <f t="shared" ref="A19:D61" si="15">A$2</f>
        <v>PCSB 5-Year Budget</v>
      </c>
      <c r="B19" s="151">
        <f t="shared" si="15"/>
        <v>116</v>
      </c>
      <c r="C19" s="14" t="str">
        <f t="shared" si="15"/>
        <v>E.L. Haynes PCS</v>
      </c>
      <c r="D19" s="5" t="str">
        <f t="shared" si="15"/>
        <v>2026-2027</v>
      </c>
      <c r="E19" s="39">
        <v>9</v>
      </c>
      <c r="F19" s="36">
        <f>'5-Yr PCSB Budget Base Case'!F19</f>
        <v>1.22</v>
      </c>
      <c r="G19" s="47">
        <v>132</v>
      </c>
      <c r="H19" s="47">
        <v>132</v>
      </c>
      <c r="I19" s="47">
        <v>132</v>
      </c>
      <c r="J19" s="47">
        <v>132</v>
      </c>
      <c r="K19" s="47">
        <v>132</v>
      </c>
      <c r="L19" s="18" t="s">
        <v>99</v>
      </c>
      <c r="M19" s="118">
        <f t="shared" si="11"/>
        <v>0</v>
      </c>
      <c r="N19" s="118">
        <f t="shared" si="3"/>
        <v>0</v>
      </c>
      <c r="O19" s="118">
        <f t="shared" si="4"/>
        <v>0</v>
      </c>
      <c r="P19" s="118">
        <f t="shared" si="5"/>
        <v>0</v>
      </c>
      <c r="Q19" s="113">
        <f t="shared" si="12"/>
        <v>0</v>
      </c>
      <c r="R19" s="113">
        <f t="shared" si="6"/>
        <v>0</v>
      </c>
      <c r="S19" s="113">
        <f t="shared" si="7"/>
        <v>0</v>
      </c>
      <c r="T19" s="113">
        <f t="shared" si="8"/>
        <v>0</v>
      </c>
    </row>
    <row r="20" spans="1:20">
      <c r="A20" s="14" t="str">
        <f t="shared" si="15"/>
        <v>PCSB 5-Year Budget</v>
      </c>
      <c r="B20" s="151">
        <f t="shared" si="15"/>
        <v>116</v>
      </c>
      <c r="C20" s="14" t="str">
        <f t="shared" si="15"/>
        <v>E.L. Haynes PCS</v>
      </c>
      <c r="D20" s="5" t="str">
        <f t="shared" si="15"/>
        <v>2026-2027</v>
      </c>
      <c r="E20" s="39">
        <v>10</v>
      </c>
      <c r="F20" s="36">
        <f>'5-Yr PCSB Budget Base Case'!F20</f>
        <v>1.22</v>
      </c>
      <c r="G20" s="47">
        <v>120</v>
      </c>
      <c r="H20" s="47">
        <v>120</v>
      </c>
      <c r="I20" s="47">
        <v>120</v>
      </c>
      <c r="J20" s="47">
        <v>120</v>
      </c>
      <c r="K20" s="47">
        <v>120</v>
      </c>
      <c r="L20" s="18" t="s">
        <v>99</v>
      </c>
      <c r="M20" s="118">
        <f t="shared" si="11"/>
        <v>0</v>
      </c>
      <c r="N20" s="118">
        <f t="shared" si="3"/>
        <v>0</v>
      </c>
      <c r="O20" s="118">
        <f t="shared" si="4"/>
        <v>0</v>
      </c>
      <c r="P20" s="118">
        <f t="shared" si="5"/>
        <v>0</v>
      </c>
      <c r="Q20" s="113">
        <f t="shared" si="12"/>
        <v>0</v>
      </c>
      <c r="R20" s="113">
        <f t="shared" si="6"/>
        <v>0</v>
      </c>
      <c r="S20" s="113">
        <f t="shared" si="7"/>
        <v>0</v>
      </c>
      <c r="T20" s="113">
        <f t="shared" si="8"/>
        <v>0</v>
      </c>
    </row>
    <row r="21" spans="1:20">
      <c r="A21" s="14" t="str">
        <f t="shared" si="15"/>
        <v>PCSB 5-Year Budget</v>
      </c>
      <c r="B21" s="151">
        <f t="shared" si="15"/>
        <v>116</v>
      </c>
      <c r="C21" s="14" t="str">
        <f t="shared" si="15"/>
        <v>E.L. Haynes PCS</v>
      </c>
      <c r="D21" s="5" t="str">
        <f t="shared" si="15"/>
        <v>2026-2027</v>
      </c>
      <c r="E21" s="39">
        <v>11</v>
      </c>
      <c r="F21" s="36">
        <f>'5-Yr PCSB Budget Base Case'!F21</f>
        <v>1.22</v>
      </c>
      <c r="G21" s="47">
        <v>108</v>
      </c>
      <c r="H21" s="47">
        <v>108</v>
      </c>
      <c r="I21" s="47">
        <v>108</v>
      </c>
      <c r="J21" s="47">
        <v>108</v>
      </c>
      <c r="K21" s="47">
        <v>108</v>
      </c>
      <c r="L21" s="18" t="s">
        <v>99</v>
      </c>
      <c r="M21" s="118">
        <f t="shared" si="11"/>
        <v>0</v>
      </c>
      <c r="N21" s="118">
        <f t="shared" si="3"/>
        <v>0</v>
      </c>
      <c r="O21" s="118">
        <f t="shared" si="4"/>
        <v>0</v>
      </c>
      <c r="P21" s="118">
        <f t="shared" si="5"/>
        <v>0</v>
      </c>
      <c r="Q21" s="113">
        <f t="shared" si="12"/>
        <v>0</v>
      </c>
      <c r="R21" s="113">
        <f t="shared" si="6"/>
        <v>0</v>
      </c>
      <c r="S21" s="113">
        <f t="shared" si="7"/>
        <v>0</v>
      </c>
      <c r="T21" s="113">
        <f t="shared" si="8"/>
        <v>0</v>
      </c>
    </row>
    <row r="22" spans="1:20">
      <c r="A22" s="14" t="str">
        <f t="shared" si="15"/>
        <v>PCSB 5-Year Budget</v>
      </c>
      <c r="B22" s="151">
        <f t="shared" si="15"/>
        <v>116</v>
      </c>
      <c r="C22" s="14" t="str">
        <f t="shared" si="15"/>
        <v>E.L. Haynes PCS</v>
      </c>
      <c r="D22" s="5" t="str">
        <f t="shared" si="15"/>
        <v>2026-2027</v>
      </c>
      <c r="E22" s="39">
        <v>12</v>
      </c>
      <c r="F22" s="36">
        <f>'5-Yr PCSB Budget Base Case'!F22</f>
        <v>1.22</v>
      </c>
      <c r="G22" s="47">
        <v>103</v>
      </c>
      <c r="H22" s="47">
        <v>103</v>
      </c>
      <c r="I22" s="47">
        <v>103</v>
      </c>
      <c r="J22" s="47">
        <v>103</v>
      </c>
      <c r="K22" s="47">
        <v>103</v>
      </c>
      <c r="L22" s="18" t="s">
        <v>99</v>
      </c>
      <c r="M22" s="118">
        <f t="shared" si="11"/>
        <v>0</v>
      </c>
      <c r="N22" s="118">
        <f t="shared" si="3"/>
        <v>0</v>
      </c>
      <c r="O22" s="118">
        <f t="shared" si="4"/>
        <v>0</v>
      </c>
      <c r="P22" s="118">
        <f t="shared" si="5"/>
        <v>0</v>
      </c>
      <c r="Q22" s="113">
        <f t="shared" si="12"/>
        <v>0</v>
      </c>
      <c r="R22" s="113">
        <f t="shared" si="6"/>
        <v>0</v>
      </c>
      <c r="S22" s="113">
        <f t="shared" si="7"/>
        <v>0</v>
      </c>
      <c r="T22" s="113">
        <f t="shared" si="8"/>
        <v>0</v>
      </c>
    </row>
    <row r="23" spans="1:20">
      <c r="A23" s="14" t="str">
        <f t="shared" si="15"/>
        <v>PCSB 5-Year Budget</v>
      </c>
      <c r="B23" s="151">
        <f t="shared" si="15"/>
        <v>116</v>
      </c>
      <c r="C23" s="14" t="str">
        <f t="shared" si="15"/>
        <v>E.L. Haynes PCS</v>
      </c>
      <c r="D23" s="5" t="str">
        <f t="shared" si="15"/>
        <v>2026-2027</v>
      </c>
      <c r="E23" s="38" t="s">
        <v>208</v>
      </c>
      <c r="F23" s="36">
        <f>'5-Yr PCSB Budget Base Case'!F23</f>
        <v>1.58</v>
      </c>
      <c r="G23" s="47">
        <v>0</v>
      </c>
      <c r="H23" s="47">
        <v>0</v>
      </c>
      <c r="I23" s="47">
        <v>0</v>
      </c>
      <c r="J23" s="47">
        <v>0</v>
      </c>
      <c r="K23" s="47">
        <v>0</v>
      </c>
      <c r="L23" s="18" t="s">
        <v>99</v>
      </c>
      <c r="M23" s="118">
        <f t="shared" si="11"/>
        <v>0</v>
      </c>
      <c r="N23" s="118">
        <f t="shared" si="3"/>
        <v>0</v>
      </c>
      <c r="O23" s="118">
        <f t="shared" si="4"/>
        <v>0</v>
      </c>
      <c r="P23" s="118">
        <f t="shared" si="5"/>
        <v>0</v>
      </c>
      <c r="Q23" s="113">
        <f t="shared" si="12"/>
        <v>0</v>
      </c>
      <c r="R23" s="113">
        <f t="shared" si="6"/>
        <v>0</v>
      </c>
      <c r="S23" s="113">
        <f t="shared" si="7"/>
        <v>0</v>
      </c>
      <c r="T23" s="113">
        <f t="shared" si="8"/>
        <v>0</v>
      </c>
    </row>
    <row r="24" spans="1:20">
      <c r="A24" s="14" t="str">
        <f t="shared" si="15"/>
        <v>PCSB 5-Year Budget</v>
      </c>
      <c r="B24" s="151">
        <f t="shared" si="15"/>
        <v>116</v>
      </c>
      <c r="C24" s="14" t="str">
        <f t="shared" si="15"/>
        <v>E.L. Haynes PCS</v>
      </c>
      <c r="D24" s="5" t="str">
        <f t="shared" si="15"/>
        <v>2026-2027</v>
      </c>
      <c r="E24" s="38" t="s">
        <v>207</v>
      </c>
      <c r="F24" s="36">
        <f>'5-Yr PCSB Budget Base Case'!F24</f>
        <v>1.17</v>
      </c>
      <c r="G24" s="47">
        <v>0</v>
      </c>
      <c r="H24" s="47">
        <v>0</v>
      </c>
      <c r="I24" s="47">
        <v>0</v>
      </c>
      <c r="J24" s="47">
        <v>0</v>
      </c>
      <c r="K24" s="47">
        <v>0</v>
      </c>
      <c r="L24" s="18" t="s">
        <v>99</v>
      </c>
      <c r="M24" s="118">
        <f t="shared" si="11"/>
        <v>0</v>
      </c>
      <c r="N24" s="118">
        <f t="shared" si="3"/>
        <v>0</v>
      </c>
      <c r="O24" s="118">
        <f t="shared" si="4"/>
        <v>0</v>
      </c>
      <c r="P24" s="118">
        <f t="shared" si="5"/>
        <v>0</v>
      </c>
      <c r="Q24" s="113">
        <f t="shared" si="12"/>
        <v>0</v>
      </c>
      <c r="R24" s="113">
        <f t="shared" si="6"/>
        <v>0</v>
      </c>
      <c r="S24" s="113">
        <f t="shared" si="7"/>
        <v>0</v>
      </c>
      <c r="T24" s="113">
        <f t="shared" si="8"/>
        <v>0</v>
      </c>
    </row>
    <row r="25" spans="1:20">
      <c r="A25" s="14" t="str">
        <f t="shared" si="15"/>
        <v>PCSB 5-Year Budget</v>
      </c>
      <c r="B25" s="151">
        <f t="shared" si="15"/>
        <v>116</v>
      </c>
      <c r="C25" s="14" t="str">
        <f t="shared" si="15"/>
        <v>E.L. Haynes PCS</v>
      </c>
      <c r="D25" s="5" t="str">
        <f t="shared" si="15"/>
        <v>2026-2027</v>
      </c>
      <c r="E25" s="38" t="s">
        <v>206</v>
      </c>
      <c r="F25" s="45">
        <f>'5-Yr PCSB Budget Base Case'!F25</f>
        <v>1</v>
      </c>
      <c r="G25" s="48">
        <v>0</v>
      </c>
      <c r="H25" s="48">
        <v>0</v>
      </c>
      <c r="I25" s="48">
        <v>0</v>
      </c>
      <c r="J25" s="48">
        <v>0</v>
      </c>
      <c r="K25" s="48">
        <v>0</v>
      </c>
      <c r="L25" s="18" t="s">
        <v>99</v>
      </c>
      <c r="M25" s="119">
        <f t="shared" si="11"/>
        <v>0</v>
      </c>
      <c r="N25" s="119">
        <f t="shared" si="3"/>
        <v>0</v>
      </c>
      <c r="O25" s="119">
        <f t="shared" si="4"/>
        <v>0</v>
      </c>
      <c r="P25" s="119">
        <f t="shared" si="5"/>
        <v>0</v>
      </c>
      <c r="Q25" s="120">
        <f t="shared" si="12"/>
        <v>0</v>
      </c>
      <c r="R25" s="120">
        <f t="shared" si="6"/>
        <v>0</v>
      </c>
      <c r="S25" s="120">
        <f t="shared" si="7"/>
        <v>0</v>
      </c>
      <c r="T25" s="120">
        <f t="shared" si="8"/>
        <v>0</v>
      </c>
    </row>
    <row r="26" spans="1:20" ht="30" customHeight="1">
      <c r="A26" s="14" t="str">
        <f t="shared" si="15"/>
        <v>PCSB 5-Year Budget</v>
      </c>
      <c r="B26" s="151">
        <f t="shared" si="15"/>
        <v>116</v>
      </c>
      <c r="C26" s="14" t="str">
        <f t="shared" si="15"/>
        <v>E.L. Haynes PCS</v>
      </c>
      <c r="D26" s="5" t="str">
        <f t="shared" si="15"/>
        <v>2026-2027</v>
      </c>
      <c r="E26" s="40" t="s">
        <v>205</v>
      </c>
      <c r="F26" s="36">
        <f>'5-Yr PCSB Budget Base Case'!F26</f>
        <v>0.97</v>
      </c>
      <c r="G26" s="47">
        <v>69</v>
      </c>
      <c r="H26" s="47">
        <v>69</v>
      </c>
      <c r="I26" s="47">
        <v>69</v>
      </c>
      <c r="J26" s="47">
        <v>69</v>
      </c>
      <c r="K26" s="47">
        <v>69</v>
      </c>
      <c r="L26" s="18" t="s">
        <v>99</v>
      </c>
      <c r="M26" s="118">
        <f t="shared" si="11"/>
        <v>0</v>
      </c>
      <c r="N26" s="118">
        <f t="shared" si="3"/>
        <v>0</v>
      </c>
      <c r="O26" s="118">
        <f t="shared" si="4"/>
        <v>0</v>
      </c>
      <c r="P26" s="118">
        <f t="shared" si="5"/>
        <v>0</v>
      </c>
      <c r="Q26" s="113">
        <f t="shared" si="12"/>
        <v>0</v>
      </c>
      <c r="R26" s="113">
        <f t="shared" si="6"/>
        <v>0</v>
      </c>
      <c r="S26" s="113">
        <f t="shared" si="7"/>
        <v>0</v>
      </c>
      <c r="T26" s="113">
        <f t="shared" si="8"/>
        <v>0</v>
      </c>
    </row>
    <row r="27" spans="1:20">
      <c r="A27" s="14" t="str">
        <f t="shared" si="15"/>
        <v>PCSB 5-Year Budget</v>
      </c>
      <c r="B27" s="151">
        <f t="shared" si="15"/>
        <v>116</v>
      </c>
      <c r="C27" s="14" t="str">
        <f t="shared" si="15"/>
        <v>E.L. Haynes PCS</v>
      </c>
      <c r="D27" s="5" t="str">
        <f t="shared" si="15"/>
        <v>2026-2027</v>
      </c>
      <c r="E27" s="40" t="s">
        <v>204</v>
      </c>
      <c r="F27" s="36">
        <f>'5-Yr PCSB Budget Base Case'!F27</f>
        <v>1.2</v>
      </c>
      <c r="G27" s="47">
        <v>122</v>
      </c>
      <c r="H27" s="47">
        <v>122</v>
      </c>
      <c r="I27" s="47">
        <v>122</v>
      </c>
      <c r="J27" s="47">
        <v>122</v>
      </c>
      <c r="K27" s="47">
        <v>122</v>
      </c>
      <c r="L27" s="18" t="s">
        <v>99</v>
      </c>
      <c r="M27" s="118">
        <f t="shared" si="11"/>
        <v>0</v>
      </c>
      <c r="N27" s="118">
        <f t="shared" si="3"/>
        <v>0</v>
      </c>
      <c r="O27" s="118">
        <f t="shared" si="4"/>
        <v>0</v>
      </c>
      <c r="P27" s="118">
        <f t="shared" si="5"/>
        <v>0</v>
      </c>
      <c r="Q27" s="113">
        <f t="shared" si="12"/>
        <v>0</v>
      </c>
      <c r="R27" s="113">
        <f t="shared" si="6"/>
        <v>0</v>
      </c>
      <c r="S27" s="113">
        <f t="shared" si="7"/>
        <v>0</v>
      </c>
      <c r="T27" s="113">
        <f t="shared" si="8"/>
        <v>0</v>
      </c>
    </row>
    <row r="28" spans="1:20">
      <c r="A28" s="14" t="str">
        <f t="shared" si="15"/>
        <v>PCSB 5-Year Budget</v>
      </c>
      <c r="B28" s="151">
        <f t="shared" si="15"/>
        <v>116</v>
      </c>
      <c r="C28" s="14" t="str">
        <f t="shared" si="15"/>
        <v>E.L. Haynes PCS</v>
      </c>
      <c r="D28" s="5" t="str">
        <f t="shared" si="15"/>
        <v>2026-2027</v>
      </c>
      <c r="E28" s="40" t="s">
        <v>203</v>
      </c>
      <c r="F28" s="36">
        <f>'5-Yr PCSB Budget Base Case'!F28</f>
        <v>1.97</v>
      </c>
      <c r="G28" s="47">
        <v>30</v>
      </c>
      <c r="H28" s="47">
        <v>30</v>
      </c>
      <c r="I28" s="47">
        <v>30</v>
      </c>
      <c r="J28" s="47">
        <v>30</v>
      </c>
      <c r="K28" s="47">
        <v>30</v>
      </c>
      <c r="L28" s="18" t="s">
        <v>99</v>
      </c>
      <c r="M28" s="118">
        <f t="shared" si="11"/>
        <v>0</v>
      </c>
      <c r="N28" s="118">
        <f t="shared" si="3"/>
        <v>0</v>
      </c>
      <c r="O28" s="118">
        <f t="shared" si="4"/>
        <v>0</v>
      </c>
      <c r="P28" s="118">
        <f t="shared" si="5"/>
        <v>0</v>
      </c>
      <c r="Q28" s="113">
        <f t="shared" si="12"/>
        <v>0</v>
      </c>
      <c r="R28" s="113">
        <f t="shared" si="6"/>
        <v>0</v>
      </c>
      <c r="S28" s="113">
        <f t="shared" si="7"/>
        <v>0</v>
      </c>
      <c r="T28" s="113">
        <f t="shared" si="8"/>
        <v>0</v>
      </c>
    </row>
    <row r="29" spans="1:20">
      <c r="A29" s="14" t="str">
        <f t="shared" si="15"/>
        <v>PCSB 5-Year Budget</v>
      </c>
      <c r="B29" s="151">
        <f t="shared" si="15"/>
        <v>116</v>
      </c>
      <c r="C29" s="14" t="str">
        <f t="shared" si="15"/>
        <v>E.L. Haynes PCS</v>
      </c>
      <c r="D29" s="5" t="str">
        <f t="shared" si="15"/>
        <v>2026-2027</v>
      </c>
      <c r="E29" s="40" t="s">
        <v>202</v>
      </c>
      <c r="F29" s="36">
        <f>'5-Yr PCSB Budget Base Case'!F29</f>
        <v>3.49</v>
      </c>
      <c r="G29" s="47">
        <v>25</v>
      </c>
      <c r="H29" s="47">
        <v>25</v>
      </c>
      <c r="I29" s="47">
        <v>25</v>
      </c>
      <c r="J29" s="47">
        <v>25</v>
      </c>
      <c r="K29" s="47">
        <v>25</v>
      </c>
      <c r="L29" s="18" t="s">
        <v>99</v>
      </c>
      <c r="M29" s="118">
        <f t="shared" si="11"/>
        <v>0</v>
      </c>
      <c r="N29" s="118">
        <f t="shared" si="3"/>
        <v>0</v>
      </c>
      <c r="O29" s="118">
        <f t="shared" si="4"/>
        <v>0</v>
      </c>
      <c r="P29" s="118">
        <f t="shared" si="5"/>
        <v>0</v>
      </c>
      <c r="Q29" s="113">
        <f t="shared" si="12"/>
        <v>0</v>
      </c>
      <c r="R29" s="113">
        <f t="shared" si="6"/>
        <v>0</v>
      </c>
      <c r="S29" s="113">
        <f t="shared" si="7"/>
        <v>0</v>
      </c>
      <c r="T29" s="113">
        <f t="shared" si="8"/>
        <v>0</v>
      </c>
    </row>
    <row r="30" spans="1:20">
      <c r="A30" s="14" t="str">
        <f t="shared" si="15"/>
        <v>PCSB 5-Year Budget</v>
      </c>
      <c r="B30" s="151">
        <f t="shared" si="15"/>
        <v>116</v>
      </c>
      <c r="C30" s="14" t="str">
        <f t="shared" si="15"/>
        <v>E.L. Haynes PCS</v>
      </c>
      <c r="D30" s="5" t="str">
        <f t="shared" si="15"/>
        <v>2026-2027</v>
      </c>
      <c r="E30" s="40" t="s">
        <v>295</v>
      </c>
      <c r="F30" s="36">
        <v>9.9000000000000005E-2</v>
      </c>
      <c r="G30" s="47">
        <v>246</v>
      </c>
      <c r="H30" s="47">
        <v>246</v>
      </c>
      <c r="I30" s="47">
        <v>246</v>
      </c>
      <c r="J30" s="47">
        <v>246</v>
      </c>
      <c r="K30" s="47">
        <v>246</v>
      </c>
      <c r="L30" s="18" t="s">
        <v>99</v>
      </c>
      <c r="M30" s="118">
        <f t="shared" ref="M30:M31" si="16">H30-G30</f>
        <v>0</v>
      </c>
      <c r="N30" s="118">
        <f t="shared" ref="N30:N31" si="17">I30-H30</f>
        <v>0</v>
      </c>
      <c r="O30" s="118">
        <f t="shared" ref="O30:O31" si="18">J30-I30</f>
        <v>0</v>
      </c>
      <c r="P30" s="118">
        <f t="shared" ref="P30:P31" si="19">K30-J30</f>
        <v>0</v>
      </c>
      <c r="Q30" s="113">
        <f t="shared" ref="Q30:Q31" si="20">IF(G30,M30/G30,0)</f>
        <v>0</v>
      </c>
      <c r="R30" s="113">
        <f t="shared" ref="R30:R31" si="21">IF(H30,N30/H30,0)</f>
        <v>0</v>
      </c>
      <c r="S30" s="113">
        <f t="shared" ref="S30:S31" si="22">IF(I30,O30/I30,0)</f>
        <v>0</v>
      </c>
      <c r="T30" s="113">
        <f t="shared" ref="T30:T31" si="23">IF(J30,P30/J30,0)</f>
        <v>0</v>
      </c>
    </row>
    <row r="31" spans="1:20">
      <c r="A31" s="14" t="str">
        <f t="shared" si="15"/>
        <v>PCSB 5-Year Budget</v>
      </c>
      <c r="B31" s="151">
        <f t="shared" si="15"/>
        <v>116</v>
      </c>
      <c r="C31" s="14" t="str">
        <f t="shared" si="15"/>
        <v>E.L. Haynes PCS</v>
      </c>
      <c r="D31" s="5" t="str">
        <f t="shared" si="15"/>
        <v>2026-2027</v>
      </c>
      <c r="E31" s="40" t="s">
        <v>296</v>
      </c>
      <c r="F31" s="36">
        <v>8.8999999999999996E-2</v>
      </c>
      <c r="G31" s="47">
        <v>246</v>
      </c>
      <c r="H31" s="47">
        <v>246</v>
      </c>
      <c r="I31" s="47">
        <v>246</v>
      </c>
      <c r="J31" s="47">
        <v>246</v>
      </c>
      <c r="K31" s="47">
        <v>246</v>
      </c>
      <c r="L31" s="18" t="s">
        <v>99</v>
      </c>
      <c r="M31" s="118">
        <f t="shared" si="16"/>
        <v>0</v>
      </c>
      <c r="N31" s="118">
        <f t="shared" si="17"/>
        <v>0</v>
      </c>
      <c r="O31" s="118">
        <f t="shared" si="18"/>
        <v>0</v>
      </c>
      <c r="P31" s="118">
        <f t="shared" si="19"/>
        <v>0</v>
      </c>
      <c r="Q31" s="113">
        <f t="shared" si="20"/>
        <v>0</v>
      </c>
      <c r="R31" s="113">
        <f t="shared" si="21"/>
        <v>0</v>
      </c>
      <c r="S31" s="113">
        <f t="shared" si="22"/>
        <v>0</v>
      </c>
      <c r="T31" s="113">
        <f t="shared" si="23"/>
        <v>0</v>
      </c>
    </row>
    <row r="32" spans="1:20">
      <c r="A32" s="14" t="str">
        <f t="shared" si="15"/>
        <v>PCSB 5-Year Budget</v>
      </c>
      <c r="B32" s="151">
        <f t="shared" si="15"/>
        <v>116</v>
      </c>
      <c r="C32" s="14" t="str">
        <f t="shared" si="15"/>
        <v>E.L. Haynes PCS</v>
      </c>
      <c r="D32" s="5" t="str">
        <f t="shared" si="15"/>
        <v>2026-2027</v>
      </c>
      <c r="E32" s="40" t="s">
        <v>201</v>
      </c>
      <c r="F32" s="36">
        <f>'5-Yr PCSB Budget Base Case'!F32</f>
        <v>0.06</v>
      </c>
      <c r="G32" s="47">
        <v>52</v>
      </c>
      <c r="H32" s="47">
        <v>52</v>
      </c>
      <c r="I32" s="47">
        <v>52</v>
      </c>
      <c r="J32" s="47">
        <v>52</v>
      </c>
      <c r="K32" s="47">
        <v>52</v>
      </c>
      <c r="L32" s="18" t="s">
        <v>99</v>
      </c>
      <c r="M32" s="118">
        <f t="shared" si="11"/>
        <v>0</v>
      </c>
      <c r="N32" s="118">
        <f t="shared" si="3"/>
        <v>0</v>
      </c>
      <c r="O32" s="118">
        <f t="shared" si="4"/>
        <v>0</v>
      </c>
      <c r="P32" s="118">
        <f t="shared" si="5"/>
        <v>0</v>
      </c>
      <c r="Q32" s="113">
        <f t="shared" si="12"/>
        <v>0</v>
      </c>
      <c r="R32" s="113">
        <f t="shared" si="6"/>
        <v>0</v>
      </c>
      <c r="S32" s="113">
        <f t="shared" si="7"/>
        <v>0</v>
      </c>
      <c r="T32" s="113">
        <f t="shared" si="8"/>
        <v>0</v>
      </c>
    </row>
    <row r="33" spans="1:20">
      <c r="A33" s="14" t="str">
        <f t="shared" si="15"/>
        <v>PCSB 5-Year Budget</v>
      </c>
      <c r="B33" s="151">
        <f t="shared" si="15"/>
        <v>116</v>
      </c>
      <c r="C33" s="14" t="str">
        <f t="shared" si="15"/>
        <v>E.L. Haynes PCS</v>
      </c>
      <c r="D33" s="5" t="str">
        <f t="shared" si="15"/>
        <v>2026-2027</v>
      </c>
      <c r="E33" s="40" t="s">
        <v>285</v>
      </c>
      <c r="F33" s="36">
        <f>'5-Yr PCSB Budget Base Case'!F33</f>
        <v>0.3</v>
      </c>
      <c r="G33" s="47">
        <v>454</v>
      </c>
      <c r="H33" s="47">
        <v>454</v>
      </c>
      <c r="I33" s="47">
        <v>454</v>
      </c>
      <c r="J33" s="47">
        <v>454</v>
      </c>
      <c r="K33" s="47">
        <v>454</v>
      </c>
      <c r="L33" s="18" t="s">
        <v>99</v>
      </c>
      <c r="M33" s="118">
        <f t="shared" si="11"/>
        <v>0</v>
      </c>
      <c r="N33" s="118">
        <f t="shared" si="3"/>
        <v>0</v>
      </c>
      <c r="O33" s="118">
        <f t="shared" si="4"/>
        <v>0</v>
      </c>
      <c r="P33" s="118">
        <f t="shared" si="5"/>
        <v>0</v>
      </c>
      <c r="Q33" s="113">
        <f t="shared" si="12"/>
        <v>0</v>
      </c>
      <c r="R33" s="113">
        <f t="shared" si="6"/>
        <v>0</v>
      </c>
      <c r="S33" s="113">
        <f t="shared" si="7"/>
        <v>0</v>
      </c>
      <c r="T33" s="113">
        <f t="shared" si="8"/>
        <v>0</v>
      </c>
    </row>
    <row r="34" spans="1:20">
      <c r="A34" s="14" t="str">
        <f t="shared" si="15"/>
        <v>PCSB 5-Year Budget</v>
      </c>
      <c r="B34" s="151">
        <f t="shared" si="15"/>
        <v>116</v>
      </c>
      <c r="C34" s="14" t="str">
        <f t="shared" si="15"/>
        <v>E.L. Haynes PCS</v>
      </c>
      <c r="D34" s="5" t="str">
        <f t="shared" si="15"/>
        <v>2026-2027</v>
      </c>
      <c r="E34" s="40" t="s">
        <v>297</v>
      </c>
      <c r="F34" s="36">
        <v>7.0000000000000007E-2</v>
      </c>
      <c r="G34" s="51">
        <f>ROUND(SUM(IF(((SUM(G32:G33))-(SUM(G8:G22,G24)*0.4)&lt;0),0,(SUM(G32:G33))-(SUM(G8:G22,G24)*0.4))+(G23-(G23*0.4))),0)</f>
        <v>27</v>
      </c>
      <c r="H34" s="51">
        <f t="shared" ref="H34:K34" si="24">ROUND(SUM(IF(((SUM(H32:H33))-(SUM(H8:H22,H24)*0.4)&lt;0),0,(SUM(H32:H33))-(SUM(H8:H22,H24)*0.4))+(H23-(H23*0.4))),0)</f>
        <v>27</v>
      </c>
      <c r="I34" s="51">
        <f t="shared" si="24"/>
        <v>27</v>
      </c>
      <c r="J34" s="51">
        <f t="shared" si="24"/>
        <v>27</v>
      </c>
      <c r="K34" s="51">
        <f t="shared" si="24"/>
        <v>27</v>
      </c>
      <c r="L34" s="18" t="s">
        <v>99</v>
      </c>
      <c r="M34" s="118">
        <f t="shared" ref="M34:M35" si="25">H34-G34</f>
        <v>0</v>
      </c>
      <c r="N34" s="118">
        <f t="shared" ref="N34:N35" si="26">I34-H34</f>
        <v>0</v>
      </c>
      <c r="O34" s="118">
        <f t="shared" ref="O34:O35" si="27">J34-I34</f>
        <v>0</v>
      </c>
      <c r="P34" s="118">
        <f t="shared" ref="P34:P35" si="28">K34-J34</f>
        <v>0</v>
      </c>
      <c r="Q34" s="113">
        <f t="shared" ref="Q34:Q35" si="29">IF(G34,M34/G34,0)</f>
        <v>0</v>
      </c>
      <c r="R34" s="113">
        <f t="shared" ref="R34:R35" si="30">IF(H34,N34/H34,0)</f>
        <v>0</v>
      </c>
      <c r="S34" s="113">
        <f t="shared" ref="S34:S35" si="31">IF(I34,O34/I34,0)</f>
        <v>0</v>
      </c>
      <c r="T34" s="113">
        <f t="shared" ref="T34:T35" si="32">IF(J34,P34/J34,0)</f>
        <v>0</v>
      </c>
    </row>
    <row r="35" spans="1:20">
      <c r="A35" s="14" t="str">
        <f t="shared" si="15"/>
        <v>PCSB 5-Year Budget</v>
      </c>
      <c r="B35" s="151">
        <f t="shared" si="15"/>
        <v>116</v>
      </c>
      <c r="C35" s="14" t="str">
        <f t="shared" si="15"/>
        <v>E.L. Haynes PCS</v>
      </c>
      <c r="D35" s="5" t="str">
        <f t="shared" si="15"/>
        <v>2026-2027</v>
      </c>
      <c r="E35" s="40" t="s">
        <v>298</v>
      </c>
      <c r="F35" s="36">
        <v>7.0000000000000007E-2</v>
      </c>
      <c r="G35" s="51">
        <f>ROUND(SUM(IF(((SUM(G32:G33))-(SUM(G8:G22,G24)*0.7)&lt;0),0,(SUM(G32:G33))-(SUM(G8:G22,G24)*0.7))+(G23-(G23*0.7))),0)</f>
        <v>0</v>
      </c>
      <c r="H35" s="51">
        <f t="shared" ref="H35:K35" si="33">ROUND(SUM(IF(((SUM(H32:H33))-(SUM(H8:H22,H24)*0.7)&lt;0),0,(SUM(H32:H33))-(SUM(H8:H22,H24)*0.7))+(H23-(H23*0.7))),0)</f>
        <v>0</v>
      </c>
      <c r="I35" s="51">
        <f t="shared" si="33"/>
        <v>0</v>
      </c>
      <c r="J35" s="51">
        <f t="shared" si="33"/>
        <v>0</v>
      </c>
      <c r="K35" s="51">
        <f t="shared" si="33"/>
        <v>0</v>
      </c>
      <c r="L35" s="18" t="s">
        <v>99</v>
      </c>
      <c r="M35" s="118">
        <f t="shared" si="25"/>
        <v>0</v>
      </c>
      <c r="N35" s="118">
        <f t="shared" si="26"/>
        <v>0</v>
      </c>
      <c r="O35" s="118">
        <f t="shared" si="27"/>
        <v>0</v>
      </c>
      <c r="P35" s="118">
        <f t="shared" si="28"/>
        <v>0</v>
      </c>
      <c r="Q35" s="113">
        <f t="shared" si="29"/>
        <v>0</v>
      </c>
      <c r="R35" s="113">
        <f t="shared" si="30"/>
        <v>0</v>
      </c>
      <c r="S35" s="113">
        <f t="shared" si="31"/>
        <v>0</v>
      </c>
      <c r="T35" s="113">
        <f t="shared" si="32"/>
        <v>0</v>
      </c>
    </row>
    <row r="36" spans="1:20">
      <c r="A36" s="14" t="str">
        <f t="shared" si="15"/>
        <v>PCSB 5-Year Budget</v>
      </c>
      <c r="B36" s="151">
        <f t="shared" si="15"/>
        <v>116</v>
      </c>
      <c r="C36" s="14" t="str">
        <f t="shared" si="15"/>
        <v>E.L. Haynes PCS</v>
      </c>
      <c r="D36" s="5" t="str">
        <f t="shared" si="15"/>
        <v>2026-2027</v>
      </c>
      <c r="E36" s="40" t="s">
        <v>200</v>
      </c>
      <c r="F36" s="36">
        <f>'5-Yr PCSB Budget Base Case'!F36</f>
        <v>0.75</v>
      </c>
      <c r="G36" s="47">
        <v>270.03508771929825</v>
      </c>
      <c r="H36" s="47">
        <v>266.68447412353925</v>
      </c>
      <c r="I36" s="47">
        <v>266.68447412353925</v>
      </c>
      <c r="J36" s="47">
        <v>266.68447412353925</v>
      </c>
      <c r="K36" s="47">
        <v>266.68447412353925</v>
      </c>
      <c r="L36" s="18" t="s">
        <v>99</v>
      </c>
      <c r="M36" s="118">
        <f t="shared" si="11"/>
        <v>-3.3506135957590004</v>
      </c>
      <c r="N36" s="118">
        <f t="shared" si="3"/>
        <v>0</v>
      </c>
      <c r="O36" s="118">
        <f t="shared" si="4"/>
        <v>0</v>
      </c>
      <c r="P36" s="118">
        <f t="shared" si="5"/>
        <v>0</v>
      </c>
      <c r="Q36" s="113">
        <f t="shared" si="12"/>
        <v>-1.2408067499887151E-2</v>
      </c>
      <c r="R36" s="113">
        <f t="shared" si="6"/>
        <v>0</v>
      </c>
      <c r="S36" s="113">
        <f t="shared" si="7"/>
        <v>0</v>
      </c>
      <c r="T36" s="113">
        <f t="shared" si="8"/>
        <v>0</v>
      </c>
    </row>
    <row r="37" spans="1:20">
      <c r="A37" s="14" t="str">
        <f t="shared" si="15"/>
        <v>PCSB 5-Year Budget</v>
      </c>
      <c r="B37" s="151">
        <f t="shared" si="15"/>
        <v>116</v>
      </c>
      <c r="C37" s="14" t="str">
        <f t="shared" si="15"/>
        <v>E.L. Haynes PCS</v>
      </c>
      <c r="D37" s="5" t="str">
        <f t="shared" si="15"/>
        <v>2026-2027</v>
      </c>
      <c r="E37" s="40" t="s">
        <v>199</v>
      </c>
      <c r="F37" s="36">
        <f>'5-Yr PCSB Budget Base Case'!F37</f>
        <v>0.5</v>
      </c>
      <c r="G37" s="47">
        <v>145.96491228070175</v>
      </c>
      <c r="H37" s="47">
        <v>149.31552587646075</v>
      </c>
      <c r="I37" s="47">
        <v>149.31552587646075</v>
      </c>
      <c r="J37" s="47">
        <v>149.31552587646075</v>
      </c>
      <c r="K37" s="47">
        <v>149.31552587646075</v>
      </c>
      <c r="L37" s="18" t="s">
        <v>99</v>
      </c>
      <c r="M37" s="118">
        <f t="shared" si="11"/>
        <v>3.3506135957590004</v>
      </c>
      <c r="N37" s="118">
        <f t="shared" si="3"/>
        <v>0</v>
      </c>
      <c r="O37" s="118">
        <f t="shared" si="4"/>
        <v>0</v>
      </c>
      <c r="P37" s="118">
        <f t="shared" si="5"/>
        <v>0</v>
      </c>
      <c r="Q37" s="113">
        <f t="shared" si="12"/>
        <v>2.2954924874791231E-2</v>
      </c>
      <c r="R37" s="113">
        <f t="shared" si="6"/>
        <v>0</v>
      </c>
      <c r="S37" s="113">
        <f t="shared" si="7"/>
        <v>0</v>
      </c>
      <c r="T37" s="113">
        <f t="shared" si="8"/>
        <v>0</v>
      </c>
    </row>
    <row r="38" spans="1:20">
      <c r="A38" s="14" t="str">
        <f t="shared" si="15"/>
        <v>PCSB 5-Year Budget</v>
      </c>
      <c r="B38" s="151">
        <f t="shared" si="15"/>
        <v>116</v>
      </c>
      <c r="C38" s="14" t="str">
        <f t="shared" si="15"/>
        <v>E.L. Haynes PCS</v>
      </c>
      <c r="D38" s="5" t="str">
        <f t="shared" si="15"/>
        <v>2026-2027</v>
      </c>
      <c r="E38" s="40" t="s">
        <v>198</v>
      </c>
      <c r="F38" s="36">
        <f>'5-Yr PCSB Budget Base Case'!F38</f>
        <v>1.67</v>
      </c>
      <c r="G38" s="47">
        <v>0</v>
      </c>
      <c r="H38" s="47">
        <v>0</v>
      </c>
      <c r="I38" s="47">
        <v>0</v>
      </c>
      <c r="J38" s="47">
        <v>0</v>
      </c>
      <c r="K38" s="47">
        <v>0</v>
      </c>
      <c r="L38" s="18" t="s">
        <v>99</v>
      </c>
      <c r="M38" s="118">
        <f t="shared" si="11"/>
        <v>0</v>
      </c>
      <c r="N38" s="118">
        <f t="shared" si="3"/>
        <v>0</v>
      </c>
      <c r="O38" s="118">
        <f t="shared" si="4"/>
        <v>0</v>
      </c>
      <c r="P38" s="118">
        <f t="shared" si="5"/>
        <v>0</v>
      </c>
      <c r="Q38" s="113">
        <f t="shared" si="12"/>
        <v>0</v>
      </c>
      <c r="R38" s="113">
        <f t="shared" si="6"/>
        <v>0</v>
      </c>
      <c r="S38" s="113">
        <f t="shared" si="7"/>
        <v>0</v>
      </c>
      <c r="T38" s="113">
        <f t="shared" si="8"/>
        <v>0</v>
      </c>
    </row>
    <row r="39" spans="1:20">
      <c r="A39" s="14" t="str">
        <f t="shared" si="15"/>
        <v>PCSB 5-Year Budget</v>
      </c>
      <c r="B39" s="151">
        <f t="shared" si="15"/>
        <v>116</v>
      </c>
      <c r="C39" s="14" t="str">
        <f t="shared" si="15"/>
        <v>E.L. Haynes PCS</v>
      </c>
      <c r="D39" s="5" t="str">
        <f t="shared" si="15"/>
        <v>2026-2027</v>
      </c>
      <c r="E39" s="40" t="s">
        <v>197</v>
      </c>
      <c r="F39" s="36">
        <f>'5-Yr PCSB Budget Base Case'!F39</f>
        <v>0.37</v>
      </c>
      <c r="G39" s="47">
        <v>0</v>
      </c>
      <c r="H39" s="47">
        <v>0</v>
      </c>
      <c r="I39" s="47">
        <v>0</v>
      </c>
      <c r="J39" s="47">
        <v>0</v>
      </c>
      <c r="K39" s="47">
        <v>0</v>
      </c>
      <c r="L39" s="18" t="s">
        <v>99</v>
      </c>
      <c r="M39" s="118">
        <f t="shared" si="11"/>
        <v>0</v>
      </c>
      <c r="N39" s="118">
        <f t="shared" si="3"/>
        <v>0</v>
      </c>
      <c r="O39" s="118">
        <f t="shared" si="4"/>
        <v>0</v>
      </c>
      <c r="P39" s="118">
        <f t="shared" si="5"/>
        <v>0</v>
      </c>
      <c r="Q39" s="113">
        <f t="shared" si="12"/>
        <v>0</v>
      </c>
      <c r="R39" s="113">
        <f t="shared" si="6"/>
        <v>0</v>
      </c>
      <c r="S39" s="113">
        <f t="shared" si="7"/>
        <v>0</v>
      </c>
      <c r="T39" s="113">
        <f t="shared" si="8"/>
        <v>0</v>
      </c>
    </row>
    <row r="40" spans="1:20">
      <c r="A40" s="14" t="str">
        <f t="shared" si="15"/>
        <v>PCSB 5-Year Budget</v>
      </c>
      <c r="B40" s="151">
        <f t="shared" si="15"/>
        <v>116</v>
      </c>
      <c r="C40" s="14" t="str">
        <f t="shared" si="15"/>
        <v>E.L. Haynes PCS</v>
      </c>
      <c r="D40" s="5" t="str">
        <f t="shared" si="15"/>
        <v>2026-2027</v>
      </c>
      <c r="E40" s="40" t="s">
        <v>196</v>
      </c>
      <c r="F40" s="36">
        <f>'5-Yr PCSB Budget Base Case'!F40</f>
        <v>1.34</v>
      </c>
      <c r="G40" s="47">
        <v>0</v>
      </c>
      <c r="H40" s="47">
        <v>0</v>
      </c>
      <c r="I40" s="47">
        <v>0</v>
      </c>
      <c r="J40" s="47">
        <v>0</v>
      </c>
      <c r="K40" s="47">
        <v>0</v>
      </c>
      <c r="L40" s="18" t="s">
        <v>99</v>
      </c>
      <c r="M40" s="118">
        <f t="shared" si="11"/>
        <v>0</v>
      </c>
      <c r="N40" s="118">
        <f t="shared" si="3"/>
        <v>0</v>
      </c>
      <c r="O40" s="118">
        <f t="shared" si="4"/>
        <v>0</v>
      </c>
      <c r="P40" s="118">
        <f t="shared" si="5"/>
        <v>0</v>
      </c>
      <c r="Q40" s="113">
        <f t="shared" si="12"/>
        <v>0</v>
      </c>
      <c r="R40" s="113">
        <f t="shared" si="6"/>
        <v>0</v>
      </c>
      <c r="S40" s="113">
        <f t="shared" si="7"/>
        <v>0</v>
      </c>
      <c r="T40" s="113">
        <f t="shared" si="8"/>
        <v>0</v>
      </c>
    </row>
    <row r="41" spans="1:20">
      <c r="A41" s="14" t="str">
        <f t="shared" si="15"/>
        <v>PCSB 5-Year Budget</v>
      </c>
      <c r="B41" s="151">
        <f t="shared" si="15"/>
        <v>116</v>
      </c>
      <c r="C41" s="14" t="str">
        <f t="shared" si="15"/>
        <v>E.L. Haynes PCS</v>
      </c>
      <c r="D41" s="5" t="str">
        <f t="shared" si="15"/>
        <v>2026-2027</v>
      </c>
      <c r="E41" s="40" t="s">
        <v>195</v>
      </c>
      <c r="F41" s="36">
        <f>'5-Yr PCSB Budget Base Case'!F41</f>
        <v>2.89</v>
      </c>
      <c r="G41" s="47">
        <v>0</v>
      </c>
      <c r="H41" s="47">
        <v>0</v>
      </c>
      <c r="I41" s="47">
        <v>0</v>
      </c>
      <c r="J41" s="47">
        <v>0</v>
      </c>
      <c r="K41" s="47">
        <v>0</v>
      </c>
      <c r="L41" s="18" t="s">
        <v>99</v>
      </c>
      <c r="M41" s="118">
        <f t="shared" si="11"/>
        <v>0</v>
      </c>
      <c r="N41" s="118">
        <f t="shared" si="3"/>
        <v>0</v>
      </c>
      <c r="O41" s="118">
        <f t="shared" si="4"/>
        <v>0</v>
      </c>
      <c r="P41" s="118">
        <f t="shared" si="5"/>
        <v>0</v>
      </c>
      <c r="Q41" s="113">
        <f t="shared" si="12"/>
        <v>0</v>
      </c>
      <c r="R41" s="113">
        <f t="shared" si="6"/>
        <v>0</v>
      </c>
      <c r="S41" s="113">
        <f t="shared" si="7"/>
        <v>0</v>
      </c>
      <c r="T41" s="113">
        <f t="shared" si="8"/>
        <v>0</v>
      </c>
    </row>
    <row r="42" spans="1:20">
      <c r="A42" s="14" t="str">
        <f t="shared" si="15"/>
        <v>PCSB 5-Year Budget</v>
      </c>
      <c r="B42" s="151">
        <f t="shared" si="15"/>
        <v>116</v>
      </c>
      <c r="C42" s="14" t="str">
        <f t="shared" si="15"/>
        <v>E.L. Haynes PCS</v>
      </c>
      <c r="D42" s="5" t="str">
        <f t="shared" si="15"/>
        <v>2026-2027</v>
      </c>
      <c r="E42" s="40" t="s">
        <v>194</v>
      </c>
      <c r="F42" s="36">
        <f>'5-Yr PCSB Budget Base Case'!F42</f>
        <v>2.89</v>
      </c>
      <c r="G42" s="47">
        <v>0</v>
      </c>
      <c r="H42" s="47">
        <v>0</v>
      </c>
      <c r="I42" s="47">
        <v>0</v>
      </c>
      <c r="J42" s="47">
        <v>0</v>
      </c>
      <c r="K42" s="47">
        <v>0</v>
      </c>
      <c r="L42" s="18" t="s">
        <v>99</v>
      </c>
      <c r="M42" s="118">
        <f t="shared" si="11"/>
        <v>0</v>
      </c>
      <c r="N42" s="118">
        <f t="shared" si="3"/>
        <v>0</v>
      </c>
      <c r="O42" s="118">
        <f t="shared" si="4"/>
        <v>0</v>
      </c>
      <c r="P42" s="118">
        <f t="shared" si="5"/>
        <v>0</v>
      </c>
      <c r="Q42" s="113">
        <f t="shared" si="12"/>
        <v>0</v>
      </c>
      <c r="R42" s="113">
        <f t="shared" si="6"/>
        <v>0</v>
      </c>
      <c r="S42" s="113">
        <f t="shared" si="7"/>
        <v>0</v>
      </c>
      <c r="T42" s="113">
        <f t="shared" si="8"/>
        <v>0</v>
      </c>
    </row>
    <row r="43" spans="1:20">
      <c r="A43" s="14" t="str">
        <f t="shared" si="15"/>
        <v>PCSB 5-Year Budget</v>
      </c>
      <c r="B43" s="151">
        <f t="shared" si="15"/>
        <v>116</v>
      </c>
      <c r="C43" s="14" t="str">
        <f t="shared" si="15"/>
        <v>E.L. Haynes PCS</v>
      </c>
      <c r="D43" s="5" t="str">
        <f t="shared" si="15"/>
        <v>2026-2027</v>
      </c>
      <c r="E43" s="40" t="s">
        <v>240</v>
      </c>
      <c r="F43" s="36">
        <f>'5-Yr PCSB Budget Base Case'!F43</f>
        <v>0.66800000000000004</v>
      </c>
      <c r="G43" s="47">
        <v>0</v>
      </c>
      <c r="H43" s="47">
        <v>0</v>
      </c>
      <c r="I43" s="47">
        <v>0</v>
      </c>
      <c r="J43" s="47">
        <v>0</v>
      </c>
      <c r="K43" s="47">
        <v>0</v>
      </c>
      <c r="L43" s="18" t="s">
        <v>99</v>
      </c>
      <c r="M43" s="118">
        <f t="shared" si="11"/>
        <v>0</v>
      </c>
      <c r="N43" s="118">
        <f t="shared" si="3"/>
        <v>0</v>
      </c>
      <c r="O43" s="118">
        <f t="shared" si="4"/>
        <v>0</v>
      </c>
      <c r="P43" s="118">
        <f t="shared" si="5"/>
        <v>0</v>
      </c>
      <c r="Q43" s="113">
        <f t="shared" si="12"/>
        <v>0</v>
      </c>
      <c r="R43" s="113">
        <f t="shared" si="6"/>
        <v>0</v>
      </c>
      <c r="S43" s="113">
        <f t="shared" si="7"/>
        <v>0</v>
      </c>
      <c r="T43" s="113">
        <f t="shared" si="8"/>
        <v>0</v>
      </c>
    </row>
    <row r="44" spans="1:20">
      <c r="A44" s="14" t="str">
        <f t="shared" si="15"/>
        <v>PCSB 5-Year Budget</v>
      </c>
      <c r="B44" s="151">
        <f t="shared" si="15"/>
        <v>116</v>
      </c>
      <c r="C44" s="14" t="str">
        <f t="shared" si="15"/>
        <v>E.L. Haynes PCS</v>
      </c>
      <c r="D44" s="5" t="str">
        <f t="shared" si="15"/>
        <v>2026-2027</v>
      </c>
      <c r="E44" s="40" t="s">
        <v>193</v>
      </c>
      <c r="F44" s="36">
        <f>'5-Yr PCSB Budget Base Case'!F44</f>
        <v>6.3E-2</v>
      </c>
      <c r="G44" s="47">
        <v>0</v>
      </c>
      <c r="H44" s="47">
        <v>0</v>
      </c>
      <c r="I44" s="47">
        <v>0</v>
      </c>
      <c r="J44" s="47">
        <v>0</v>
      </c>
      <c r="K44" s="47">
        <v>0</v>
      </c>
      <c r="L44" s="18" t="s">
        <v>99</v>
      </c>
      <c r="M44" s="118">
        <f t="shared" si="11"/>
        <v>0</v>
      </c>
      <c r="N44" s="118">
        <f t="shared" si="3"/>
        <v>0</v>
      </c>
      <c r="O44" s="118">
        <f t="shared" si="4"/>
        <v>0</v>
      </c>
      <c r="P44" s="118">
        <f t="shared" si="5"/>
        <v>0</v>
      </c>
      <c r="Q44" s="113">
        <f t="shared" si="12"/>
        <v>0</v>
      </c>
      <c r="R44" s="113">
        <f t="shared" si="6"/>
        <v>0</v>
      </c>
      <c r="S44" s="113">
        <f t="shared" si="7"/>
        <v>0</v>
      </c>
      <c r="T44" s="113">
        <f t="shared" si="8"/>
        <v>0</v>
      </c>
    </row>
    <row r="45" spans="1:20">
      <c r="A45" s="14" t="str">
        <f t="shared" si="15"/>
        <v>PCSB 5-Year Budget</v>
      </c>
      <c r="B45" s="151">
        <f t="shared" si="15"/>
        <v>116</v>
      </c>
      <c r="C45" s="14" t="str">
        <f t="shared" si="15"/>
        <v>E.L. Haynes PCS</v>
      </c>
      <c r="D45" s="5" t="str">
        <f t="shared" si="15"/>
        <v>2026-2027</v>
      </c>
      <c r="E45" s="40" t="s">
        <v>192</v>
      </c>
      <c r="F45" s="36">
        <f>'5-Yr PCSB Budget Base Case'!F45</f>
        <v>0.22700000000000001</v>
      </c>
      <c r="G45" s="47">
        <v>4</v>
      </c>
      <c r="H45" s="47">
        <v>4</v>
      </c>
      <c r="I45" s="47">
        <v>4</v>
      </c>
      <c r="J45" s="47">
        <v>4</v>
      </c>
      <c r="K45" s="47">
        <v>4</v>
      </c>
      <c r="L45" s="18" t="s">
        <v>99</v>
      </c>
      <c r="M45" s="118">
        <f t="shared" si="11"/>
        <v>0</v>
      </c>
      <c r="N45" s="118">
        <f t="shared" si="3"/>
        <v>0</v>
      </c>
      <c r="O45" s="118">
        <f t="shared" si="4"/>
        <v>0</v>
      </c>
      <c r="P45" s="118">
        <f t="shared" si="5"/>
        <v>0</v>
      </c>
      <c r="Q45" s="113">
        <f t="shared" si="12"/>
        <v>0</v>
      </c>
      <c r="R45" s="113">
        <f t="shared" si="6"/>
        <v>0</v>
      </c>
      <c r="S45" s="113">
        <f t="shared" si="7"/>
        <v>0</v>
      </c>
      <c r="T45" s="113">
        <f t="shared" si="8"/>
        <v>0</v>
      </c>
    </row>
    <row r="46" spans="1:20">
      <c r="A46" s="14" t="str">
        <f t="shared" si="15"/>
        <v>PCSB 5-Year Budget</v>
      </c>
      <c r="B46" s="151">
        <f t="shared" si="15"/>
        <v>116</v>
      </c>
      <c r="C46" s="14" t="str">
        <f t="shared" si="15"/>
        <v>E.L. Haynes PCS</v>
      </c>
      <c r="D46" s="5" t="str">
        <f t="shared" si="15"/>
        <v>2026-2027</v>
      </c>
      <c r="E46" s="40" t="s">
        <v>191</v>
      </c>
      <c r="F46" s="36">
        <f>'5-Yr PCSB Budget Base Case'!F46</f>
        <v>0.49099999999999999</v>
      </c>
      <c r="G46" s="47">
        <v>7</v>
      </c>
      <c r="H46" s="47">
        <v>7</v>
      </c>
      <c r="I46" s="47">
        <v>7</v>
      </c>
      <c r="J46" s="47">
        <v>7</v>
      </c>
      <c r="K46" s="47">
        <v>7</v>
      </c>
      <c r="L46" s="18" t="s">
        <v>99</v>
      </c>
      <c r="M46" s="118">
        <f t="shared" si="11"/>
        <v>0</v>
      </c>
      <c r="N46" s="118">
        <f t="shared" si="3"/>
        <v>0</v>
      </c>
      <c r="O46" s="118">
        <f t="shared" si="4"/>
        <v>0</v>
      </c>
      <c r="P46" s="118">
        <f t="shared" si="5"/>
        <v>0</v>
      </c>
      <c r="Q46" s="113">
        <f t="shared" si="12"/>
        <v>0</v>
      </c>
      <c r="R46" s="113">
        <f t="shared" si="6"/>
        <v>0</v>
      </c>
      <c r="S46" s="113">
        <f t="shared" si="7"/>
        <v>0</v>
      </c>
      <c r="T46" s="113">
        <f t="shared" si="8"/>
        <v>0</v>
      </c>
    </row>
    <row r="47" spans="1:20">
      <c r="A47" s="14" t="str">
        <f t="shared" si="15"/>
        <v>PCSB 5-Year Budget</v>
      </c>
      <c r="B47" s="151">
        <f t="shared" si="15"/>
        <v>116</v>
      </c>
      <c r="C47" s="14" t="str">
        <f t="shared" si="15"/>
        <v>E.L. Haynes PCS</v>
      </c>
      <c r="D47" s="5" t="str">
        <f t="shared" si="15"/>
        <v>2026-2027</v>
      </c>
      <c r="E47" s="40" t="s">
        <v>190</v>
      </c>
      <c r="F47" s="45">
        <f>'5-Yr PCSB Budget Base Case'!F47</f>
        <v>0.49099999999999999</v>
      </c>
      <c r="G47" s="48">
        <v>1</v>
      </c>
      <c r="H47" s="48">
        <v>1</v>
      </c>
      <c r="I47" s="48">
        <v>1</v>
      </c>
      <c r="J47" s="48">
        <v>1</v>
      </c>
      <c r="K47" s="48">
        <v>1</v>
      </c>
      <c r="L47" s="18" t="s">
        <v>99</v>
      </c>
      <c r="M47" s="119">
        <f t="shared" si="11"/>
        <v>0</v>
      </c>
      <c r="N47" s="119">
        <f t="shared" si="3"/>
        <v>0</v>
      </c>
      <c r="O47" s="119">
        <f t="shared" si="4"/>
        <v>0</v>
      </c>
      <c r="P47" s="119">
        <f t="shared" si="5"/>
        <v>0</v>
      </c>
      <c r="Q47" s="120">
        <f t="shared" si="12"/>
        <v>0</v>
      </c>
      <c r="R47" s="120">
        <f t="shared" si="6"/>
        <v>0</v>
      </c>
      <c r="S47" s="120">
        <f t="shared" si="7"/>
        <v>0</v>
      </c>
      <c r="T47" s="120">
        <f t="shared" si="8"/>
        <v>0</v>
      </c>
    </row>
    <row r="48" spans="1:20" ht="30" customHeight="1">
      <c r="A48" s="14" t="str">
        <f t="shared" si="15"/>
        <v>PCSB 5-Year Budget</v>
      </c>
      <c r="B48" s="151">
        <f t="shared" si="15"/>
        <v>116</v>
      </c>
      <c r="C48" s="14" t="str">
        <f t="shared" si="15"/>
        <v>E.L. Haynes PCS</v>
      </c>
      <c r="D48" s="5" t="str">
        <f t="shared" si="15"/>
        <v>2026-2027</v>
      </c>
      <c r="E48" s="38" t="s">
        <v>222</v>
      </c>
      <c r="F48" s="165">
        <v>0</v>
      </c>
      <c r="G48" s="19">
        <v>-7324.1304000020027</v>
      </c>
      <c r="H48" s="19">
        <v>-7470.6130080111325</v>
      </c>
      <c r="I48" s="19">
        <v>-7620.0252681672573</v>
      </c>
      <c r="J48" s="19">
        <v>-7772.4257735237479</v>
      </c>
      <c r="K48" s="19">
        <v>-7927.8742889985442</v>
      </c>
      <c r="L48" s="18" t="s">
        <v>99</v>
      </c>
      <c r="M48" s="121">
        <f t="shared" si="11"/>
        <v>-146.48260800912976</v>
      </c>
      <c r="N48" s="121">
        <f t="shared" si="3"/>
        <v>-149.41226015612483</v>
      </c>
      <c r="O48" s="121">
        <f t="shared" si="4"/>
        <v>-152.40050535649061</v>
      </c>
      <c r="P48" s="121">
        <f t="shared" si="5"/>
        <v>-155.4485154747963</v>
      </c>
      <c r="Q48" s="113">
        <f t="shared" si="12"/>
        <v>2.0000000001241063E-2</v>
      </c>
      <c r="R48" s="113">
        <f t="shared" si="6"/>
        <v>1.9999999999451474E-2</v>
      </c>
      <c r="S48" s="113">
        <f t="shared" si="7"/>
        <v>1.9999999999100456E-2</v>
      </c>
      <c r="T48" s="113">
        <f t="shared" si="8"/>
        <v>2.0000000000555983E-2</v>
      </c>
    </row>
    <row r="49" spans="1:20">
      <c r="A49" s="14" t="str">
        <f t="shared" si="15"/>
        <v>PCSB 5-Year Budget</v>
      </c>
      <c r="B49" s="151">
        <f t="shared" si="15"/>
        <v>116</v>
      </c>
      <c r="C49" s="14" t="str">
        <f t="shared" si="15"/>
        <v>E.L. Haynes PCS</v>
      </c>
      <c r="D49" s="5" t="str">
        <f t="shared" si="15"/>
        <v>2026-2027</v>
      </c>
      <c r="E49" s="40" t="s">
        <v>223</v>
      </c>
      <c r="F49" s="165">
        <v>0</v>
      </c>
      <c r="G49" s="46">
        <v>-33891.677402107045</v>
      </c>
      <c r="H49" s="46">
        <v>-34501.388419615105</v>
      </c>
      <c r="I49" s="46">
        <v>-35527.376188004389</v>
      </c>
      <c r="J49" s="46">
        <v>-36074.483711764216</v>
      </c>
      <c r="K49" s="46">
        <v>-36614.373386001214</v>
      </c>
      <c r="L49" s="18" t="s">
        <v>99</v>
      </c>
      <c r="M49" s="122">
        <f t="shared" si="11"/>
        <v>-609.71101750805974</v>
      </c>
      <c r="N49" s="122">
        <f t="shared" si="3"/>
        <v>-1025.9877683892846</v>
      </c>
      <c r="O49" s="122">
        <f t="shared" si="4"/>
        <v>-547.10752375982702</v>
      </c>
      <c r="P49" s="122">
        <f t="shared" si="5"/>
        <v>-539.88967423699796</v>
      </c>
      <c r="Q49" s="120">
        <f t="shared" si="12"/>
        <v>1.7989992359308659E-2</v>
      </c>
      <c r="R49" s="120">
        <f t="shared" si="6"/>
        <v>2.9737579134814729E-2</v>
      </c>
      <c r="S49" s="120">
        <f t="shared" si="7"/>
        <v>1.5399603980452535E-2</v>
      </c>
      <c r="T49" s="120">
        <f t="shared" si="8"/>
        <v>1.4965970921461449E-2</v>
      </c>
    </row>
    <row r="50" spans="1:20" ht="30" customHeight="1">
      <c r="A50" s="14" t="str">
        <f t="shared" si="15"/>
        <v>PCSB 5-Year Budget</v>
      </c>
      <c r="B50" s="151">
        <f t="shared" si="15"/>
        <v>116</v>
      </c>
      <c r="C50" s="14" t="str">
        <f t="shared" si="15"/>
        <v>E.L. Haynes PCS</v>
      </c>
      <c r="D50" s="5" t="str">
        <f t="shared" si="15"/>
        <v>2026-2027</v>
      </c>
      <c r="E50" s="38" t="s">
        <v>265</v>
      </c>
      <c r="F50" s="165">
        <v>0</v>
      </c>
      <c r="G50" s="37">
        <f>SUMPRODUCT($F8:$F25,G8:G25)*G3+G48</f>
        <v>21454846.749600001</v>
      </c>
      <c r="H50" s="37">
        <f>SUMPRODUCT($F8:$F25,H8:H25)*H3+H48</f>
        <v>21883943.684591994</v>
      </c>
      <c r="I50" s="37">
        <f>SUMPRODUCT($F8:$F25,I8:I25)*I3+I48</f>
        <v>22321622.558283836</v>
      </c>
      <c r="J50" s="37">
        <f>SUMPRODUCT($F8:$F25,J8:J25)*J3+J48</f>
        <v>22768055.009449519</v>
      </c>
      <c r="K50" s="37">
        <f>SUMPRODUCT($F8:$F25,K8:K25)*K3+K48</f>
        <v>23223416.109638505</v>
      </c>
      <c r="L50" s="18" t="s">
        <v>99</v>
      </c>
      <c r="M50" s="123">
        <f t="shared" si="11"/>
        <v>429096.93499199301</v>
      </c>
      <c r="N50" s="123">
        <f t="shared" si="3"/>
        <v>437678.87369184196</v>
      </c>
      <c r="O50" s="123">
        <f t="shared" si="4"/>
        <v>446432.45116568357</v>
      </c>
      <c r="P50" s="123">
        <f t="shared" si="5"/>
        <v>455361.10018898547</v>
      </c>
      <c r="Q50" s="124">
        <f t="shared" si="12"/>
        <v>1.9999999999999674E-2</v>
      </c>
      <c r="R50" s="124">
        <f t="shared" si="6"/>
        <v>2.0000000000000094E-2</v>
      </c>
      <c r="S50" s="124">
        <f t="shared" si="7"/>
        <v>2.0000000000000306E-2</v>
      </c>
      <c r="T50" s="124">
        <f t="shared" si="8"/>
        <v>1.9999999999999785E-2</v>
      </c>
    </row>
    <row r="51" spans="1:20">
      <c r="A51" s="14" t="str">
        <f t="shared" si="15"/>
        <v>PCSB 5-Year Budget</v>
      </c>
      <c r="B51" s="151">
        <f t="shared" si="15"/>
        <v>116</v>
      </c>
      <c r="C51" s="14" t="str">
        <f t="shared" si="15"/>
        <v>E.L. Haynes PCS</v>
      </c>
      <c r="D51" s="5" t="str">
        <f t="shared" si="15"/>
        <v>2026-2027</v>
      </c>
      <c r="E51" s="40" t="s">
        <v>80</v>
      </c>
      <c r="F51" s="165">
        <v>0</v>
      </c>
      <c r="G51" s="37">
        <f>SUMPRODUCT($F26:$F47,G26:G47)*G3+G49</f>
        <v>12914558.737755788</v>
      </c>
      <c r="H51" s="37">
        <f t="shared" ref="H51:K51" si="34">SUMPRODUCT($F26:$F47,H26:H47)*H3+H49</f>
        <v>13159548.282647097</v>
      </c>
      <c r="I51" s="37">
        <f t="shared" si="34"/>
        <v>13422403.288300041</v>
      </c>
      <c r="J51" s="37">
        <f t="shared" si="34"/>
        <v>13691014.794066042</v>
      </c>
      <c r="K51" s="37">
        <f t="shared" si="34"/>
        <v>13965016.689947361</v>
      </c>
      <c r="L51" s="18" t="s">
        <v>99</v>
      </c>
      <c r="M51" s="123">
        <f t="shared" si="11"/>
        <v>244989.54489130899</v>
      </c>
      <c r="N51" s="123">
        <f t="shared" si="3"/>
        <v>262855.00565294363</v>
      </c>
      <c r="O51" s="123">
        <f t="shared" si="4"/>
        <v>268611.5057660006</v>
      </c>
      <c r="P51" s="123">
        <f t="shared" si="5"/>
        <v>274001.89588131942</v>
      </c>
      <c r="Q51" s="124">
        <f t="shared" si="12"/>
        <v>1.8970028311929902E-2</v>
      </c>
      <c r="R51" s="124">
        <f t="shared" si="6"/>
        <v>1.9974470248310776E-2</v>
      </c>
      <c r="S51" s="124">
        <f t="shared" si="7"/>
        <v>2.0012176656928664E-2</v>
      </c>
      <c r="T51" s="124">
        <f t="shared" si="8"/>
        <v>2.0013264173819847E-2</v>
      </c>
    </row>
    <row r="52" spans="1:20">
      <c r="A52" s="14" t="str">
        <f t="shared" si="15"/>
        <v>PCSB 5-Year Budget</v>
      </c>
      <c r="B52" s="151">
        <f t="shared" si="15"/>
        <v>116</v>
      </c>
      <c r="C52" s="14" t="str">
        <f t="shared" si="15"/>
        <v>E.L. Haynes PCS</v>
      </c>
      <c r="D52" s="5" t="str">
        <f t="shared" si="15"/>
        <v>2026-2027</v>
      </c>
      <c r="E52" s="41" t="s">
        <v>81</v>
      </c>
      <c r="F52" s="165">
        <v>0</v>
      </c>
      <c r="G52" s="37">
        <f>(G108-G38)*G5+G38*G7</f>
        <v>4612300</v>
      </c>
      <c r="H52" s="37">
        <f>(H108-H38)*H5+H38*H7</f>
        <v>4755281.2999999989</v>
      </c>
      <c r="I52" s="37">
        <f>(I108-I38)*I5+I38*I7</f>
        <v>4902695.020299999</v>
      </c>
      <c r="J52" s="37">
        <f>(J108-J38)*J5+J38*J7</f>
        <v>5054678.5659292992</v>
      </c>
      <c r="K52" s="37">
        <f>(K108-K38)*K5+K38*K7</f>
        <v>5211373.601473107</v>
      </c>
      <c r="L52" s="18" t="s">
        <v>99</v>
      </c>
      <c r="M52" s="123">
        <f t="shared" si="11"/>
        <v>142981.29999999888</v>
      </c>
      <c r="N52" s="123">
        <f t="shared" si="3"/>
        <v>147413.72030000016</v>
      </c>
      <c r="O52" s="123">
        <f t="shared" si="4"/>
        <v>151983.54562930018</v>
      </c>
      <c r="P52" s="123">
        <f t="shared" si="5"/>
        <v>156695.03554380778</v>
      </c>
      <c r="Q52" s="124">
        <f t="shared" si="12"/>
        <v>3.0999999999999757E-2</v>
      </c>
      <c r="R52" s="124">
        <f t="shared" si="6"/>
        <v>3.1000000000000041E-2</v>
      </c>
      <c r="S52" s="124">
        <f t="shared" si="7"/>
        <v>3.1000000000000041E-2</v>
      </c>
      <c r="T52" s="124">
        <f t="shared" si="8"/>
        <v>3.0999999999999903E-2</v>
      </c>
    </row>
    <row r="53" spans="1:20" ht="15" customHeight="1">
      <c r="A53" s="14" t="str">
        <f t="shared" si="15"/>
        <v>PCSB 5-Year Budget</v>
      </c>
      <c r="B53" s="151">
        <f t="shared" si="15"/>
        <v>116</v>
      </c>
      <c r="C53" s="14" t="str">
        <f t="shared" si="15"/>
        <v>E.L. Haynes PCS</v>
      </c>
      <c r="D53" s="5" t="str">
        <f t="shared" si="15"/>
        <v>2026-2027</v>
      </c>
      <c r="E53" t="s">
        <v>5</v>
      </c>
      <c r="F53" s="165">
        <v>0</v>
      </c>
      <c r="G53" s="19">
        <v>2617610.17</v>
      </c>
      <c r="H53" s="19">
        <v>2681175.5108326417</v>
      </c>
      <c r="I53" s="19">
        <v>2674480.5108326417</v>
      </c>
      <c r="J53" s="19">
        <v>2011480.5108326415</v>
      </c>
      <c r="K53" s="19">
        <v>2041077.0943491047</v>
      </c>
      <c r="L53" s="18" t="s">
        <v>99</v>
      </c>
      <c r="M53" s="121">
        <f t="shared" si="11"/>
        <v>63565.340832641814</v>
      </c>
      <c r="N53" s="121">
        <f t="shared" si="3"/>
        <v>-6695</v>
      </c>
      <c r="O53" s="121">
        <f t="shared" si="4"/>
        <v>-663000.00000000023</v>
      </c>
      <c r="P53" s="121">
        <f t="shared" si="5"/>
        <v>29596.583516463172</v>
      </c>
      <c r="Q53" s="113">
        <f t="shared" si="12"/>
        <v>2.4283730847760962E-2</v>
      </c>
      <c r="R53" s="113">
        <f t="shared" si="6"/>
        <v>-2.4970390684796537E-3</v>
      </c>
      <c r="S53" s="113">
        <f t="shared" si="7"/>
        <v>-0.24789860958590029</v>
      </c>
      <c r="T53" s="113">
        <f t="shared" si="8"/>
        <v>1.4713830612364136E-2</v>
      </c>
    </row>
    <row r="54" spans="1:20">
      <c r="A54" s="14" t="str">
        <f t="shared" si="15"/>
        <v>PCSB 5-Year Budget</v>
      </c>
      <c r="B54" s="151">
        <f t="shared" si="15"/>
        <v>116</v>
      </c>
      <c r="C54" s="14" t="str">
        <f t="shared" si="15"/>
        <v>E.L. Haynes PCS</v>
      </c>
      <c r="D54" s="5" t="str">
        <f t="shared" si="15"/>
        <v>2026-2027</v>
      </c>
      <c r="E54" t="s">
        <v>266</v>
      </c>
      <c r="F54" s="165">
        <v>0</v>
      </c>
      <c r="G54" s="19">
        <v>339600</v>
      </c>
      <c r="H54" s="19">
        <v>346788</v>
      </c>
      <c r="I54" s="19">
        <v>354191.64</v>
      </c>
      <c r="J54" s="19">
        <v>359275.47279999999</v>
      </c>
      <c r="K54" s="19">
        <v>364460.98225600005</v>
      </c>
      <c r="L54" s="18" t="s">
        <v>99</v>
      </c>
      <c r="M54" s="121">
        <f>H54-G54</f>
        <v>7188</v>
      </c>
      <c r="N54" s="121">
        <f>I54-H54</f>
        <v>7403.640000000014</v>
      </c>
      <c r="O54" s="121">
        <f>J54-I54</f>
        <v>5083.8327999999747</v>
      </c>
      <c r="P54" s="121">
        <f>K54-J54</f>
        <v>5185.509456000058</v>
      </c>
      <c r="Q54" s="113">
        <f>IF(G54,M54/G54,0)</f>
        <v>2.11660777385159E-2</v>
      </c>
      <c r="R54" s="113">
        <f>IF(H54,N54/H54,0)</f>
        <v>2.1349181632582481E-2</v>
      </c>
      <c r="S54" s="113">
        <f>IF(I54,O54/I54,0)</f>
        <v>1.435333933912154E-2</v>
      </c>
      <c r="T54" s="113">
        <f>IF(J54,P54/J54,0)</f>
        <v>1.4433240921198943E-2</v>
      </c>
    </row>
    <row r="55" spans="1:20">
      <c r="A55" s="14" t="str">
        <f t="shared" si="15"/>
        <v>PCSB 5-Year Budget</v>
      </c>
      <c r="B55" s="151">
        <f t="shared" si="15"/>
        <v>116</v>
      </c>
      <c r="C55" s="14" t="str">
        <f t="shared" si="15"/>
        <v>E.L. Haynes PCS</v>
      </c>
      <c r="D55" s="5" t="str">
        <f t="shared" si="15"/>
        <v>2026-2027</v>
      </c>
      <c r="E55" t="s">
        <v>267</v>
      </c>
      <c r="F55" s="165">
        <v>0</v>
      </c>
      <c r="G55" s="19">
        <v>1240245</v>
      </c>
      <c r="H55" s="19">
        <v>1203902</v>
      </c>
      <c r="I55" s="19">
        <v>1208102</v>
      </c>
      <c r="J55" s="19">
        <v>1208102</v>
      </c>
      <c r="K55" s="19">
        <v>1008102</v>
      </c>
      <c r="L55" s="18" t="s">
        <v>99</v>
      </c>
      <c r="M55" s="121">
        <f t="shared" si="11"/>
        <v>-36343</v>
      </c>
      <c r="N55" s="121">
        <f t="shared" si="3"/>
        <v>4200</v>
      </c>
      <c r="O55" s="121">
        <f t="shared" si="4"/>
        <v>0</v>
      </c>
      <c r="P55" s="121">
        <f t="shared" si="5"/>
        <v>-200000</v>
      </c>
      <c r="Q55" s="113">
        <f t="shared" si="12"/>
        <v>-2.9303081246044128E-2</v>
      </c>
      <c r="R55" s="113">
        <f t="shared" si="6"/>
        <v>3.4886560533996954E-3</v>
      </c>
      <c r="S55" s="113">
        <f t="shared" si="7"/>
        <v>0</v>
      </c>
      <c r="T55" s="113">
        <f t="shared" si="8"/>
        <v>-0.16554893543757068</v>
      </c>
    </row>
    <row r="56" spans="1:20">
      <c r="A56" s="14" t="str">
        <f t="shared" si="15"/>
        <v>PCSB 5-Year Budget</v>
      </c>
      <c r="B56" s="151">
        <f t="shared" si="15"/>
        <v>116</v>
      </c>
      <c r="C56" s="14" t="str">
        <f t="shared" si="15"/>
        <v>E.L. Haynes PCS</v>
      </c>
      <c r="D56" s="5" t="str">
        <f t="shared" si="15"/>
        <v>2026-2027</v>
      </c>
      <c r="E56" t="s">
        <v>294</v>
      </c>
      <c r="F56" s="165">
        <v>0</v>
      </c>
      <c r="G56" s="19">
        <v>16772</v>
      </c>
      <c r="H56" s="19">
        <v>17107.439999999999</v>
      </c>
      <c r="I56" s="19">
        <v>17449.588799999998</v>
      </c>
      <c r="J56" s="19">
        <v>17798.580575999997</v>
      </c>
      <c r="K56" s="19">
        <v>18154.552187519996</v>
      </c>
      <c r="L56" s="18" t="s">
        <v>99</v>
      </c>
      <c r="M56" s="121">
        <f t="shared" ref="M56" si="35">H56-G56</f>
        <v>335.43999999999869</v>
      </c>
      <c r="N56" s="121">
        <f t="shared" ref="N56" si="36">I56-H56</f>
        <v>342.14879999999903</v>
      </c>
      <c r="O56" s="121">
        <f t="shared" ref="O56" si="37">J56-I56</f>
        <v>348.99177599999894</v>
      </c>
      <c r="P56" s="121">
        <f t="shared" ref="P56" si="38">K56-J56</f>
        <v>355.97161151999899</v>
      </c>
      <c r="Q56" s="113">
        <f t="shared" ref="Q56" si="39">IF(G56,M56/G56,0)</f>
        <v>1.9999999999999921E-2</v>
      </c>
      <c r="R56" s="113">
        <f t="shared" ref="R56" si="40">IF(H56,N56/H56,0)</f>
        <v>1.9999999999999945E-2</v>
      </c>
      <c r="S56" s="113">
        <f t="shared" ref="S56" si="41">IF(I56,O56/I56,0)</f>
        <v>1.9999999999999941E-2</v>
      </c>
      <c r="T56" s="113">
        <f t="shared" ref="T56" si="42">IF(J56,P56/J56,0)</f>
        <v>1.9999999999999948E-2</v>
      </c>
    </row>
    <row r="57" spans="1:20">
      <c r="A57" s="14" t="str">
        <f t="shared" si="15"/>
        <v>PCSB 5-Year Budget</v>
      </c>
      <c r="B57" s="151">
        <f t="shared" si="15"/>
        <v>116</v>
      </c>
      <c r="C57" s="14" t="str">
        <f t="shared" si="15"/>
        <v>E.L. Haynes PCS</v>
      </c>
      <c r="D57" s="5" t="str">
        <f t="shared" si="15"/>
        <v>2026-2027</v>
      </c>
      <c r="E57" t="s">
        <v>6</v>
      </c>
      <c r="F57" s="165">
        <v>0</v>
      </c>
      <c r="G57" s="19">
        <v>1434088</v>
      </c>
      <c r="H57" s="19">
        <v>1247787.007304247</v>
      </c>
      <c r="I57" s="19">
        <v>1277872.294604247</v>
      </c>
      <c r="J57" s="19">
        <v>1130986.528610247</v>
      </c>
      <c r="K57" s="19">
        <v>700887.37511490146</v>
      </c>
      <c r="L57" s="18" t="s">
        <v>99</v>
      </c>
      <c r="M57" s="121">
        <f t="shared" si="11"/>
        <v>-186300.992695753</v>
      </c>
      <c r="N57" s="121">
        <f t="shared" si="3"/>
        <v>30085.287299999967</v>
      </c>
      <c r="O57" s="121">
        <f t="shared" si="4"/>
        <v>-146885.76599400002</v>
      </c>
      <c r="P57" s="121">
        <f t="shared" si="5"/>
        <v>-430099.1534953455</v>
      </c>
      <c r="Q57" s="113">
        <f t="shared" si="12"/>
        <v>-0.12990903814532512</v>
      </c>
      <c r="R57" s="113">
        <f t="shared" si="6"/>
        <v>2.4110915664202211E-2</v>
      </c>
      <c r="S57" s="113">
        <f t="shared" si="7"/>
        <v>-0.11494557524583478</v>
      </c>
      <c r="T57" s="113">
        <f t="shared" si="8"/>
        <v>-0.38028671661001134</v>
      </c>
    </row>
    <row r="58" spans="1:20">
      <c r="A58" s="14" t="str">
        <f t="shared" si="15"/>
        <v>PCSB 5-Year Budget</v>
      </c>
      <c r="B58" s="151">
        <f t="shared" si="15"/>
        <v>116</v>
      </c>
      <c r="C58" s="14" t="str">
        <f t="shared" si="15"/>
        <v>E.L. Haynes PCS</v>
      </c>
      <c r="D58" s="5" t="str">
        <f t="shared" si="15"/>
        <v>2026-2027</v>
      </c>
      <c r="E58" s="16" t="s">
        <v>7</v>
      </c>
      <c r="F58" s="165">
        <v>0</v>
      </c>
      <c r="G58" s="21">
        <f>SUM(G50:G57)</f>
        <v>44630020.657355793</v>
      </c>
      <c r="H58" s="21">
        <f>SUM(H50:H57)</f>
        <v>45295533.225375973</v>
      </c>
      <c r="I58" s="21">
        <f>SUM(I50:I57)</f>
        <v>46178816.901120767</v>
      </c>
      <c r="J58" s="21">
        <f>SUM(J50:J57)</f>
        <v>46241391.462263756</v>
      </c>
      <c r="K58" s="21">
        <f>SUM(K50:K57)</f>
        <v>46532488.404966496</v>
      </c>
      <c r="L58" s="165" t="s">
        <v>99</v>
      </c>
      <c r="M58" s="125">
        <f t="shared" si="11"/>
        <v>665512.56802017987</v>
      </c>
      <c r="N58" s="125">
        <f t="shared" si="3"/>
        <v>883283.67574479431</v>
      </c>
      <c r="O58" s="125">
        <f t="shared" si="4"/>
        <v>62574.561142988503</v>
      </c>
      <c r="P58" s="125">
        <f t="shared" si="5"/>
        <v>291096.94270274043</v>
      </c>
      <c r="Q58" s="126">
        <f t="shared" si="12"/>
        <v>1.4911769213140438E-2</v>
      </c>
      <c r="R58" s="126">
        <f t="shared" si="6"/>
        <v>1.9500458717416118E-2</v>
      </c>
      <c r="S58" s="126">
        <f t="shared" si="7"/>
        <v>1.3550490320480646E-3</v>
      </c>
      <c r="T58" s="126">
        <f t="shared" si="8"/>
        <v>6.2951596718341862E-3</v>
      </c>
    </row>
    <row r="59" spans="1:20" ht="30" customHeight="1">
      <c r="A59" s="14" t="str">
        <f t="shared" si="15"/>
        <v>PCSB 5-Year Budget</v>
      </c>
      <c r="B59" s="151">
        <f t="shared" si="15"/>
        <v>116</v>
      </c>
      <c r="C59" s="14" t="str">
        <f t="shared" si="15"/>
        <v>E.L. Haynes PCS</v>
      </c>
      <c r="D59" s="5" t="str">
        <f t="shared" si="15"/>
        <v>2026-2027</v>
      </c>
      <c r="E59" t="s">
        <v>215</v>
      </c>
      <c r="F59" s="165">
        <v>0</v>
      </c>
      <c r="G59" s="26">
        <v>154</v>
      </c>
      <c r="H59" s="26">
        <v>154</v>
      </c>
      <c r="I59" s="26">
        <v>154</v>
      </c>
      <c r="J59" s="26">
        <v>154</v>
      </c>
      <c r="K59" s="26">
        <v>154</v>
      </c>
      <c r="L59" s="18" t="s">
        <v>99</v>
      </c>
      <c r="M59" s="127">
        <f t="shared" si="11"/>
        <v>0</v>
      </c>
      <c r="N59" s="127">
        <f t="shared" si="3"/>
        <v>0</v>
      </c>
      <c r="O59" s="127">
        <f t="shared" si="4"/>
        <v>0</v>
      </c>
      <c r="P59" s="127">
        <f t="shared" si="5"/>
        <v>0</v>
      </c>
      <c r="Q59" s="124">
        <f t="shared" si="12"/>
        <v>0</v>
      </c>
      <c r="R59" s="124">
        <f t="shared" si="6"/>
        <v>0</v>
      </c>
      <c r="S59" s="124">
        <f t="shared" si="7"/>
        <v>0</v>
      </c>
      <c r="T59" s="124">
        <f t="shared" si="8"/>
        <v>0</v>
      </c>
    </row>
    <row r="60" spans="1:20">
      <c r="A60" s="14" t="str">
        <f t="shared" si="15"/>
        <v>PCSB 5-Year Budget</v>
      </c>
      <c r="B60" s="151">
        <f t="shared" si="15"/>
        <v>116</v>
      </c>
      <c r="C60" s="14" t="str">
        <f t="shared" si="15"/>
        <v>E.L. Haynes PCS</v>
      </c>
      <c r="D60" s="5" t="str">
        <f t="shared" si="15"/>
        <v>2026-2027</v>
      </c>
      <c r="E60" t="s">
        <v>216</v>
      </c>
      <c r="F60" s="165">
        <v>0</v>
      </c>
      <c r="G60" s="26">
        <v>39</v>
      </c>
      <c r="H60" s="26">
        <v>39</v>
      </c>
      <c r="I60" s="26">
        <v>39</v>
      </c>
      <c r="J60" s="26">
        <v>39</v>
      </c>
      <c r="K60" s="26">
        <v>39</v>
      </c>
      <c r="L60" s="18" t="s">
        <v>99</v>
      </c>
      <c r="M60" s="127">
        <f t="shared" si="11"/>
        <v>0</v>
      </c>
      <c r="N60" s="127">
        <f t="shared" si="3"/>
        <v>0</v>
      </c>
      <c r="O60" s="127">
        <f t="shared" si="4"/>
        <v>0</v>
      </c>
      <c r="P60" s="127">
        <f t="shared" si="5"/>
        <v>0</v>
      </c>
      <c r="Q60" s="124">
        <f t="shared" si="12"/>
        <v>0</v>
      </c>
      <c r="R60" s="124">
        <f t="shared" si="6"/>
        <v>0</v>
      </c>
      <c r="S60" s="124">
        <f t="shared" si="7"/>
        <v>0</v>
      </c>
      <c r="T60" s="124">
        <f t="shared" si="8"/>
        <v>0</v>
      </c>
    </row>
    <row r="61" spans="1:20">
      <c r="A61" s="14" t="str">
        <f t="shared" si="15"/>
        <v>PCSB 5-Year Budget</v>
      </c>
      <c r="B61" s="151">
        <f t="shared" si="15"/>
        <v>116</v>
      </c>
      <c r="C61" s="14" t="str">
        <f t="shared" si="15"/>
        <v>E.L. Haynes PCS</v>
      </c>
      <c r="D61" s="5" t="str">
        <f t="shared" si="15"/>
        <v>2026-2027</v>
      </c>
      <c r="E61" t="s">
        <v>217</v>
      </c>
      <c r="F61" s="165">
        <v>0</v>
      </c>
      <c r="G61" s="26">
        <v>21</v>
      </c>
      <c r="H61" s="26">
        <v>21</v>
      </c>
      <c r="I61" s="26">
        <v>21</v>
      </c>
      <c r="J61" s="26">
        <v>21</v>
      </c>
      <c r="K61" s="26">
        <v>21</v>
      </c>
      <c r="L61" s="18" t="s">
        <v>99</v>
      </c>
      <c r="M61" s="127">
        <f t="shared" si="11"/>
        <v>0</v>
      </c>
      <c r="N61" s="127">
        <f t="shared" si="3"/>
        <v>0</v>
      </c>
      <c r="O61" s="127">
        <f t="shared" si="4"/>
        <v>0</v>
      </c>
      <c r="P61" s="127">
        <f t="shared" si="5"/>
        <v>0</v>
      </c>
      <c r="Q61" s="124">
        <f t="shared" si="12"/>
        <v>0</v>
      </c>
      <c r="R61" s="124">
        <f t="shared" si="6"/>
        <v>0</v>
      </c>
      <c r="S61" s="124">
        <f t="shared" si="7"/>
        <v>0</v>
      </c>
      <c r="T61" s="124">
        <f t="shared" si="8"/>
        <v>0</v>
      </c>
    </row>
    <row r="62" spans="1:20">
      <c r="A62" s="14" t="str">
        <f t="shared" ref="A62:D124" si="43">A$2</f>
        <v>PCSB 5-Year Budget</v>
      </c>
      <c r="B62" s="151">
        <f t="shared" si="43"/>
        <v>116</v>
      </c>
      <c r="C62" s="14" t="str">
        <f t="shared" si="43"/>
        <v>E.L. Haynes PCS</v>
      </c>
      <c r="D62" s="5" t="str">
        <f t="shared" si="43"/>
        <v>2026-2027</v>
      </c>
      <c r="E62" t="s">
        <v>281</v>
      </c>
      <c r="F62" s="165">
        <v>0</v>
      </c>
      <c r="G62" s="26">
        <v>9</v>
      </c>
      <c r="H62" s="26">
        <v>9</v>
      </c>
      <c r="I62" s="26">
        <v>9</v>
      </c>
      <c r="J62" s="26">
        <v>9</v>
      </c>
      <c r="K62" s="26">
        <v>9</v>
      </c>
      <c r="L62" s="18" t="s">
        <v>99</v>
      </c>
      <c r="M62" s="127">
        <f t="shared" si="11"/>
        <v>0</v>
      </c>
      <c r="N62" s="127">
        <f t="shared" si="3"/>
        <v>0</v>
      </c>
      <c r="O62" s="127">
        <f t="shared" si="4"/>
        <v>0</v>
      </c>
      <c r="P62" s="127">
        <f t="shared" si="5"/>
        <v>0</v>
      </c>
      <c r="Q62" s="124">
        <f t="shared" si="12"/>
        <v>0</v>
      </c>
      <c r="R62" s="124">
        <f t="shared" si="6"/>
        <v>0</v>
      </c>
      <c r="S62" s="124">
        <f t="shared" si="7"/>
        <v>0</v>
      </c>
      <c r="T62" s="124">
        <f t="shared" si="8"/>
        <v>0</v>
      </c>
    </row>
    <row r="63" spans="1:20">
      <c r="A63" s="14" t="str">
        <f t="shared" si="43"/>
        <v>PCSB 5-Year Budget</v>
      </c>
      <c r="B63" s="151">
        <f t="shared" si="43"/>
        <v>116</v>
      </c>
      <c r="C63" s="14" t="str">
        <f t="shared" si="43"/>
        <v>E.L. Haynes PCS</v>
      </c>
      <c r="D63" s="5" t="str">
        <f t="shared" si="43"/>
        <v>2026-2027</v>
      </c>
      <c r="E63" t="s">
        <v>282</v>
      </c>
      <c r="F63" s="165">
        <v>0</v>
      </c>
      <c r="G63" s="26">
        <v>16</v>
      </c>
      <c r="H63" s="26">
        <v>16</v>
      </c>
      <c r="I63" s="26">
        <v>16</v>
      </c>
      <c r="J63" s="26">
        <v>16</v>
      </c>
      <c r="K63" s="26">
        <v>16</v>
      </c>
      <c r="L63" s="18" t="s">
        <v>99</v>
      </c>
      <c r="M63" s="127">
        <f t="shared" si="11"/>
        <v>0</v>
      </c>
      <c r="N63" s="127">
        <f t="shared" si="3"/>
        <v>0</v>
      </c>
      <c r="O63" s="127">
        <f t="shared" si="4"/>
        <v>0</v>
      </c>
      <c r="P63" s="127">
        <f t="shared" si="5"/>
        <v>0</v>
      </c>
      <c r="Q63" s="124">
        <f t="shared" si="12"/>
        <v>0</v>
      </c>
      <c r="R63" s="124">
        <f t="shared" si="6"/>
        <v>0</v>
      </c>
      <c r="S63" s="124">
        <f t="shared" si="7"/>
        <v>0</v>
      </c>
      <c r="T63" s="124">
        <f t="shared" si="8"/>
        <v>0</v>
      </c>
    </row>
    <row r="64" spans="1:20">
      <c r="A64" s="14" t="str">
        <f t="shared" si="43"/>
        <v>PCSB 5-Year Budget</v>
      </c>
      <c r="B64" s="151">
        <f t="shared" si="43"/>
        <v>116</v>
      </c>
      <c r="C64" s="14" t="str">
        <f t="shared" si="43"/>
        <v>E.L. Haynes PCS</v>
      </c>
      <c r="D64" s="5" t="str">
        <f t="shared" si="43"/>
        <v>2026-2027</v>
      </c>
      <c r="E64" t="s">
        <v>283</v>
      </c>
      <c r="F64" s="165">
        <v>0</v>
      </c>
      <c r="G64" s="26">
        <v>0</v>
      </c>
      <c r="H64" s="26">
        <v>0</v>
      </c>
      <c r="I64" s="26">
        <v>0</v>
      </c>
      <c r="J64" s="26">
        <v>0</v>
      </c>
      <c r="K64" s="26">
        <v>0</v>
      </c>
      <c r="L64" s="18" t="s">
        <v>99</v>
      </c>
      <c r="M64" s="127">
        <f t="shared" si="11"/>
        <v>0</v>
      </c>
      <c r="N64" s="127">
        <f t="shared" si="3"/>
        <v>0</v>
      </c>
      <c r="O64" s="127">
        <f t="shared" si="4"/>
        <v>0</v>
      </c>
      <c r="P64" s="127">
        <f t="shared" si="5"/>
        <v>0</v>
      </c>
      <c r="Q64" s="124">
        <f t="shared" si="12"/>
        <v>0</v>
      </c>
      <c r="R64" s="124">
        <f t="shared" si="6"/>
        <v>0</v>
      </c>
      <c r="S64" s="124">
        <f t="shared" si="7"/>
        <v>0</v>
      </c>
      <c r="T64" s="124">
        <f t="shared" si="8"/>
        <v>0</v>
      </c>
    </row>
    <row r="65" spans="1:20">
      <c r="A65" s="14" t="str">
        <f t="shared" si="43"/>
        <v>PCSB 5-Year Budget</v>
      </c>
      <c r="B65" s="151">
        <f t="shared" si="43"/>
        <v>116</v>
      </c>
      <c r="C65" s="14" t="str">
        <f t="shared" si="43"/>
        <v>E.L. Haynes PCS</v>
      </c>
      <c r="D65" s="5" t="str">
        <f t="shared" si="43"/>
        <v>2026-2027</v>
      </c>
      <c r="E65" t="s">
        <v>189</v>
      </c>
      <c r="F65" s="165">
        <v>0</v>
      </c>
      <c r="G65" s="28">
        <f>SUM(G59:G64)</f>
        <v>239</v>
      </c>
      <c r="H65" s="28">
        <f t="shared" ref="H65:K65" si="44">SUM(H59:H64)</f>
        <v>239</v>
      </c>
      <c r="I65" s="28">
        <f t="shared" si="44"/>
        <v>239</v>
      </c>
      <c r="J65" s="28">
        <f t="shared" si="44"/>
        <v>239</v>
      </c>
      <c r="K65" s="28">
        <f t="shared" si="44"/>
        <v>239</v>
      </c>
      <c r="L65" s="165" t="s">
        <v>99</v>
      </c>
      <c r="M65" s="128">
        <f t="shared" si="11"/>
        <v>0</v>
      </c>
      <c r="N65" s="128">
        <f t="shared" si="3"/>
        <v>0</v>
      </c>
      <c r="O65" s="128">
        <f t="shared" si="4"/>
        <v>0</v>
      </c>
      <c r="P65" s="128">
        <f t="shared" si="5"/>
        <v>0</v>
      </c>
      <c r="Q65" s="126">
        <f t="shared" si="12"/>
        <v>0</v>
      </c>
      <c r="R65" s="126">
        <f t="shared" si="6"/>
        <v>0</v>
      </c>
      <c r="S65" s="126">
        <f t="shared" si="7"/>
        <v>0</v>
      </c>
      <c r="T65" s="126">
        <f t="shared" si="8"/>
        <v>0</v>
      </c>
    </row>
    <row r="66" spans="1:20" ht="30" customHeight="1">
      <c r="A66" s="14" t="str">
        <f t="shared" si="43"/>
        <v>PCSB 5-Year Budget</v>
      </c>
      <c r="B66" s="151">
        <f t="shared" si="43"/>
        <v>116</v>
      </c>
      <c r="C66" s="14" t="str">
        <f t="shared" si="43"/>
        <v>E.L. Haynes PCS</v>
      </c>
      <c r="D66" s="5" t="str">
        <f t="shared" si="43"/>
        <v>2026-2027</v>
      </c>
      <c r="E66" s="27" t="s">
        <v>95</v>
      </c>
      <c r="F66" s="165">
        <v>0</v>
      </c>
      <c r="G66" s="19">
        <v>17261014.015735403</v>
      </c>
      <c r="H66" s="19">
        <v>17775722.057205673</v>
      </c>
      <c r="I66" s="19">
        <v>18305871.339920044</v>
      </c>
      <c r="J66" s="19">
        <v>18600480.593542557</v>
      </c>
      <c r="K66" s="19">
        <v>18970412.193734847</v>
      </c>
      <c r="L66" s="18" t="s">
        <v>99</v>
      </c>
      <c r="M66" s="121">
        <f t="shared" si="11"/>
        <v>514708.0414702706</v>
      </c>
      <c r="N66" s="121">
        <f t="shared" si="3"/>
        <v>530149.28271437064</v>
      </c>
      <c r="O66" s="121">
        <f t="shared" si="4"/>
        <v>294609.25362251326</v>
      </c>
      <c r="P66" s="121">
        <f t="shared" si="5"/>
        <v>369931.6001922898</v>
      </c>
      <c r="Q66" s="113">
        <f t="shared" si="12"/>
        <v>2.9819108020018692E-2</v>
      </c>
      <c r="R66" s="113">
        <f t="shared" si="6"/>
        <v>2.9824345869509484E-2</v>
      </c>
      <c r="S66" s="113">
        <f t="shared" si="7"/>
        <v>1.6093702842762361E-2</v>
      </c>
      <c r="T66" s="113">
        <f t="shared" si="8"/>
        <v>1.9888281828627442E-2</v>
      </c>
    </row>
    <row r="67" spans="1:20" ht="15" customHeight="1">
      <c r="A67" s="14" t="str">
        <f t="shared" si="43"/>
        <v>PCSB 5-Year Budget</v>
      </c>
      <c r="B67" s="151">
        <f t="shared" si="43"/>
        <v>116</v>
      </c>
      <c r="C67" s="14" t="str">
        <f t="shared" si="43"/>
        <v>E.L. Haynes PCS</v>
      </c>
      <c r="D67" s="5" t="str">
        <f t="shared" si="43"/>
        <v>2026-2027</v>
      </c>
      <c r="E67" s="27" t="s">
        <v>96</v>
      </c>
      <c r="F67" s="165">
        <v>0</v>
      </c>
      <c r="G67" s="19">
        <v>7908310.5605974449</v>
      </c>
      <c r="H67" s="19">
        <v>8144129.3274597544</v>
      </c>
      <c r="I67" s="19">
        <v>8387022.6573279314</v>
      </c>
      <c r="J67" s="19">
        <v>8555537.5668765809</v>
      </c>
      <c r="K67" s="19">
        <v>8725692.5092020314</v>
      </c>
      <c r="L67" s="18" t="s">
        <v>99</v>
      </c>
      <c r="M67" s="121">
        <f t="shared" si="11"/>
        <v>235818.76686230954</v>
      </c>
      <c r="N67" s="121">
        <f t="shared" si="3"/>
        <v>242893.32986817695</v>
      </c>
      <c r="O67" s="121">
        <f t="shared" si="4"/>
        <v>168514.90954864956</v>
      </c>
      <c r="P67" s="121">
        <f t="shared" si="5"/>
        <v>170154.94232545048</v>
      </c>
      <c r="Q67" s="113">
        <f t="shared" si="12"/>
        <v>2.9819108020018661E-2</v>
      </c>
      <c r="R67" s="113">
        <f t="shared" si="6"/>
        <v>2.9824345869509678E-2</v>
      </c>
      <c r="S67" s="113">
        <f t="shared" si="7"/>
        <v>2.0092339848565243E-2</v>
      </c>
      <c r="T67" s="113">
        <f t="shared" si="8"/>
        <v>1.9888281828627386E-2</v>
      </c>
    </row>
    <row r="68" spans="1:20" ht="15" customHeight="1">
      <c r="A68" s="14" t="str">
        <f t="shared" si="43"/>
        <v>PCSB 5-Year Budget</v>
      </c>
      <c r="B68" s="151">
        <f t="shared" si="43"/>
        <v>116</v>
      </c>
      <c r="C68" s="14" t="str">
        <f t="shared" si="43"/>
        <v>E.L. Haynes PCS</v>
      </c>
      <c r="D68" s="5" t="str">
        <f t="shared" si="43"/>
        <v>2026-2027</v>
      </c>
      <c r="E68" s="27" t="s">
        <v>94</v>
      </c>
      <c r="F68" s="165">
        <v>0</v>
      </c>
      <c r="G68" s="19">
        <v>2468292.8231326384</v>
      </c>
      <c r="H68" s="19">
        <v>2541895.1134506669</v>
      </c>
      <c r="I68" s="19">
        <v>2617705.4724782365</v>
      </c>
      <c r="J68" s="19">
        <v>2670301.3004547176</v>
      </c>
      <c r="K68" s="19">
        <v>2723409.0052855117</v>
      </c>
      <c r="L68" s="18" t="s">
        <v>99</v>
      </c>
      <c r="M68" s="121">
        <f t="shared" si="11"/>
        <v>73602.290318028536</v>
      </c>
      <c r="N68" s="121">
        <f t="shared" si="3"/>
        <v>75810.359027569648</v>
      </c>
      <c r="O68" s="121">
        <f t="shared" si="4"/>
        <v>52595.827976481058</v>
      </c>
      <c r="P68" s="121">
        <f t="shared" si="5"/>
        <v>53107.70483079413</v>
      </c>
      <c r="Q68" s="113">
        <f t="shared" si="12"/>
        <v>2.9819108020018491E-2</v>
      </c>
      <c r="R68" s="113">
        <f t="shared" si="6"/>
        <v>2.9824345869509841E-2</v>
      </c>
      <c r="S68" s="113">
        <f t="shared" si="7"/>
        <v>2.0092339848564969E-2</v>
      </c>
      <c r="T68" s="113">
        <f t="shared" si="8"/>
        <v>1.988828182862757E-2</v>
      </c>
    </row>
    <row r="69" spans="1:20" ht="15" customHeight="1">
      <c r="A69" s="14" t="str">
        <f t="shared" si="43"/>
        <v>PCSB 5-Year Budget</v>
      </c>
      <c r="B69" s="151">
        <f t="shared" si="43"/>
        <v>116</v>
      </c>
      <c r="C69" s="14" t="str">
        <f t="shared" si="43"/>
        <v>E.L. Haynes PCS</v>
      </c>
      <c r="D69" s="5" t="str">
        <f t="shared" si="43"/>
        <v>2026-2027</v>
      </c>
      <c r="E69" s="16" t="s">
        <v>93</v>
      </c>
      <c r="F69" s="165">
        <v>0</v>
      </c>
      <c r="G69" s="22">
        <f>SUM(G66:G68)</f>
        <v>27637617.399465486</v>
      </c>
      <c r="H69" s="22">
        <f t="shared" ref="H69:K69" si="45">SUM(H66:H68)</f>
        <v>28461746.498116098</v>
      </c>
      <c r="I69" s="22">
        <f t="shared" si="45"/>
        <v>29310599.469726212</v>
      </c>
      <c r="J69" s="22">
        <f t="shared" si="45"/>
        <v>29826319.460873853</v>
      </c>
      <c r="K69" s="22">
        <f t="shared" si="45"/>
        <v>30419513.708222393</v>
      </c>
      <c r="L69" s="165" t="s">
        <v>99</v>
      </c>
      <c r="M69" s="129">
        <f t="shared" si="11"/>
        <v>824129.09865061194</v>
      </c>
      <c r="N69" s="129">
        <f t="shared" si="3"/>
        <v>848852.97161011398</v>
      </c>
      <c r="O69" s="129">
        <f t="shared" si="4"/>
        <v>515719.99114764109</v>
      </c>
      <c r="P69" s="129">
        <f t="shared" si="5"/>
        <v>593194.24734853953</v>
      </c>
      <c r="Q69" s="130">
        <f t="shared" si="12"/>
        <v>2.9819108020018782E-2</v>
      </c>
      <c r="R69" s="130">
        <f t="shared" si="6"/>
        <v>2.9824345869509453E-2</v>
      </c>
      <c r="S69" s="130">
        <f t="shared" si="7"/>
        <v>1.7594999777480101E-2</v>
      </c>
      <c r="T69" s="130">
        <f t="shared" si="8"/>
        <v>1.9888281828627612E-2</v>
      </c>
    </row>
    <row r="70" spans="1:20" ht="15" customHeight="1">
      <c r="A70" s="14" t="str">
        <f t="shared" si="43"/>
        <v>PCSB 5-Year Budget</v>
      </c>
      <c r="B70" s="151">
        <f t="shared" si="43"/>
        <v>116</v>
      </c>
      <c r="C70" s="14" t="str">
        <f t="shared" si="43"/>
        <v>E.L. Haynes PCS</v>
      </c>
      <c r="D70" s="5" t="str">
        <f t="shared" si="43"/>
        <v>2026-2027</v>
      </c>
      <c r="E70" s="27" t="s">
        <v>97</v>
      </c>
      <c r="F70" s="165">
        <v>0</v>
      </c>
      <c r="G70" s="19">
        <v>543155.96325468342</v>
      </c>
      <c r="H70" s="19">
        <v>559352.38959469204</v>
      </c>
      <c r="I70" s="19">
        <v>576034.70872490085</v>
      </c>
      <c r="J70" s="19">
        <v>587608.59385717078</v>
      </c>
      <c r="K70" s="19">
        <v>599295.11917672586</v>
      </c>
      <c r="L70" s="18" t="s">
        <v>99</v>
      </c>
      <c r="M70" s="121">
        <f t="shared" si="11"/>
        <v>16196.42634000862</v>
      </c>
      <c r="N70" s="121">
        <f t="shared" ref="N70:N127" si="46">I70-H70</f>
        <v>16682.319130208809</v>
      </c>
      <c r="O70" s="121">
        <f t="shared" ref="O70:O127" si="47">J70-I70</f>
        <v>11573.885132269934</v>
      </c>
      <c r="P70" s="121">
        <f t="shared" ref="P70:P127" si="48">K70-J70</f>
        <v>11686.525319555076</v>
      </c>
      <c r="Q70" s="113">
        <f t="shared" si="12"/>
        <v>2.9819108020018529E-2</v>
      </c>
      <c r="R70" s="113">
        <f t="shared" ref="R70:R127" si="49">IF(H70,N70/H70,0)</f>
        <v>2.9824345869509654E-2</v>
      </c>
      <c r="S70" s="113">
        <f t="shared" ref="S70:S127" si="50">IF(I70,O70/I70,0)</f>
        <v>2.0092339848565132E-2</v>
      </c>
      <c r="T70" s="113">
        <f t="shared" ref="T70:T127" si="51">IF(J70,P70/J70,0)</f>
        <v>1.9888281828627754E-2</v>
      </c>
    </row>
    <row r="71" spans="1:20" ht="15" customHeight="1">
      <c r="A71" s="14" t="str">
        <f t="shared" si="43"/>
        <v>PCSB 5-Year Budget</v>
      </c>
      <c r="B71" s="151">
        <f t="shared" si="43"/>
        <v>116</v>
      </c>
      <c r="C71" s="14" t="str">
        <f t="shared" si="43"/>
        <v>E.L. Haynes PCS</v>
      </c>
      <c r="D71" s="5" t="str">
        <f t="shared" si="43"/>
        <v>2026-2027</v>
      </c>
      <c r="E71" s="27" t="s">
        <v>98</v>
      </c>
      <c r="F71" s="165">
        <v>0</v>
      </c>
      <c r="G71" s="19">
        <v>2482940.9742446123</v>
      </c>
      <c r="H71" s="19">
        <v>2556980.0593629428</v>
      </c>
      <c r="I71" s="19">
        <v>2633240.3170348234</v>
      </c>
      <c r="J71" s="19">
        <v>2686148.2763876305</v>
      </c>
      <c r="K71" s="19">
        <v>2739571.1503419098</v>
      </c>
      <c r="L71" s="18" t="s">
        <v>99</v>
      </c>
      <c r="M71" s="121">
        <f t="shared" ref="M71:M127" si="52">H71-G71</f>
        <v>74039.085118330549</v>
      </c>
      <c r="N71" s="121">
        <f t="shared" si="46"/>
        <v>76260.257671880536</v>
      </c>
      <c r="O71" s="121">
        <f t="shared" si="47"/>
        <v>52907.959352807142</v>
      </c>
      <c r="P71" s="121">
        <f t="shared" si="48"/>
        <v>53422.873954279348</v>
      </c>
      <c r="Q71" s="113">
        <f t="shared" ref="Q71:Q127" si="53">IF(G71,M71/G71,0)</f>
        <v>2.9819108020018695E-2</v>
      </c>
      <c r="R71" s="113">
        <f t="shared" si="49"/>
        <v>2.9824345869509966E-2</v>
      </c>
      <c r="S71" s="113">
        <f t="shared" si="50"/>
        <v>2.0092339848565163E-2</v>
      </c>
      <c r="T71" s="113">
        <f t="shared" si="51"/>
        <v>1.988828182862756E-2</v>
      </c>
    </row>
    <row r="72" spans="1:20" ht="15" customHeight="1">
      <c r="A72" s="14" t="str">
        <f t="shared" si="43"/>
        <v>PCSB 5-Year Budget</v>
      </c>
      <c r="B72" s="151">
        <f t="shared" si="43"/>
        <v>116</v>
      </c>
      <c r="C72" s="14" t="str">
        <f t="shared" si="43"/>
        <v>E.L. Haynes PCS</v>
      </c>
      <c r="D72" s="5" t="str">
        <f t="shared" si="43"/>
        <v>2026-2027</v>
      </c>
      <c r="E72" s="16" t="s">
        <v>91</v>
      </c>
      <c r="F72" s="165">
        <v>0</v>
      </c>
      <c r="G72" s="21">
        <f>SUM(G69:G71)</f>
        <v>30663714.336964782</v>
      </c>
      <c r="H72" s="21">
        <f t="shared" ref="H72:K72" si="54">SUM(H69:H71)</f>
        <v>31578078.947073735</v>
      </c>
      <c r="I72" s="21">
        <f t="shared" si="54"/>
        <v>32519874.495485935</v>
      </c>
      <c r="J72" s="21">
        <f t="shared" si="54"/>
        <v>33100076.331118654</v>
      </c>
      <c r="K72" s="21">
        <f t="shared" si="54"/>
        <v>33758379.977741033</v>
      </c>
      <c r="L72" s="165" t="s">
        <v>99</v>
      </c>
      <c r="M72" s="125">
        <f t="shared" si="52"/>
        <v>914364.61010895297</v>
      </c>
      <c r="N72" s="125">
        <f t="shared" si="46"/>
        <v>941795.54841220006</v>
      </c>
      <c r="O72" s="125">
        <f t="shared" si="47"/>
        <v>580201.8356327191</v>
      </c>
      <c r="P72" s="125">
        <f t="shared" si="48"/>
        <v>658303.64662237838</v>
      </c>
      <c r="Q72" s="126">
        <f t="shared" si="53"/>
        <v>2.9819108020018831E-2</v>
      </c>
      <c r="R72" s="126">
        <f t="shared" si="49"/>
        <v>2.9824345869509394E-2</v>
      </c>
      <c r="S72" s="126">
        <f t="shared" si="50"/>
        <v>1.7841453715119859E-2</v>
      </c>
      <c r="T72" s="126">
        <f t="shared" si="51"/>
        <v>1.9888281828627744E-2</v>
      </c>
    </row>
    <row r="73" spans="1:20" ht="30" customHeight="1">
      <c r="A73" s="14" t="str">
        <f t="shared" si="43"/>
        <v>PCSB 5-Year Budget</v>
      </c>
      <c r="B73" s="151">
        <f t="shared" si="43"/>
        <v>116</v>
      </c>
      <c r="C73" s="14" t="str">
        <f t="shared" si="43"/>
        <v>E.L. Haynes PCS</v>
      </c>
      <c r="D73" s="5" t="str">
        <f t="shared" si="43"/>
        <v>2026-2027</v>
      </c>
      <c r="E73" s="17" t="s">
        <v>100</v>
      </c>
      <c r="F73" s="165">
        <v>0</v>
      </c>
      <c r="G73" s="19">
        <v>1480176.1412965301</v>
      </c>
      <c r="H73" s="19">
        <v>1502716.6930013997</v>
      </c>
      <c r="I73" s="19">
        <v>1547798.1937914416</v>
      </c>
      <c r="J73" s="19">
        <v>1578754.1576672704</v>
      </c>
      <c r="K73" s="19">
        <v>1610329.240820616</v>
      </c>
      <c r="L73" s="18" t="s">
        <v>99</v>
      </c>
      <c r="M73" s="121">
        <f t="shared" si="52"/>
        <v>22540.551704869606</v>
      </c>
      <c r="N73" s="121">
        <f t="shared" si="46"/>
        <v>45081.500790041871</v>
      </c>
      <c r="O73" s="121">
        <f t="shared" si="47"/>
        <v>30955.963875828777</v>
      </c>
      <c r="P73" s="121">
        <f t="shared" si="48"/>
        <v>31575.083153345622</v>
      </c>
      <c r="Q73" s="113">
        <f t="shared" si="53"/>
        <v>1.5228290117638073E-2</v>
      </c>
      <c r="R73" s="113">
        <f t="shared" si="49"/>
        <v>2.9999999999999919E-2</v>
      </c>
      <c r="S73" s="113">
        <f t="shared" si="50"/>
        <v>1.9999999999999962E-2</v>
      </c>
      <c r="T73" s="113">
        <f t="shared" si="51"/>
        <v>2.0000000000000136E-2</v>
      </c>
    </row>
    <row r="74" spans="1:20" ht="15" customHeight="1">
      <c r="A74" s="14" t="str">
        <f t="shared" si="43"/>
        <v>PCSB 5-Year Budget</v>
      </c>
      <c r="B74" s="151">
        <f t="shared" si="43"/>
        <v>116</v>
      </c>
      <c r="C74" s="14" t="str">
        <f t="shared" si="43"/>
        <v>E.L. Haynes PCS</v>
      </c>
      <c r="D74" s="5" t="str">
        <f t="shared" si="43"/>
        <v>2026-2027</v>
      </c>
      <c r="E74" s="17" t="s">
        <v>101</v>
      </c>
      <c r="F74" s="165">
        <v>0</v>
      </c>
      <c r="G74" s="19">
        <v>1030119.4058543756</v>
      </c>
      <c r="H74" s="19">
        <v>1044952.8105412929</v>
      </c>
      <c r="I74" s="19">
        <v>1060231.2173688177</v>
      </c>
      <c r="J74" s="19">
        <v>1081435.8417161941</v>
      </c>
      <c r="K74" s="19">
        <v>1103064.558550518</v>
      </c>
      <c r="L74" s="18" t="s">
        <v>99</v>
      </c>
      <c r="M74" s="121">
        <f t="shared" si="52"/>
        <v>14833.404686917318</v>
      </c>
      <c r="N74" s="121">
        <f t="shared" si="46"/>
        <v>15278.40682752477</v>
      </c>
      <c r="O74" s="121">
        <f t="shared" si="47"/>
        <v>21204.624347376404</v>
      </c>
      <c r="P74" s="121">
        <f t="shared" si="48"/>
        <v>21628.716834323946</v>
      </c>
      <c r="Q74" s="113">
        <f t="shared" si="53"/>
        <v>1.4399694445727456E-2</v>
      </c>
      <c r="R74" s="113">
        <f t="shared" si="49"/>
        <v>1.4621145254980891E-2</v>
      </c>
      <c r="S74" s="113">
        <f t="shared" si="50"/>
        <v>2.0000000000000049E-2</v>
      </c>
      <c r="T74" s="113">
        <f t="shared" si="51"/>
        <v>2.0000000000000059E-2</v>
      </c>
    </row>
    <row r="75" spans="1:20" ht="15" customHeight="1">
      <c r="A75" s="14" t="str">
        <f t="shared" si="43"/>
        <v>PCSB 5-Year Budget</v>
      </c>
      <c r="B75" s="151">
        <f t="shared" si="43"/>
        <v>116</v>
      </c>
      <c r="C75" s="14" t="str">
        <f t="shared" si="43"/>
        <v>E.L. Haynes PCS</v>
      </c>
      <c r="D75" s="5" t="str">
        <f t="shared" si="43"/>
        <v>2026-2027</v>
      </c>
      <c r="E75" s="17" t="s">
        <v>90</v>
      </c>
      <c r="F75" s="165">
        <v>0</v>
      </c>
      <c r="G75" s="19">
        <v>1063272.6475256842</v>
      </c>
      <c r="H75" s="19">
        <v>1095170.8269514549</v>
      </c>
      <c r="I75" s="19">
        <v>1128025.9517599985</v>
      </c>
      <c r="J75" s="19">
        <v>1150586.4707951983</v>
      </c>
      <c r="K75" s="19">
        <v>1173598.2002111024</v>
      </c>
      <c r="L75" s="18" t="s">
        <v>99</v>
      </c>
      <c r="M75" s="121">
        <f t="shared" si="52"/>
        <v>31898.17942577065</v>
      </c>
      <c r="N75" s="121">
        <f t="shared" si="46"/>
        <v>32855.124808543595</v>
      </c>
      <c r="O75" s="121">
        <f t="shared" si="47"/>
        <v>22560.51903519989</v>
      </c>
      <c r="P75" s="121">
        <f t="shared" si="48"/>
        <v>23011.729415904032</v>
      </c>
      <c r="Q75" s="113">
        <f t="shared" si="53"/>
        <v>3.0000000000000117E-2</v>
      </c>
      <c r="R75" s="113">
        <f t="shared" si="49"/>
        <v>2.9999999999999954E-2</v>
      </c>
      <c r="S75" s="113">
        <f t="shared" si="50"/>
        <v>1.9999999999999931E-2</v>
      </c>
      <c r="T75" s="113">
        <f t="shared" si="51"/>
        <v>2.0000000000000056E-2</v>
      </c>
    </row>
    <row r="76" spans="1:20" ht="15" customHeight="1">
      <c r="A76" s="14" t="str">
        <f t="shared" si="43"/>
        <v>PCSB 5-Year Budget</v>
      </c>
      <c r="B76" s="151">
        <f t="shared" si="43"/>
        <v>116</v>
      </c>
      <c r="C76" s="14" t="str">
        <f t="shared" si="43"/>
        <v>E.L. Haynes PCS</v>
      </c>
      <c r="D76" s="5" t="str">
        <f t="shared" si="43"/>
        <v>2026-2027</v>
      </c>
      <c r="E76" s="16" t="s">
        <v>263</v>
      </c>
      <c r="F76" s="165">
        <v>0</v>
      </c>
      <c r="G76" s="21">
        <f>SUM(G73:G75)</f>
        <v>3573568.1946765902</v>
      </c>
      <c r="H76" s="21">
        <f t="shared" ref="H76:K76" si="55">SUM(H73:H75)</f>
        <v>3642840.3304941473</v>
      </c>
      <c r="I76" s="21">
        <f t="shared" si="55"/>
        <v>3736055.3629202582</v>
      </c>
      <c r="J76" s="21">
        <f t="shared" si="55"/>
        <v>3810776.4701786628</v>
      </c>
      <c r="K76" s="21">
        <f t="shared" si="55"/>
        <v>3886991.9995822366</v>
      </c>
      <c r="L76" s="165" t="s">
        <v>99</v>
      </c>
      <c r="M76" s="125">
        <f t="shared" si="52"/>
        <v>69272.135817557108</v>
      </c>
      <c r="N76" s="125">
        <f t="shared" si="46"/>
        <v>93215.032426110934</v>
      </c>
      <c r="O76" s="125">
        <f t="shared" si="47"/>
        <v>74721.107258404605</v>
      </c>
      <c r="P76" s="125">
        <f t="shared" si="48"/>
        <v>76215.529403573833</v>
      </c>
      <c r="Q76" s="126">
        <f t="shared" si="53"/>
        <v>1.9384584830576118E-2</v>
      </c>
      <c r="R76" s="126">
        <f t="shared" si="49"/>
        <v>2.5588558369086252E-2</v>
      </c>
      <c r="S76" s="126">
        <f t="shared" si="50"/>
        <v>1.9999999999999851E-2</v>
      </c>
      <c r="T76" s="126">
        <f t="shared" si="51"/>
        <v>2.0000000000000153E-2</v>
      </c>
    </row>
    <row r="77" spans="1:20" ht="30" customHeight="1">
      <c r="A77" s="14" t="str">
        <f t="shared" si="43"/>
        <v>PCSB 5-Year Budget</v>
      </c>
      <c r="B77" s="151">
        <f t="shared" si="43"/>
        <v>116</v>
      </c>
      <c r="C77" s="14" t="str">
        <f t="shared" si="43"/>
        <v>E.L. Haynes PCS</v>
      </c>
      <c r="D77" s="5" t="str">
        <f t="shared" si="43"/>
        <v>2026-2027</v>
      </c>
      <c r="E77" t="s">
        <v>264</v>
      </c>
      <c r="F77" s="165">
        <v>0</v>
      </c>
      <c r="G77" s="19">
        <v>337680.3</v>
      </c>
      <c r="H77" s="19">
        <v>416009.60599999997</v>
      </c>
      <c r="I77" s="19">
        <v>451009.60551333352</v>
      </c>
      <c r="J77" s="19">
        <v>488910.44713693374</v>
      </c>
      <c r="K77" s="19">
        <v>531568.58941300528</v>
      </c>
      <c r="L77" s="18" t="s">
        <v>99</v>
      </c>
      <c r="M77" s="121">
        <f t="shared" si="52"/>
        <v>78329.305999999982</v>
      </c>
      <c r="N77" s="121">
        <f t="shared" si="46"/>
        <v>34999.999513333547</v>
      </c>
      <c r="O77" s="121">
        <f t="shared" si="47"/>
        <v>37900.841623600223</v>
      </c>
      <c r="P77" s="121">
        <f t="shared" si="48"/>
        <v>42658.142276071536</v>
      </c>
      <c r="Q77" s="113">
        <f t="shared" si="53"/>
        <v>0.23196291284981677</v>
      </c>
      <c r="R77" s="113">
        <f t="shared" si="49"/>
        <v>8.413267147810416E-2</v>
      </c>
      <c r="S77" s="113">
        <f t="shared" si="50"/>
        <v>8.4035553035421401E-2</v>
      </c>
      <c r="T77" s="113">
        <f t="shared" si="51"/>
        <v>8.7251443543246418E-2</v>
      </c>
    </row>
    <row r="78" spans="1:20">
      <c r="A78" s="14" t="str">
        <f t="shared" si="43"/>
        <v>PCSB 5-Year Budget</v>
      </c>
      <c r="B78" s="151">
        <f t="shared" si="43"/>
        <v>116</v>
      </c>
      <c r="C78" s="14" t="str">
        <f t="shared" si="43"/>
        <v>E.L. Haynes PCS</v>
      </c>
      <c r="D78" s="5" t="str">
        <f t="shared" si="43"/>
        <v>2026-2027</v>
      </c>
      <c r="E78" t="s">
        <v>228</v>
      </c>
      <c r="F78" s="165">
        <v>0</v>
      </c>
      <c r="G78" s="19">
        <v>486506.69911546999</v>
      </c>
      <c r="H78" s="19">
        <v>489719.91719673155</v>
      </c>
      <c r="I78" s="19">
        <v>491646.06960354821</v>
      </c>
      <c r="J78" s="19">
        <v>493918.34130360483</v>
      </c>
      <c r="K78" s="19">
        <v>486740.2180940804</v>
      </c>
      <c r="L78" s="18" t="s">
        <v>99</v>
      </c>
      <c r="M78" s="121">
        <f t="shared" si="52"/>
        <v>3213.2180812615552</v>
      </c>
      <c r="N78" s="121">
        <f t="shared" si="46"/>
        <v>1926.1524068166618</v>
      </c>
      <c r="O78" s="121">
        <f t="shared" si="47"/>
        <v>2272.271700056619</v>
      </c>
      <c r="P78" s="121">
        <f t="shared" si="48"/>
        <v>-7178.1232095244341</v>
      </c>
      <c r="Q78" s="113">
        <f t="shared" si="53"/>
        <v>6.6046738659582436E-3</v>
      </c>
      <c r="R78" s="113">
        <f t="shared" si="49"/>
        <v>3.9331714704241502E-3</v>
      </c>
      <c r="S78" s="113">
        <f t="shared" si="50"/>
        <v>4.6217631758735007E-3</v>
      </c>
      <c r="T78" s="113">
        <f t="shared" si="51"/>
        <v>-1.4533016106628322E-2</v>
      </c>
    </row>
    <row r="79" spans="1:20">
      <c r="A79" s="14" t="str">
        <f t="shared" si="43"/>
        <v>PCSB 5-Year Budget</v>
      </c>
      <c r="B79" s="151">
        <f t="shared" si="43"/>
        <v>116</v>
      </c>
      <c r="C79" s="14" t="str">
        <f t="shared" si="43"/>
        <v>E.L. Haynes PCS</v>
      </c>
      <c r="D79" s="5" t="str">
        <f t="shared" si="43"/>
        <v>2026-2027</v>
      </c>
      <c r="E79" t="s">
        <v>229</v>
      </c>
      <c r="F79" s="165">
        <v>0</v>
      </c>
      <c r="G79" s="19">
        <v>1234168.2052489012</v>
      </c>
      <c r="H79" s="19">
        <v>1242319.4837403051</v>
      </c>
      <c r="I79" s="19">
        <v>1247205.7392909045</v>
      </c>
      <c r="J79" s="19">
        <v>1252970.0288494974</v>
      </c>
      <c r="K79" s="19">
        <v>1234760.5952391049</v>
      </c>
      <c r="L79" s="18" t="s">
        <v>99</v>
      </c>
      <c r="M79" s="121">
        <f t="shared" si="52"/>
        <v>8151.2784914039075</v>
      </c>
      <c r="N79" s="121">
        <f t="shared" si="46"/>
        <v>4886.2555505994242</v>
      </c>
      <c r="O79" s="121">
        <f t="shared" si="47"/>
        <v>5764.2895585929509</v>
      </c>
      <c r="P79" s="121">
        <f t="shared" si="48"/>
        <v>-18209.433610392502</v>
      </c>
      <c r="Q79" s="113">
        <f t="shared" si="53"/>
        <v>6.604673865958163E-3</v>
      </c>
      <c r="R79" s="113">
        <f t="shared" si="49"/>
        <v>3.9331714704241485E-3</v>
      </c>
      <c r="S79" s="113">
        <f t="shared" si="50"/>
        <v>4.6217631758736317E-3</v>
      </c>
      <c r="T79" s="113">
        <f t="shared" si="51"/>
        <v>-1.4533016106628483E-2</v>
      </c>
    </row>
    <row r="80" spans="1:20">
      <c r="A80" s="14" t="str">
        <f t="shared" si="43"/>
        <v>PCSB 5-Year Budget</v>
      </c>
      <c r="B80" s="151">
        <f t="shared" si="43"/>
        <v>116</v>
      </c>
      <c r="C80" s="14" t="str">
        <f t="shared" si="43"/>
        <v>E.L. Haynes PCS</v>
      </c>
      <c r="D80" s="5" t="str">
        <f t="shared" si="43"/>
        <v>2026-2027</v>
      </c>
      <c r="E80" t="s">
        <v>230</v>
      </c>
      <c r="F80" s="165">
        <v>0</v>
      </c>
      <c r="G80" s="19">
        <v>631764.89999999851</v>
      </c>
      <c r="H80" s="19">
        <v>607059.16130335175</v>
      </c>
      <c r="I80" s="19">
        <v>579150.43455452356</v>
      </c>
      <c r="J80" s="19">
        <v>551932.54851515102</v>
      </c>
      <c r="K80" s="19">
        <v>363727.97164534644</v>
      </c>
      <c r="L80" s="18" t="s">
        <v>99</v>
      </c>
      <c r="M80" s="121">
        <f t="shared" si="52"/>
        <v>-24705.73869664676</v>
      </c>
      <c r="N80" s="121">
        <f t="shared" si="46"/>
        <v>-27908.726748828194</v>
      </c>
      <c r="O80" s="121">
        <f t="shared" si="47"/>
        <v>-27217.886039372534</v>
      </c>
      <c r="P80" s="121">
        <f t="shared" si="48"/>
        <v>-188204.57686980459</v>
      </c>
      <c r="Q80" s="113">
        <f t="shared" si="53"/>
        <v>-3.9105905846695217E-2</v>
      </c>
      <c r="R80" s="113">
        <f t="shared" si="49"/>
        <v>-4.5973652203696841E-2</v>
      </c>
      <c r="S80" s="113">
        <f t="shared" si="50"/>
        <v>-4.6996228294826796E-2</v>
      </c>
      <c r="T80" s="113">
        <f t="shared" si="51"/>
        <v>-0.34099198783642348</v>
      </c>
    </row>
    <row r="81" spans="1:20">
      <c r="A81" s="14" t="str">
        <f t="shared" si="43"/>
        <v>PCSB 5-Year Budget</v>
      </c>
      <c r="B81" s="151">
        <f t="shared" si="43"/>
        <v>116</v>
      </c>
      <c r="C81" s="14" t="str">
        <f t="shared" si="43"/>
        <v>E.L. Haynes PCS</v>
      </c>
      <c r="D81" s="5" t="str">
        <f t="shared" si="43"/>
        <v>2026-2027</v>
      </c>
      <c r="E81" t="s">
        <v>231</v>
      </c>
      <c r="F81" s="165">
        <v>0</v>
      </c>
      <c r="G81" s="19">
        <v>416432.16488052905</v>
      </c>
      <c r="H81" s="19">
        <v>400147.20784917561</v>
      </c>
      <c r="I81" s="19">
        <v>381750.9792852372</v>
      </c>
      <c r="J81" s="19">
        <v>363810.1231109745</v>
      </c>
      <c r="K81" s="19">
        <v>239753.78603634937</v>
      </c>
      <c r="L81" s="18" t="s">
        <v>99</v>
      </c>
      <c r="M81" s="121">
        <f t="shared" si="52"/>
        <v>-16284.957031353435</v>
      </c>
      <c r="N81" s="121">
        <f t="shared" si="46"/>
        <v>-18396.228563938406</v>
      </c>
      <c r="O81" s="121">
        <f t="shared" si="47"/>
        <v>-17940.856174262706</v>
      </c>
      <c r="P81" s="121">
        <f t="shared" si="48"/>
        <v>-124056.33707462513</v>
      </c>
      <c r="Q81" s="113">
        <f t="shared" si="53"/>
        <v>-3.9105905846695238E-2</v>
      </c>
      <c r="R81" s="113">
        <f t="shared" si="49"/>
        <v>-4.5973652203696883E-2</v>
      </c>
      <c r="S81" s="113">
        <f t="shared" si="50"/>
        <v>-4.6996228294826803E-2</v>
      </c>
      <c r="T81" s="113">
        <f t="shared" si="51"/>
        <v>-0.34099198783642343</v>
      </c>
    </row>
    <row r="82" spans="1:20">
      <c r="A82" s="14" t="str">
        <f t="shared" si="43"/>
        <v>PCSB 5-Year Budget</v>
      </c>
      <c r="B82" s="151">
        <f t="shared" si="43"/>
        <v>116</v>
      </c>
      <c r="C82" s="14" t="str">
        <f t="shared" si="43"/>
        <v>E.L. Haynes PCS</v>
      </c>
      <c r="D82" s="5" t="str">
        <f t="shared" si="43"/>
        <v>2026-2027</v>
      </c>
      <c r="E82" t="s">
        <v>232</v>
      </c>
      <c r="F82" s="165">
        <v>0</v>
      </c>
      <c r="G82" s="19">
        <v>692328.7606795826</v>
      </c>
      <c r="H82" s="19">
        <v>532834.54248550662</v>
      </c>
      <c r="I82" s="19">
        <v>552230.88591136085</v>
      </c>
      <c r="J82" s="19">
        <v>610474.39646467869</v>
      </c>
      <c r="K82" s="19">
        <v>641350.06444238336</v>
      </c>
      <c r="L82" s="18" t="s">
        <v>99</v>
      </c>
      <c r="M82" s="121">
        <f t="shared" si="52"/>
        <v>-159494.21819407598</v>
      </c>
      <c r="N82" s="121">
        <f t="shared" si="46"/>
        <v>19396.343425854226</v>
      </c>
      <c r="O82" s="121">
        <f t="shared" si="47"/>
        <v>58243.510553317843</v>
      </c>
      <c r="P82" s="121">
        <f t="shared" si="48"/>
        <v>30875.667977704667</v>
      </c>
      <c r="Q82" s="113">
        <f t="shared" si="53"/>
        <v>-0.23037352664291766</v>
      </c>
      <c r="R82" s="113">
        <f t="shared" si="49"/>
        <v>3.640218844554699E-2</v>
      </c>
      <c r="S82" s="113">
        <f t="shared" si="50"/>
        <v>0.10546949118428441</v>
      </c>
      <c r="T82" s="113">
        <f t="shared" si="51"/>
        <v>5.0576515831800485E-2</v>
      </c>
    </row>
    <row r="83" spans="1:20">
      <c r="A83" s="14" t="str">
        <f t="shared" si="43"/>
        <v>PCSB 5-Year Budget</v>
      </c>
      <c r="B83" s="151">
        <f t="shared" si="43"/>
        <v>116</v>
      </c>
      <c r="C83" s="14" t="str">
        <f t="shared" si="43"/>
        <v>E.L. Haynes PCS</v>
      </c>
      <c r="D83" s="5" t="str">
        <f t="shared" si="43"/>
        <v>2026-2027</v>
      </c>
      <c r="E83" t="s">
        <v>233</v>
      </c>
      <c r="F83" s="165">
        <v>0</v>
      </c>
      <c r="G83" s="19">
        <v>2076986.2820387478</v>
      </c>
      <c r="H83" s="19">
        <v>1598503.6274565198</v>
      </c>
      <c r="I83" s="19">
        <v>1656692.6577340825</v>
      </c>
      <c r="J83" s="19">
        <v>1831423.1893940361</v>
      </c>
      <c r="K83" s="19">
        <v>1924050.1933271501</v>
      </c>
      <c r="L83" s="18" t="s">
        <v>99</v>
      </c>
      <c r="M83" s="121">
        <f t="shared" si="52"/>
        <v>-478482.65458222805</v>
      </c>
      <c r="N83" s="121">
        <f t="shared" si="46"/>
        <v>58189.030277562793</v>
      </c>
      <c r="O83" s="121">
        <f t="shared" si="47"/>
        <v>174730.53165995353</v>
      </c>
      <c r="P83" s="121">
        <f t="shared" si="48"/>
        <v>92627.003933114</v>
      </c>
      <c r="Q83" s="113">
        <f t="shared" si="53"/>
        <v>-0.23037352664291771</v>
      </c>
      <c r="R83" s="113">
        <f t="shared" si="49"/>
        <v>3.6402188445547067E-2</v>
      </c>
      <c r="S83" s="113">
        <f t="shared" si="50"/>
        <v>0.10546949118428441</v>
      </c>
      <c r="T83" s="113">
        <f t="shared" si="51"/>
        <v>5.0576515831800485E-2</v>
      </c>
    </row>
    <row r="84" spans="1:20">
      <c r="A84" s="14" t="str">
        <f t="shared" si="43"/>
        <v>PCSB 5-Year Budget</v>
      </c>
      <c r="B84" s="151">
        <f t="shared" si="43"/>
        <v>116</v>
      </c>
      <c r="C84" s="14" t="str">
        <f t="shared" si="43"/>
        <v>E.L. Haynes PCS</v>
      </c>
      <c r="D84" s="5" t="str">
        <f t="shared" si="43"/>
        <v>2026-2027</v>
      </c>
      <c r="E84" s="16" t="s">
        <v>238</v>
      </c>
      <c r="F84" s="165">
        <v>0</v>
      </c>
      <c r="G84" s="21">
        <f>SUM(G78,G80,G82)</f>
        <v>1810600.3597950512</v>
      </c>
      <c r="H84" s="21">
        <f t="shared" ref="H84:K84" si="56">SUM(H78,H80,H82)</f>
        <v>1629613.6209855899</v>
      </c>
      <c r="I84" s="21">
        <f t="shared" si="56"/>
        <v>1623027.3900694326</v>
      </c>
      <c r="J84" s="21">
        <f t="shared" si="56"/>
        <v>1656325.2862834346</v>
      </c>
      <c r="K84" s="21">
        <f t="shared" si="56"/>
        <v>1491818.2541818102</v>
      </c>
      <c r="L84" s="165" t="s">
        <v>99</v>
      </c>
      <c r="M84" s="125">
        <f t="shared" si="52"/>
        <v>-180986.73880946124</v>
      </c>
      <c r="N84" s="125">
        <f t="shared" si="46"/>
        <v>-6586.2309161573648</v>
      </c>
      <c r="O84" s="125">
        <f t="shared" si="47"/>
        <v>33297.896214002045</v>
      </c>
      <c r="P84" s="125">
        <f t="shared" si="48"/>
        <v>-164507.03210162441</v>
      </c>
      <c r="Q84" s="126">
        <f t="shared" si="53"/>
        <v>-9.9959517753518967E-2</v>
      </c>
      <c r="R84" s="126">
        <f t="shared" si="49"/>
        <v>-4.0415904919682824E-3</v>
      </c>
      <c r="S84" s="126">
        <f t="shared" si="50"/>
        <v>2.0515917610347642E-2</v>
      </c>
      <c r="T84" s="126">
        <f t="shared" si="51"/>
        <v>-9.9320485815171902E-2</v>
      </c>
    </row>
    <row r="85" spans="1:20">
      <c r="A85" s="14" t="str">
        <f t="shared" si="43"/>
        <v>PCSB 5-Year Budget</v>
      </c>
      <c r="B85" s="151">
        <f t="shared" si="43"/>
        <v>116</v>
      </c>
      <c r="C85" s="14" t="str">
        <f t="shared" si="43"/>
        <v>E.L. Haynes PCS</v>
      </c>
      <c r="D85" s="5" t="str">
        <f t="shared" si="43"/>
        <v>2026-2027</v>
      </c>
      <c r="E85" s="16" t="s">
        <v>239</v>
      </c>
      <c r="F85" s="165">
        <v>0</v>
      </c>
      <c r="G85" s="21">
        <f>SUM(G77,G79,G81,G83)</f>
        <v>4065266.9521681778</v>
      </c>
      <c r="H85" s="21">
        <f t="shared" ref="H85:K85" si="57">SUM(H77,H79,H81,H83)</f>
        <v>3656979.9250460006</v>
      </c>
      <c r="I85" s="21">
        <f t="shared" si="57"/>
        <v>3736658.981823558</v>
      </c>
      <c r="J85" s="21">
        <f t="shared" si="57"/>
        <v>3937113.7884914419</v>
      </c>
      <c r="K85" s="21">
        <f t="shared" si="57"/>
        <v>3930133.1640156098</v>
      </c>
      <c r="L85" s="165" t="s">
        <v>99</v>
      </c>
      <c r="M85" s="125">
        <f t="shared" si="52"/>
        <v>-408287.02712217718</v>
      </c>
      <c r="N85" s="125">
        <f t="shared" si="46"/>
        <v>79679.056777557358</v>
      </c>
      <c r="O85" s="125">
        <f t="shared" si="47"/>
        <v>200454.80666788388</v>
      </c>
      <c r="P85" s="125">
        <f t="shared" si="48"/>
        <v>-6980.6244758320972</v>
      </c>
      <c r="Q85" s="126">
        <f t="shared" si="53"/>
        <v>-0.10043301754253077</v>
      </c>
      <c r="R85" s="126">
        <f t="shared" si="49"/>
        <v>2.1788212790518693E-2</v>
      </c>
      <c r="S85" s="126">
        <f t="shared" si="50"/>
        <v>5.3645464475877397E-2</v>
      </c>
      <c r="T85" s="126">
        <f t="shared" si="51"/>
        <v>-1.7730309182927672E-3</v>
      </c>
    </row>
    <row r="86" spans="1:20">
      <c r="A86" s="14" t="str">
        <f t="shared" si="43"/>
        <v>PCSB 5-Year Budget</v>
      </c>
      <c r="B86" s="151">
        <f t="shared" si="43"/>
        <v>116</v>
      </c>
      <c r="C86" s="14" t="str">
        <f t="shared" si="43"/>
        <v>E.L. Haynes PCS</v>
      </c>
      <c r="D86" s="5" t="str">
        <f t="shared" si="43"/>
        <v>2026-2027</v>
      </c>
      <c r="E86" s="16" t="s">
        <v>8</v>
      </c>
      <c r="F86" s="165">
        <v>0</v>
      </c>
      <c r="G86" s="21">
        <f>G84+G85</f>
        <v>5875867.3119632285</v>
      </c>
      <c r="H86" s="21">
        <f t="shared" ref="H86:K86" si="58">H84+H85</f>
        <v>5286593.5460315906</v>
      </c>
      <c r="I86" s="21">
        <f t="shared" si="58"/>
        <v>5359686.3718929905</v>
      </c>
      <c r="J86" s="21">
        <f t="shared" si="58"/>
        <v>5593439.0747748762</v>
      </c>
      <c r="K86" s="21">
        <f t="shared" si="58"/>
        <v>5421951.4181974195</v>
      </c>
      <c r="L86" s="165" t="s">
        <v>99</v>
      </c>
      <c r="M86" s="125">
        <f t="shared" si="52"/>
        <v>-589273.76593163796</v>
      </c>
      <c r="N86" s="125">
        <f t="shared" si="46"/>
        <v>73092.825861399993</v>
      </c>
      <c r="O86" s="125">
        <f t="shared" si="47"/>
        <v>233752.70288188569</v>
      </c>
      <c r="P86" s="125">
        <f t="shared" si="48"/>
        <v>-171487.65657745674</v>
      </c>
      <c r="Q86" s="126">
        <f t="shared" si="53"/>
        <v>-0.10028711246284958</v>
      </c>
      <c r="R86" s="126">
        <f t="shared" si="49"/>
        <v>1.3826072540845799E-2</v>
      </c>
      <c r="S86" s="126">
        <f t="shared" si="50"/>
        <v>4.3613130818198689E-2</v>
      </c>
      <c r="T86" s="126">
        <f t="shared" si="51"/>
        <v>-3.0658715377955333E-2</v>
      </c>
    </row>
    <row r="87" spans="1:20" ht="30" customHeight="1">
      <c r="A87" s="14" t="str">
        <f t="shared" si="43"/>
        <v>PCSB 5-Year Budget</v>
      </c>
      <c r="B87" s="151">
        <f t="shared" si="43"/>
        <v>116</v>
      </c>
      <c r="C87" s="14" t="str">
        <f t="shared" si="43"/>
        <v>E.L. Haynes PCS</v>
      </c>
      <c r="D87" s="5" t="str">
        <f t="shared" si="43"/>
        <v>2026-2027</v>
      </c>
      <c r="E87" t="s">
        <v>276</v>
      </c>
      <c r="F87" s="165">
        <v>0</v>
      </c>
      <c r="G87" s="19">
        <v>383180.34860420978</v>
      </c>
      <c r="H87" s="19">
        <v>408551.5492391304</v>
      </c>
      <c r="I87" s="19">
        <v>437209.59792960662</v>
      </c>
      <c r="J87" s="19">
        <v>437415.4067391305</v>
      </c>
      <c r="K87" s="19">
        <v>455962.02648198762</v>
      </c>
      <c r="L87" s="18" t="s">
        <v>99</v>
      </c>
      <c r="M87" s="121">
        <f t="shared" si="52"/>
        <v>25371.20063492062</v>
      </c>
      <c r="N87" s="121">
        <f t="shared" si="46"/>
        <v>28658.048690476222</v>
      </c>
      <c r="O87" s="121">
        <f t="shared" si="47"/>
        <v>205.80880952387815</v>
      </c>
      <c r="P87" s="121">
        <f t="shared" si="48"/>
        <v>18546.619742857118</v>
      </c>
      <c r="Q87" s="113">
        <f t="shared" si="53"/>
        <v>6.6212165439430579E-2</v>
      </c>
      <c r="R87" s="113">
        <f t="shared" si="49"/>
        <v>7.0145490192970242E-2</v>
      </c>
      <c r="S87" s="113">
        <f t="shared" si="50"/>
        <v>4.7073259713071214E-4</v>
      </c>
      <c r="T87" s="113">
        <f t="shared" si="51"/>
        <v>4.2400472084692956E-2</v>
      </c>
    </row>
    <row r="88" spans="1:20">
      <c r="A88" s="14" t="str">
        <f t="shared" si="43"/>
        <v>PCSB 5-Year Budget</v>
      </c>
      <c r="B88" s="151">
        <f t="shared" si="43"/>
        <v>116</v>
      </c>
      <c r="C88" s="14" t="str">
        <f t="shared" si="43"/>
        <v>E.L. Haynes PCS</v>
      </c>
      <c r="D88" s="5" t="str">
        <f t="shared" si="43"/>
        <v>2026-2027</v>
      </c>
      <c r="E88" t="s">
        <v>277</v>
      </c>
      <c r="F88" s="165">
        <v>0</v>
      </c>
      <c r="G88" s="19">
        <v>0</v>
      </c>
      <c r="H88" s="19">
        <v>0</v>
      </c>
      <c r="I88" s="19">
        <v>0</v>
      </c>
      <c r="J88" s="19">
        <v>0</v>
      </c>
      <c r="K88" s="19">
        <v>0</v>
      </c>
      <c r="L88" s="18" t="s">
        <v>99</v>
      </c>
      <c r="M88" s="121">
        <f t="shared" si="52"/>
        <v>0</v>
      </c>
      <c r="N88" s="121">
        <f t="shared" si="46"/>
        <v>0</v>
      </c>
      <c r="O88" s="121">
        <f t="shared" si="47"/>
        <v>0</v>
      </c>
      <c r="P88" s="121">
        <f t="shared" si="48"/>
        <v>0</v>
      </c>
      <c r="Q88" s="113">
        <f t="shared" si="53"/>
        <v>0</v>
      </c>
      <c r="R88" s="113">
        <f t="shared" si="49"/>
        <v>0</v>
      </c>
      <c r="S88" s="113">
        <f t="shared" si="50"/>
        <v>0</v>
      </c>
      <c r="T88" s="113">
        <f t="shared" si="51"/>
        <v>0</v>
      </c>
    </row>
    <row r="89" spans="1:20">
      <c r="A89" s="14" t="str">
        <f t="shared" si="43"/>
        <v>PCSB 5-Year Budget</v>
      </c>
      <c r="B89" s="151">
        <f t="shared" si="43"/>
        <v>116</v>
      </c>
      <c r="C89" s="14" t="str">
        <f t="shared" si="43"/>
        <v>E.L. Haynes PCS</v>
      </c>
      <c r="D89" s="5" t="str">
        <f t="shared" si="43"/>
        <v>2026-2027</v>
      </c>
      <c r="E89" t="s">
        <v>9</v>
      </c>
      <c r="F89" s="165">
        <v>0</v>
      </c>
      <c r="G89" s="19">
        <v>0</v>
      </c>
      <c r="H89" s="19">
        <v>0</v>
      </c>
      <c r="I89" s="19">
        <v>0</v>
      </c>
      <c r="J89" s="19">
        <v>0</v>
      </c>
      <c r="K89" s="19">
        <v>0</v>
      </c>
      <c r="L89" s="18" t="s">
        <v>99</v>
      </c>
      <c r="M89" s="121">
        <f t="shared" si="52"/>
        <v>0</v>
      </c>
      <c r="N89" s="121">
        <f t="shared" si="46"/>
        <v>0</v>
      </c>
      <c r="O89" s="121">
        <f t="shared" si="47"/>
        <v>0</v>
      </c>
      <c r="P89" s="121">
        <f t="shared" si="48"/>
        <v>0</v>
      </c>
      <c r="Q89" s="113">
        <f t="shared" si="53"/>
        <v>0</v>
      </c>
      <c r="R89" s="113">
        <f t="shared" si="49"/>
        <v>0</v>
      </c>
      <c r="S89" s="113">
        <f t="shared" si="50"/>
        <v>0</v>
      </c>
      <c r="T89" s="113">
        <f t="shared" si="51"/>
        <v>0</v>
      </c>
    </row>
    <row r="90" spans="1:20">
      <c r="A90" s="14" t="str">
        <f t="shared" si="43"/>
        <v>PCSB 5-Year Budget</v>
      </c>
      <c r="B90" s="151">
        <f t="shared" si="43"/>
        <v>116</v>
      </c>
      <c r="C90" s="14" t="str">
        <f t="shared" si="43"/>
        <v>E.L. Haynes PCS</v>
      </c>
      <c r="D90" s="5" t="str">
        <f t="shared" si="43"/>
        <v>2026-2027</v>
      </c>
      <c r="E90" t="s">
        <v>10</v>
      </c>
      <c r="F90" s="165">
        <v>0</v>
      </c>
      <c r="G90" s="19">
        <v>5260661.5267862668</v>
      </c>
      <c r="H90" s="19">
        <v>5208542.995572851</v>
      </c>
      <c r="I90" s="19">
        <v>5360362.632829872</v>
      </c>
      <c r="J90" s="19">
        <v>5459201.4881176734</v>
      </c>
      <c r="K90" s="19">
        <v>5564291.7847796688</v>
      </c>
      <c r="L90" s="18" t="s">
        <v>99</v>
      </c>
      <c r="M90" s="121">
        <f t="shared" si="52"/>
        <v>-52118.531213415787</v>
      </c>
      <c r="N90" s="121">
        <f t="shared" si="46"/>
        <v>151819.63725702092</v>
      </c>
      <c r="O90" s="121">
        <f t="shared" si="47"/>
        <v>98838.855287801474</v>
      </c>
      <c r="P90" s="121">
        <f t="shared" si="48"/>
        <v>105090.29666199535</v>
      </c>
      <c r="Q90" s="113">
        <f t="shared" si="53"/>
        <v>-9.9072200231925863E-3</v>
      </c>
      <c r="R90" s="113">
        <f t="shared" si="49"/>
        <v>2.9148196988306389E-2</v>
      </c>
      <c r="S90" s="113">
        <f t="shared" si="50"/>
        <v>1.8438837455223046E-2</v>
      </c>
      <c r="T90" s="113">
        <f t="shared" si="51"/>
        <v>1.9250122365098925E-2</v>
      </c>
    </row>
    <row r="91" spans="1:20">
      <c r="A91" s="14" t="str">
        <f t="shared" si="43"/>
        <v>PCSB 5-Year Budget</v>
      </c>
      <c r="B91" s="151">
        <f t="shared" si="43"/>
        <v>116</v>
      </c>
      <c r="C91" s="14" t="str">
        <f t="shared" si="43"/>
        <v>E.L. Haynes PCS</v>
      </c>
      <c r="D91" s="5" t="str">
        <f t="shared" si="43"/>
        <v>2026-2027</v>
      </c>
      <c r="E91" s="16" t="s">
        <v>11</v>
      </c>
      <c r="F91" s="165">
        <v>0</v>
      </c>
      <c r="G91" s="21">
        <f>SUM(G87:G90)</f>
        <v>5643841.8753904765</v>
      </c>
      <c r="H91" s="21">
        <f>SUM(H87:H90)</f>
        <v>5617094.5448119817</v>
      </c>
      <c r="I91" s="21">
        <f>SUM(I87:I90)</f>
        <v>5797572.2307594782</v>
      </c>
      <c r="J91" s="21">
        <f>SUM(J87:J90)</f>
        <v>5896616.8948568041</v>
      </c>
      <c r="K91" s="21">
        <f>SUM(K87:K90)</f>
        <v>6020253.8112616567</v>
      </c>
      <c r="L91" s="165" t="s">
        <v>99</v>
      </c>
      <c r="M91" s="125">
        <f t="shared" si="52"/>
        <v>-26747.330578494817</v>
      </c>
      <c r="N91" s="125">
        <f t="shared" si="46"/>
        <v>180477.68594749644</v>
      </c>
      <c r="O91" s="125">
        <f t="shared" si="47"/>
        <v>99044.664097325876</v>
      </c>
      <c r="P91" s="125">
        <f t="shared" si="48"/>
        <v>123636.91640485264</v>
      </c>
      <c r="Q91" s="126">
        <f t="shared" si="53"/>
        <v>-4.7392062302674398E-3</v>
      </c>
      <c r="R91" s="126">
        <f t="shared" si="49"/>
        <v>3.2130078015900211E-2</v>
      </c>
      <c r="S91" s="126">
        <f t="shared" si="50"/>
        <v>1.7083817183309348E-2</v>
      </c>
      <c r="T91" s="126">
        <f t="shared" si="51"/>
        <v>2.0967432446339231E-2</v>
      </c>
    </row>
    <row r="92" spans="1:20" ht="30" customHeight="1">
      <c r="A92" s="14" t="str">
        <f t="shared" si="43"/>
        <v>PCSB 5-Year Budget</v>
      </c>
      <c r="B92" s="151">
        <f t="shared" si="43"/>
        <v>116</v>
      </c>
      <c r="C92" s="14" t="str">
        <f t="shared" si="43"/>
        <v>E.L. Haynes PCS</v>
      </c>
      <c r="D92" s="5" t="str">
        <f t="shared" si="43"/>
        <v>2026-2027</v>
      </c>
      <c r="E92" s="16" t="s">
        <v>12</v>
      </c>
      <c r="F92" s="165">
        <v>0</v>
      </c>
      <c r="G92" s="21">
        <f>SUM(G72,G76,G86,G91)</f>
        <v>45756991.718995079</v>
      </c>
      <c r="H92" s="21">
        <f>SUM(H72,H76,H86,H91)</f>
        <v>46124607.368411452</v>
      </c>
      <c r="I92" s="21">
        <f>SUM(I72,I76,I86,I91)</f>
        <v>47413188.461058661</v>
      </c>
      <c r="J92" s="21">
        <f>SUM(J72,J76,J86,J91)</f>
        <v>48400908.770928994</v>
      </c>
      <c r="K92" s="21">
        <f>SUM(K72,K76,K86,K91)</f>
        <v>49087577.206782341</v>
      </c>
      <c r="L92" s="165" t="s">
        <v>99</v>
      </c>
      <c r="M92" s="125">
        <f t="shared" si="52"/>
        <v>367615.64941637218</v>
      </c>
      <c r="N92" s="125">
        <f t="shared" si="46"/>
        <v>1288581.0926472098</v>
      </c>
      <c r="O92" s="125">
        <f t="shared" si="47"/>
        <v>987720.30987033248</v>
      </c>
      <c r="P92" s="125">
        <f t="shared" si="48"/>
        <v>686668.43585334718</v>
      </c>
      <c r="Q92" s="126">
        <f t="shared" si="53"/>
        <v>8.0340869363525937E-3</v>
      </c>
      <c r="R92" s="126">
        <f t="shared" si="49"/>
        <v>2.7936955264570938E-2</v>
      </c>
      <c r="S92" s="126">
        <f t="shared" si="50"/>
        <v>2.0832184924276197E-2</v>
      </c>
      <c r="T92" s="126">
        <f t="shared" si="51"/>
        <v>1.4187097996510767E-2</v>
      </c>
    </row>
    <row r="93" spans="1:20" ht="30" customHeight="1">
      <c r="A93" s="14" t="str">
        <f t="shared" si="43"/>
        <v>PCSB 5-Year Budget</v>
      </c>
      <c r="B93" s="151">
        <f t="shared" si="43"/>
        <v>116</v>
      </c>
      <c r="C93" s="14" t="str">
        <f t="shared" si="43"/>
        <v>E.L. Haynes PCS</v>
      </c>
      <c r="D93" s="5" t="str">
        <f t="shared" si="43"/>
        <v>2026-2027</v>
      </c>
      <c r="E93" s="16" t="s">
        <v>13</v>
      </c>
      <c r="F93" s="165">
        <v>0</v>
      </c>
      <c r="G93" s="20">
        <f>G58-G92</f>
        <v>-1126971.0616392866</v>
      </c>
      <c r="H93" s="20">
        <f>H58-H92</f>
        <v>-829074.14303547889</v>
      </c>
      <c r="I93" s="20">
        <f>I58-I92</f>
        <v>-1234371.5599378943</v>
      </c>
      <c r="J93" s="20">
        <f>J58-J92</f>
        <v>-2159517.3086652383</v>
      </c>
      <c r="K93" s="20">
        <f>K58-K92</f>
        <v>-2555088.8018158451</v>
      </c>
      <c r="L93" s="165" t="s">
        <v>99</v>
      </c>
      <c r="M93" s="123">
        <f t="shared" si="52"/>
        <v>297896.91860380769</v>
      </c>
      <c r="N93" s="123">
        <f t="shared" si="46"/>
        <v>-405297.41690241545</v>
      </c>
      <c r="O93" s="123">
        <f t="shared" si="47"/>
        <v>-925145.74872734398</v>
      </c>
      <c r="P93" s="123">
        <f t="shared" si="48"/>
        <v>-395571.49315060675</v>
      </c>
      <c r="Q93" s="124">
        <f t="shared" si="53"/>
        <v>-0.26433413309698323</v>
      </c>
      <c r="R93" s="124">
        <f t="shared" si="49"/>
        <v>0.48885545437288036</v>
      </c>
      <c r="S93" s="124">
        <f t="shared" si="50"/>
        <v>0.74948725226129753</v>
      </c>
      <c r="T93" s="124">
        <f t="shared" si="51"/>
        <v>0.18317588451981565</v>
      </c>
    </row>
    <row r="94" spans="1:20">
      <c r="A94" s="14" t="str">
        <f t="shared" si="43"/>
        <v>PCSB 5-Year Budget</v>
      </c>
      <c r="B94" s="151">
        <f t="shared" si="43"/>
        <v>116</v>
      </c>
      <c r="C94" s="14" t="str">
        <f t="shared" si="43"/>
        <v>E.L. Haynes PCS</v>
      </c>
      <c r="D94" s="5" t="str">
        <f t="shared" si="43"/>
        <v>2026-2027</v>
      </c>
      <c r="E94" s="17" t="s">
        <v>15</v>
      </c>
      <c r="F94" s="165">
        <v>0</v>
      </c>
      <c r="G94" s="19">
        <v>0</v>
      </c>
      <c r="H94" s="19">
        <v>0</v>
      </c>
      <c r="I94" s="19">
        <v>0</v>
      </c>
      <c r="J94" s="19">
        <v>0</v>
      </c>
      <c r="K94" s="19">
        <v>0</v>
      </c>
      <c r="L94" s="18" t="s">
        <v>99</v>
      </c>
      <c r="M94" s="121">
        <f t="shared" si="52"/>
        <v>0</v>
      </c>
      <c r="N94" s="121">
        <f t="shared" si="46"/>
        <v>0</v>
      </c>
      <c r="O94" s="121">
        <f t="shared" si="47"/>
        <v>0</v>
      </c>
      <c r="P94" s="121">
        <f t="shared" si="48"/>
        <v>0</v>
      </c>
      <c r="Q94" s="113">
        <f t="shared" si="53"/>
        <v>0</v>
      </c>
      <c r="R94" s="113">
        <f t="shared" si="49"/>
        <v>0</v>
      </c>
      <c r="S94" s="113">
        <f t="shared" si="50"/>
        <v>0</v>
      </c>
      <c r="T94" s="113">
        <f t="shared" si="51"/>
        <v>0</v>
      </c>
    </row>
    <row r="95" spans="1:20">
      <c r="A95" s="14" t="str">
        <f t="shared" si="43"/>
        <v>PCSB 5-Year Budget</v>
      </c>
      <c r="B95" s="151">
        <f t="shared" si="43"/>
        <v>116</v>
      </c>
      <c r="C95" s="14" t="str">
        <f t="shared" si="43"/>
        <v>E.L. Haynes PCS</v>
      </c>
      <c r="D95" s="5" t="str">
        <f t="shared" si="43"/>
        <v>2026-2027</v>
      </c>
      <c r="E95" s="17" t="s">
        <v>82</v>
      </c>
      <c r="F95" s="165">
        <v>0</v>
      </c>
      <c r="G95" s="19" t="str">
        <f t="shared" ref="G95:K97" si="59">IF(G94=0,"None","Describe")</f>
        <v>None</v>
      </c>
      <c r="H95" s="19" t="str">
        <f t="shared" si="59"/>
        <v>None</v>
      </c>
      <c r="I95" s="19" t="str">
        <f t="shared" si="59"/>
        <v>None</v>
      </c>
      <c r="J95" s="19" t="str">
        <f t="shared" si="59"/>
        <v>None</v>
      </c>
      <c r="K95" s="19" t="str">
        <f t="shared" si="59"/>
        <v>None</v>
      </c>
      <c r="L95" s="165" t="s">
        <v>99</v>
      </c>
      <c r="M95" s="121">
        <v>0</v>
      </c>
      <c r="N95" s="121">
        <v>0</v>
      </c>
      <c r="O95" s="121">
        <v>0</v>
      </c>
      <c r="P95" s="121">
        <v>0</v>
      </c>
      <c r="Q95" s="113">
        <v>0</v>
      </c>
      <c r="R95" s="113">
        <v>0</v>
      </c>
      <c r="S95" s="113">
        <v>0</v>
      </c>
      <c r="T95" s="113">
        <v>0</v>
      </c>
    </row>
    <row r="96" spans="1:20">
      <c r="A96" s="14" t="str">
        <f t="shared" si="43"/>
        <v>PCSB 5-Year Budget</v>
      </c>
      <c r="B96" s="151">
        <f t="shared" si="43"/>
        <v>116</v>
      </c>
      <c r="C96" s="14" t="str">
        <f t="shared" si="43"/>
        <v>E.L. Haynes PCS</v>
      </c>
      <c r="D96" s="5" t="str">
        <f t="shared" si="43"/>
        <v>2026-2027</v>
      </c>
      <c r="E96" s="17" t="s">
        <v>83</v>
      </c>
      <c r="F96" s="165">
        <v>0</v>
      </c>
      <c r="G96" s="19">
        <v>0</v>
      </c>
      <c r="H96" s="19">
        <v>0</v>
      </c>
      <c r="I96" s="19">
        <v>0</v>
      </c>
      <c r="J96" s="19">
        <v>0</v>
      </c>
      <c r="K96" s="19">
        <v>0</v>
      </c>
      <c r="L96" s="18" t="s">
        <v>99</v>
      </c>
      <c r="M96" s="121">
        <f t="shared" si="52"/>
        <v>0</v>
      </c>
      <c r="N96" s="121">
        <f t="shared" si="46"/>
        <v>0</v>
      </c>
      <c r="O96" s="121">
        <f t="shared" si="47"/>
        <v>0</v>
      </c>
      <c r="P96" s="121">
        <f t="shared" si="48"/>
        <v>0</v>
      </c>
      <c r="Q96" s="113">
        <f t="shared" si="53"/>
        <v>0</v>
      </c>
      <c r="R96" s="113">
        <f t="shared" si="49"/>
        <v>0</v>
      </c>
      <c r="S96" s="113">
        <f t="shared" si="50"/>
        <v>0</v>
      </c>
      <c r="T96" s="113">
        <f t="shared" si="51"/>
        <v>0</v>
      </c>
    </row>
    <row r="97" spans="1:20">
      <c r="A97" s="14" t="str">
        <f t="shared" si="43"/>
        <v>PCSB 5-Year Budget</v>
      </c>
      <c r="B97" s="151">
        <f t="shared" si="43"/>
        <v>116</v>
      </c>
      <c r="C97" s="14" t="str">
        <f t="shared" si="43"/>
        <v>E.L. Haynes PCS</v>
      </c>
      <c r="D97" s="5" t="str">
        <f t="shared" si="43"/>
        <v>2026-2027</v>
      </c>
      <c r="E97" s="17" t="s">
        <v>84</v>
      </c>
      <c r="F97" s="165">
        <v>0</v>
      </c>
      <c r="G97" s="19" t="str">
        <f t="shared" si="59"/>
        <v>None</v>
      </c>
      <c r="H97" s="19" t="str">
        <f t="shared" si="59"/>
        <v>None</v>
      </c>
      <c r="I97" s="19" t="str">
        <f t="shared" si="59"/>
        <v>None</v>
      </c>
      <c r="J97" s="19" t="str">
        <f t="shared" si="59"/>
        <v>None</v>
      </c>
      <c r="K97" s="19" t="str">
        <f t="shared" si="59"/>
        <v>None</v>
      </c>
      <c r="L97" s="165" t="s">
        <v>99</v>
      </c>
      <c r="M97" s="121">
        <v>0</v>
      </c>
      <c r="N97" s="121">
        <v>0</v>
      </c>
      <c r="O97" s="121">
        <v>0</v>
      </c>
      <c r="P97" s="121">
        <v>0</v>
      </c>
      <c r="Q97" s="113">
        <v>0</v>
      </c>
      <c r="R97" s="113">
        <v>0</v>
      </c>
      <c r="S97" s="113">
        <v>0</v>
      </c>
      <c r="T97" s="113">
        <v>0</v>
      </c>
    </row>
    <row r="98" spans="1:20">
      <c r="A98" s="14" t="str">
        <f t="shared" si="43"/>
        <v>PCSB 5-Year Budget</v>
      </c>
      <c r="B98" s="151">
        <f t="shared" si="43"/>
        <v>116</v>
      </c>
      <c r="C98" s="14" t="str">
        <f t="shared" si="43"/>
        <v>E.L. Haynes PCS</v>
      </c>
      <c r="D98" s="5" t="str">
        <f t="shared" si="43"/>
        <v>2026-2027</v>
      </c>
      <c r="E98" s="16" t="s">
        <v>16</v>
      </c>
      <c r="F98" s="165">
        <v>0</v>
      </c>
      <c r="G98" s="21">
        <f t="shared" ref="G98:K98" si="60">SUM(G93:G94,G96)</f>
        <v>-1126971.0616392866</v>
      </c>
      <c r="H98" s="21">
        <f t="shared" si="60"/>
        <v>-829074.14303547889</v>
      </c>
      <c r="I98" s="21">
        <f t="shared" si="60"/>
        <v>-1234371.5599378943</v>
      </c>
      <c r="J98" s="21">
        <f t="shared" si="60"/>
        <v>-2159517.3086652383</v>
      </c>
      <c r="K98" s="21">
        <f t="shared" si="60"/>
        <v>-2555088.8018158451</v>
      </c>
      <c r="L98" s="165" t="s">
        <v>99</v>
      </c>
      <c r="M98" s="125">
        <f t="shared" si="52"/>
        <v>297896.91860380769</v>
      </c>
      <c r="N98" s="125">
        <f t="shared" si="46"/>
        <v>-405297.41690241545</v>
      </c>
      <c r="O98" s="125">
        <f t="shared" si="47"/>
        <v>-925145.74872734398</v>
      </c>
      <c r="P98" s="125">
        <f t="shared" si="48"/>
        <v>-395571.49315060675</v>
      </c>
      <c r="Q98" s="126">
        <f t="shared" si="53"/>
        <v>-0.26433413309698323</v>
      </c>
      <c r="R98" s="126">
        <f t="shared" si="49"/>
        <v>0.48885545437288036</v>
      </c>
      <c r="S98" s="126">
        <f t="shared" si="50"/>
        <v>0.74948725226129753</v>
      </c>
      <c r="T98" s="126">
        <f t="shared" si="51"/>
        <v>0.18317588451981565</v>
      </c>
    </row>
    <row r="99" spans="1:20" ht="30" customHeight="1" thickBot="1">
      <c r="A99" s="14" t="str">
        <f t="shared" ref="A99:D99" si="61">A$2</f>
        <v>PCSB 5-Year Budget</v>
      </c>
      <c r="B99" s="151">
        <f t="shared" si="61"/>
        <v>116</v>
      </c>
      <c r="C99" s="14" t="str">
        <f t="shared" si="61"/>
        <v>E.L. Haynes PCS</v>
      </c>
      <c r="D99" s="5" t="str">
        <f t="shared" si="61"/>
        <v>2026-2027</v>
      </c>
      <c r="E99" s="16" t="s">
        <v>256</v>
      </c>
      <c r="F99" s="29">
        <v>22155745.470222004</v>
      </c>
      <c r="G99" s="23">
        <f>F99+G98</f>
        <v>21028774.408582717</v>
      </c>
      <c r="H99" s="23">
        <f>G99+H98</f>
        <v>20199700.265547238</v>
      </c>
      <c r="I99" s="23">
        <f>H99+I98</f>
        <v>18965328.705609344</v>
      </c>
      <c r="J99" s="23">
        <f>I99+J98</f>
        <v>16805811.396944106</v>
      </c>
      <c r="K99" s="23">
        <f t="shared" ref="K99" si="62">J99+K98</f>
        <v>14250722.595128261</v>
      </c>
      <c r="L99" s="165" t="s">
        <v>99</v>
      </c>
      <c r="M99" s="131">
        <f t="shared" si="52"/>
        <v>-829074.14303547889</v>
      </c>
      <c r="N99" s="131">
        <f t="shared" si="46"/>
        <v>-1234371.5599378943</v>
      </c>
      <c r="O99" s="131">
        <f t="shared" si="47"/>
        <v>-2159517.3086652383</v>
      </c>
      <c r="P99" s="131">
        <f t="shared" si="48"/>
        <v>-2555088.8018158451</v>
      </c>
      <c r="Q99" s="132">
        <f t="shared" si="53"/>
        <v>-3.9425699611723417E-2</v>
      </c>
      <c r="R99" s="132">
        <f t="shared" si="49"/>
        <v>-6.1108409714536599E-2</v>
      </c>
      <c r="S99" s="132">
        <f t="shared" si="50"/>
        <v>-0.11386659003840632</v>
      </c>
      <c r="T99" s="132">
        <f t="shared" si="51"/>
        <v>-0.15203602738755304</v>
      </c>
    </row>
    <row r="100" spans="1:20" ht="30" customHeight="1" thickTop="1">
      <c r="A100" s="14" t="str">
        <f t="shared" si="43"/>
        <v>PCSB 5-Year Budget</v>
      </c>
      <c r="B100" s="151">
        <f t="shared" si="43"/>
        <v>116</v>
      </c>
      <c r="C100" s="14" t="str">
        <f t="shared" si="43"/>
        <v>E.L. Haynes PCS</v>
      </c>
      <c r="D100" s="5" t="str">
        <f t="shared" si="43"/>
        <v>2026-2027</v>
      </c>
      <c r="E100" t="s">
        <v>85</v>
      </c>
      <c r="F100" s="165">
        <v>0</v>
      </c>
      <c r="G100" s="19">
        <v>1590866.2636918277</v>
      </c>
      <c r="H100" s="19">
        <v>1232570.5304207951</v>
      </c>
      <c r="I100" s="19">
        <v>862313.01293585449</v>
      </c>
      <c r="J100" s="19">
        <v>-55292.563553608954</v>
      </c>
      <c r="K100" s="19">
        <v>-468194.75477868319</v>
      </c>
      <c r="L100" s="18" t="s">
        <v>99</v>
      </c>
      <c r="M100" s="121">
        <f t="shared" si="52"/>
        <v>-358295.73327103257</v>
      </c>
      <c r="N100" s="121">
        <f t="shared" si="46"/>
        <v>-370257.51748494059</v>
      </c>
      <c r="O100" s="121">
        <f t="shared" si="47"/>
        <v>-917605.57648946345</v>
      </c>
      <c r="P100" s="121">
        <f t="shared" si="48"/>
        <v>-412902.19122507423</v>
      </c>
      <c r="Q100" s="113">
        <f t="shared" si="53"/>
        <v>-0.22522052384187041</v>
      </c>
      <c r="R100" s="113">
        <f t="shared" si="49"/>
        <v>-0.30039458866385199</v>
      </c>
      <c r="S100" s="113">
        <f t="shared" si="50"/>
        <v>-1.0641212213246769</v>
      </c>
      <c r="T100" s="113">
        <f t="shared" si="51"/>
        <v>7.467589937745327</v>
      </c>
    </row>
    <row r="101" spans="1:20">
      <c r="A101" s="14" t="str">
        <f t="shared" si="43"/>
        <v>PCSB 5-Year Budget</v>
      </c>
      <c r="B101" s="151">
        <f t="shared" si="43"/>
        <v>116</v>
      </c>
      <c r="C101" s="14" t="str">
        <f t="shared" si="43"/>
        <v>E.L. Haynes PCS</v>
      </c>
      <c r="D101" s="5" t="str">
        <f t="shared" si="43"/>
        <v>2026-2027</v>
      </c>
      <c r="E101" t="s">
        <v>86</v>
      </c>
      <c r="F101" s="165">
        <v>0</v>
      </c>
      <c r="G101" s="19">
        <v>-3516949</v>
      </c>
      <c r="H101" s="19">
        <v>-997348.875</v>
      </c>
      <c r="I101" s="19">
        <v>-958131</v>
      </c>
      <c r="J101" s="19">
        <v>-965534.5</v>
      </c>
      <c r="K101" s="19">
        <v>5641481.2800000012</v>
      </c>
      <c r="L101" s="18" t="s">
        <v>99</v>
      </c>
      <c r="M101" s="121">
        <f t="shared" si="52"/>
        <v>2519600.125</v>
      </c>
      <c r="N101" s="121">
        <f t="shared" si="46"/>
        <v>39217.875</v>
      </c>
      <c r="O101" s="121">
        <f t="shared" si="47"/>
        <v>-7403.5</v>
      </c>
      <c r="P101" s="121">
        <f t="shared" si="48"/>
        <v>6607015.7800000012</v>
      </c>
      <c r="Q101" s="113">
        <f t="shared" si="53"/>
        <v>-0.71641645215782201</v>
      </c>
      <c r="R101" s="113">
        <f t="shared" si="49"/>
        <v>-3.9322122862975102E-2</v>
      </c>
      <c r="S101" s="113">
        <f t="shared" si="50"/>
        <v>7.7270227140130111E-3</v>
      </c>
      <c r="T101" s="113">
        <f t="shared" si="51"/>
        <v>-6.8428583131933669</v>
      </c>
    </row>
    <row r="102" spans="1:20">
      <c r="A102" s="14" t="str">
        <f t="shared" si="43"/>
        <v>PCSB 5-Year Budget</v>
      </c>
      <c r="B102" s="151">
        <f t="shared" si="43"/>
        <v>116</v>
      </c>
      <c r="C102" s="14" t="str">
        <f t="shared" si="43"/>
        <v>E.L. Haynes PCS</v>
      </c>
      <c r="D102" s="5" t="str">
        <f t="shared" si="43"/>
        <v>2026-2027</v>
      </c>
      <c r="E102" t="s">
        <v>87</v>
      </c>
      <c r="F102" s="165">
        <v>0</v>
      </c>
      <c r="G102" s="19">
        <v>-813924.1953125</v>
      </c>
      <c r="H102" s="19">
        <v>-840867.59375</v>
      </c>
      <c r="I102" s="19">
        <v>-867973.953125</v>
      </c>
      <c r="J102" s="19">
        <v>-895225.783203125</v>
      </c>
      <c r="K102" s="19">
        <v>-6603006.2176049948</v>
      </c>
      <c r="L102" s="18" t="s">
        <v>99</v>
      </c>
      <c r="M102" s="121">
        <f t="shared" si="52"/>
        <v>-26943.3984375</v>
      </c>
      <c r="N102" s="121">
        <f t="shared" si="46"/>
        <v>-27106.359375</v>
      </c>
      <c r="O102" s="121">
        <f t="shared" si="47"/>
        <v>-27251.830078125</v>
      </c>
      <c r="P102" s="121">
        <f t="shared" si="48"/>
        <v>-5707780.4344018698</v>
      </c>
      <c r="Q102" s="113">
        <f t="shared" si="53"/>
        <v>3.3103080842995812E-2</v>
      </c>
      <c r="R102" s="113">
        <f t="shared" si="49"/>
        <v>3.2236180317182068E-2</v>
      </c>
      <c r="S102" s="113">
        <f t="shared" si="50"/>
        <v>3.1397059761999989E-2</v>
      </c>
      <c r="T102" s="113">
        <f t="shared" si="51"/>
        <v>6.375799872496283</v>
      </c>
    </row>
    <row r="103" spans="1:20">
      <c r="A103" s="14" t="str">
        <f t="shared" si="43"/>
        <v>PCSB 5-Year Budget</v>
      </c>
      <c r="B103" s="151">
        <f t="shared" si="43"/>
        <v>116</v>
      </c>
      <c r="C103" s="14" t="str">
        <f t="shared" si="43"/>
        <v>E.L. Haynes PCS</v>
      </c>
      <c r="D103" s="5" t="str">
        <f t="shared" si="43"/>
        <v>2026-2027</v>
      </c>
      <c r="E103" s="16" t="s">
        <v>17</v>
      </c>
      <c r="F103" s="165">
        <v>0</v>
      </c>
      <c r="G103" s="21">
        <f t="shared" ref="G103:I103" si="63">SUM(G100:G102)</f>
        <v>-2740006.9316206723</v>
      </c>
      <c r="H103" s="21">
        <f t="shared" si="63"/>
        <v>-605645.93832920492</v>
      </c>
      <c r="I103" s="21">
        <f t="shared" si="63"/>
        <v>-963791.94018914551</v>
      </c>
      <c r="J103" s="21">
        <f t="shared" ref="J103:K103" si="64">SUM(J100:J102)</f>
        <v>-1916052.846756734</v>
      </c>
      <c r="K103" s="21">
        <f t="shared" si="64"/>
        <v>-1429719.6923836768</v>
      </c>
      <c r="L103" s="165" t="s">
        <v>99</v>
      </c>
      <c r="M103" s="125">
        <f t="shared" si="52"/>
        <v>2134360.9932914674</v>
      </c>
      <c r="N103" s="125">
        <f t="shared" si="46"/>
        <v>-358146.00185994059</v>
      </c>
      <c r="O103" s="125">
        <f t="shared" si="47"/>
        <v>-952260.90656758845</v>
      </c>
      <c r="P103" s="125">
        <f t="shared" si="48"/>
        <v>486333.15437305719</v>
      </c>
      <c r="Q103" s="126">
        <f t="shared" si="53"/>
        <v>-0.77896189555587203</v>
      </c>
      <c r="R103" s="126">
        <f t="shared" si="49"/>
        <v>0.59134550270073261</v>
      </c>
      <c r="S103" s="126">
        <f t="shared" si="50"/>
        <v>0.98803576462852127</v>
      </c>
      <c r="T103" s="126">
        <f t="shared" si="51"/>
        <v>-0.25382032400424864</v>
      </c>
    </row>
    <row r="104" spans="1:20" ht="30" customHeight="1" thickBot="1">
      <c r="A104" s="14" t="str">
        <f t="shared" si="43"/>
        <v>PCSB 5-Year Budget</v>
      </c>
      <c r="B104" s="151">
        <f t="shared" si="43"/>
        <v>116</v>
      </c>
      <c r="C104" s="14" t="str">
        <f t="shared" si="43"/>
        <v>E.L. Haynes PCS</v>
      </c>
      <c r="D104" s="5" t="str">
        <f t="shared" si="43"/>
        <v>2026-2027</v>
      </c>
      <c r="E104" s="16" t="s">
        <v>92</v>
      </c>
      <c r="F104" s="29">
        <v>21765895.426432706</v>
      </c>
      <c r="G104" s="22">
        <f>F104+G103</f>
        <v>19025888.494812034</v>
      </c>
      <c r="H104" s="22">
        <f>G104+H103</f>
        <v>18420242.556482829</v>
      </c>
      <c r="I104" s="22">
        <f>H104+I103</f>
        <v>17456450.616293684</v>
      </c>
      <c r="J104" s="22">
        <f>I104+J103</f>
        <v>15540397.76953695</v>
      </c>
      <c r="K104" s="22">
        <f t="shared" ref="K104" si="65">J104+K103</f>
        <v>14110678.077153273</v>
      </c>
      <c r="L104" s="165" t="s">
        <v>99</v>
      </c>
      <c r="M104" s="129">
        <f t="shared" si="52"/>
        <v>-605645.93832920492</v>
      </c>
      <c r="N104" s="129">
        <f t="shared" si="46"/>
        <v>-963791.94018914551</v>
      </c>
      <c r="O104" s="129">
        <f t="shared" si="47"/>
        <v>-1916052.846756734</v>
      </c>
      <c r="P104" s="129">
        <f t="shared" si="48"/>
        <v>-1429719.6923836768</v>
      </c>
      <c r="Q104" s="130">
        <f t="shared" si="53"/>
        <v>-3.1832728258359762E-2</v>
      </c>
      <c r="R104" s="130">
        <f t="shared" si="49"/>
        <v>-5.2322434801486808E-2</v>
      </c>
      <c r="S104" s="130">
        <f t="shared" si="50"/>
        <v>-0.10976188051471979</v>
      </c>
      <c r="T104" s="130">
        <f t="shared" si="51"/>
        <v>-9.2000199324774268E-2</v>
      </c>
    </row>
    <row r="105" spans="1:20" ht="30" customHeight="1" thickTop="1">
      <c r="A105" s="14" t="str">
        <f t="shared" ref="A105:D107" si="66">A$2</f>
        <v>PCSB 5-Year Budget</v>
      </c>
      <c r="B105" s="151">
        <f t="shared" si="66"/>
        <v>116</v>
      </c>
      <c r="C105" s="14" t="str">
        <f t="shared" si="66"/>
        <v>E.L. Haynes PCS</v>
      </c>
      <c r="D105" s="5" t="str">
        <f t="shared" si="66"/>
        <v>2026-2027</v>
      </c>
      <c r="E105" s="27" t="s">
        <v>261</v>
      </c>
      <c r="F105" s="165">
        <v>0</v>
      </c>
      <c r="G105" s="19">
        <v>0</v>
      </c>
      <c r="H105" s="19">
        <v>0</v>
      </c>
      <c r="I105" s="19">
        <v>0</v>
      </c>
      <c r="J105" s="19">
        <v>0</v>
      </c>
      <c r="K105" s="19">
        <v>0</v>
      </c>
      <c r="L105" s="165" t="s">
        <v>99</v>
      </c>
      <c r="M105" s="121">
        <f t="shared" ref="M105:M106" si="67">H105-G105</f>
        <v>0</v>
      </c>
      <c r="N105" s="121">
        <f t="shared" ref="N105:N106" si="68">I105-H105</f>
        <v>0</v>
      </c>
      <c r="O105" s="121">
        <f t="shared" ref="O105:O106" si="69">J105-I105</f>
        <v>0</v>
      </c>
      <c r="P105" s="121">
        <f t="shared" ref="P105:P106" si="70">K105-J105</f>
        <v>0</v>
      </c>
      <c r="Q105" s="113">
        <f t="shared" ref="Q105:Q106" si="71">IF(G105,M105/G105,0)</f>
        <v>0</v>
      </c>
      <c r="R105" s="113">
        <f t="shared" ref="R105:R106" si="72">IF(H105,N105/H105,0)</f>
        <v>0</v>
      </c>
      <c r="S105" s="113">
        <f t="shared" ref="S105:S106" si="73">IF(I105,O105/I105,0)</f>
        <v>0</v>
      </c>
      <c r="T105" s="113">
        <f t="shared" ref="T105:T106" si="74">IF(J105,P105/J105,0)</f>
        <v>0</v>
      </c>
    </row>
    <row r="106" spans="1:20" ht="15" customHeight="1">
      <c r="A106" s="14" t="str">
        <f t="shared" si="66"/>
        <v>PCSB 5-Year Budget</v>
      </c>
      <c r="B106" s="151">
        <f t="shared" si="66"/>
        <v>116</v>
      </c>
      <c r="C106" s="14" t="str">
        <f t="shared" si="66"/>
        <v>E.L. Haynes PCS</v>
      </c>
      <c r="D106" s="5" t="str">
        <f t="shared" si="66"/>
        <v>2026-2027</v>
      </c>
      <c r="E106" s="27" t="s">
        <v>262</v>
      </c>
      <c r="F106" s="165">
        <v>0</v>
      </c>
      <c r="G106" s="19">
        <v>0</v>
      </c>
      <c r="H106" s="19">
        <v>0</v>
      </c>
      <c r="I106" s="19">
        <v>0</v>
      </c>
      <c r="J106" s="19">
        <v>0</v>
      </c>
      <c r="K106" s="19">
        <v>0</v>
      </c>
      <c r="L106" s="165" t="s">
        <v>99</v>
      </c>
      <c r="M106" s="121">
        <f t="shared" si="67"/>
        <v>0</v>
      </c>
      <c r="N106" s="121">
        <f t="shared" si="68"/>
        <v>0</v>
      </c>
      <c r="O106" s="121">
        <f t="shared" si="69"/>
        <v>0</v>
      </c>
      <c r="P106" s="121">
        <f t="shared" si="70"/>
        <v>0</v>
      </c>
      <c r="Q106" s="113">
        <f t="shared" si="71"/>
        <v>0</v>
      </c>
      <c r="R106" s="113">
        <f t="shared" si="72"/>
        <v>0</v>
      </c>
      <c r="S106" s="113">
        <f t="shared" si="73"/>
        <v>0</v>
      </c>
      <c r="T106" s="113">
        <f t="shared" si="74"/>
        <v>0</v>
      </c>
    </row>
    <row r="107" spans="1:20" ht="15" customHeight="1" thickBot="1">
      <c r="A107" s="14" t="str">
        <f t="shared" si="66"/>
        <v>PCSB 5-Year Budget</v>
      </c>
      <c r="B107" s="151">
        <f t="shared" si="66"/>
        <v>116</v>
      </c>
      <c r="C107" s="14" t="str">
        <f t="shared" si="66"/>
        <v>E.L. Haynes PCS</v>
      </c>
      <c r="D107" s="5" t="str">
        <f t="shared" si="66"/>
        <v>2026-2027</v>
      </c>
      <c r="E107" s="27" t="s">
        <v>255</v>
      </c>
      <c r="F107" s="165">
        <v>0</v>
      </c>
      <c r="G107" s="29">
        <v>0</v>
      </c>
      <c r="H107" s="29">
        <v>0</v>
      </c>
      <c r="I107" s="29">
        <v>0</v>
      </c>
      <c r="J107" s="29">
        <v>0</v>
      </c>
      <c r="K107" s="29">
        <v>0</v>
      </c>
      <c r="L107" s="165" t="s">
        <v>99</v>
      </c>
      <c r="M107" s="142">
        <f t="shared" si="52"/>
        <v>0</v>
      </c>
      <c r="N107" s="142">
        <f t="shared" si="46"/>
        <v>0</v>
      </c>
      <c r="O107" s="142">
        <f t="shared" si="47"/>
        <v>0</v>
      </c>
      <c r="P107" s="142">
        <f t="shared" si="48"/>
        <v>0</v>
      </c>
      <c r="Q107" s="143">
        <f t="shared" si="53"/>
        <v>0</v>
      </c>
      <c r="R107" s="143">
        <f t="shared" si="49"/>
        <v>0</v>
      </c>
      <c r="S107" s="143">
        <f t="shared" si="50"/>
        <v>0</v>
      </c>
      <c r="T107" s="143">
        <f t="shared" si="51"/>
        <v>0</v>
      </c>
    </row>
    <row r="108" spans="1:20" ht="30" customHeight="1" thickTop="1">
      <c r="A108" s="14" t="str">
        <f t="shared" si="43"/>
        <v>PCSB 5-Year Budget</v>
      </c>
      <c r="B108" s="151">
        <f t="shared" si="43"/>
        <v>116</v>
      </c>
      <c r="C108" s="14" t="str">
        <f t="shared" si="43"/>
        <v>E.L. Haynes PCS</v>
      </c>
      <c r="D108" s="5" t="str">
        <f t="shared" si="43"/>
        <v>2026-2027</v>
      </c>
      <c r="E108" s="16" t="s">
        <v>284</v>
      </c>
      <c r="F108" s="165">
        <v>0</v>
      </c>
      <c r="G108" s="101">
        <f>SUM(G8:G25)</f>
        <v>1198</v>
      </c>
      <c r="H108" s="101">
        <f>SUM(H8:H25)</f>
        <v>1198</v>
      </c>
      <c r="I108" s="101">
        <f>SUM(I8:I25)</f>
        <v>1198</v>
      </c>
      <c r="J108" s="101">
        <f>SUM(J8:J25)</f>
        <v>1198</v>
      </c>
      <c r="K108" s="101">
        <f>SUM(K8:K25)</f>
        <v>1198</v>
      </c>
      <c r="L108" s="165" t="s">
        <v>99</v>
      </c>
      <c r="M108" s="133">
        <f t="shared" si="52"/>
        <v>0</v>
      </c>
      <c r="N108" s="133">
        <f t="shared" si="46"/>
        <v>0</v>
      </c>
      <c r="O108" s="133">
        <f t="shared" si="47"/>
        <v>0</v>
      </c>
      <c r="P108" s="133">
        <f t="shared" si="48"/>
        <v>0</v>
      </c>
      <c r="Q108" s="134">
        <f t="shared" si="53"/>
        <v>0</v>
      </c>
      <c r="R108" s="134">
        <f t="shared" si="49"/>
        <v>0</v>
      </c>
      <c r="S108" s="134">
        <f t="shared" si="50"/>
        <v>0</v>
      </c>
      <c r="T108" s="134">
        <f t="shared" si="51"/>
        <v>0</v>
      </c>
    </row>
    <row r="109" spans="1:20" ht="15" customHeight="1">
      <c r="A109" s="14" t="str">
        <f t="shared" si="43"/>
        <v>PCSB 5-Year Budget</v>
      </c>
      <c r="B109" s="151">
        <f t="shared" si="43"/>
        <v>116</v>
      </c>
      <c r="C109" s="14" t="str">
        <f t="shared" si="43"/>
        <v>E.L. Haynes PCS</v>
      </c>
      <c r="D109" s="5" t="str">
        <f t="shared" ref="D109" si="75">D$2</f>
        <v>2026-2027</v>
      </c>
      <c r="E109" s="16" t="s">
        <v>278</v>
      </c>
      <c r="F109" s="165">
        <v>0</v>
      </c>
      <c r="G109" s="21">
        <f>IF(G108,G72/G108,0)</f>
        <v>25595.754872257749</v>
      </c>
      <c r="H109" s="21">
        <f t="shared" ref="H109:K109" si="76">IF(H108,H72/H108,0)</f>
        <v>26358.997451647527</v>
      </c>
      <c r="I109" s="21">
        <f t="shared" si="76"/>
        <v>27145.137308418976</v>
      </c>
      <c r="J109" s="21">
        <f t="shared" si="76"/>
        <v>27629.446019297709</v>
      </c>
      <c r="K109" s="21">
        <f t="shared" si="76"/>
        <v>28178.948228498357</v>
      </c>
      <c r="L109" s="165" t="s">
        <v>99</v>
      </c>
      <c r="M109" s="128">
        <f t="shared" si="52"/>
        <v>763.24257938977826</v>
      </c>
      <c r="N109" s="128">
        <f t="shared" si="46"/>
        <v>786.13985677144956</v>
      </c>
      <c r="O109" s="128">
        <f t="shared" si="47"/>
        <v>484.30871087873311</v>
      </c>
      <c r="P109" s="128">
        <f t="shared" si="48"/>
        <v>549.50220920064748</v>
      </c>
      <c r="Q109" s="126">
        <f t="shared" si="53"/>
        <v>2.9819108020018876E-2</v>
      </c>
      <c r="R109" s="126">
        <f t="shared" si="49"/>
        <v>2.9824345869509279E-2</v>
      </c>
      <c r="S109" s="126">
        <f t="shared" si="50"/>
        <v>1.7841453715119956E-2</v>
      </c>
      <c r="T109" s="126">
        <f t="shared" si="51"/>
        <v>1.988828182862766E-2</v>
      </c>
    </row>
    <row r="110" spans="1:20">
      <c r="A110" s="14" t="str">
        <f t="shared" si="43"/>
        <v>PCSB 5-Year Budget</v>
      </c>
      <c r="B110" s="151">
        <f t="shared" si="43"/>
        <v>116</v>
      </c>
      <c r="C110" s="14" t="str">
        <f t="shared" si="43"/>
        <v>E.L. Haynes PCS</v>
      </c>
      <c r="D110" s="5" t="str">
        <f t="shared" si="43"/>
        <v>2026-2027</v>
      </c>
      <c r="E110" s="16" t="s">
        <v>218</v>
      </c>
      <c r="F110" s="165">
        <v>0</v>
      </c>
      <c r="G110" s="21">
        <f>IF(G108,G52/G108,0)</f>
        <v>3850</v>
      </c>
      <c r="H110" s="21">
        <f>IF(H108,H52/H108,0)</f>
        <v>3969.349999999999</v>
      </c>
      <c r="I110" s="21">
        <f>IF(I108,I52/I108,0)</f>
        <v>4092.3998499999993</v>
      </c>
      <c r="J110" s="21">
        <f>IF(J108,J52/J108,0)</f>
        <v>4219.2642453499993</v>
      </c>
      <c r="K110" s="21">
        <f>IF(K108,K52/K108,0)</f>
        <v>4350.0614369558489</v>
      </c>
      <c r="L110" s="165" t="s">
        <v>99</v>
      </c>
      <c r="M110" s="125">
        <f t="shared" si="52"/>
        <v>119.349999999999</v>
      </c>
      <c r="N110" s="125">
        <f t="shared" si="46"/>
        <v>123.04985000000033</v>
      </c>
      <c r="O110" s="125">
        <f t="shared" si="47"/>
        <v>126.86439535</v>
      </c>
      <c r="P110" s="125">
        <f t="shared" si="48"/>
        <v>130.79719160584955</v>
      </c>
      <c r="Q110" s="126">
        <f t="shared" si="53"/>
        <v>3.099999999999974E-2</v>
      </c>
      <c r="R110" s="126">
        <f t="shared" si="49"/>
        <v>3.1000000000000093E-2</v>
      </c>
      <c r="S110" s="126">
        <f t="shared" si="50"/>
        <v>3.1000000000000003E-2</v>
      </c>
      <c r="T110" s="126">
        <f t="shared" si="51"/>
        <v>3.0999999999999899E-2</v>
      </c>
    </row>
    <row r="111" spans="1:20" ht="16" thickBot="1">
      <c r="A111" s="14" t="str">
        <f t="shared" si="43"/>
        <v>PCSB 5-Year Budget</v>
      </c>
      <c r="B111" s="151">
        <f t="shared" si="43"/>
        <v>116</v>
      </c>
      <c r="C111" s="14" t="str">
        <f t="shared" si="43"/>
        <v>E.L. Haynes PCS</v>
      </c>
      <c r="D111" s="5" t="str">
        <f t="shared" si="43"/>
        <v>2026-2027</v>
      </c>
      <c r="E111" s="16" t="s">
        <v>219</v>
      </c>
      <c r="F111" s="165">
        <v>0</v>
      </c>
      <c r="G111" s="23">
        <f>IF(G108,G86/G108,0)</f>
        <v>4904.7306443766511</v>
      </c>
      <c r="H111" s="23">
        <f>IF(H108,H86/H108,0)</f>
        <v>4412.8493706440659</v>
      </c>
      <c r="I111" s="23">
        <f>IF(I108,I86/I108,0)</f>
        <v>4473.8617461544163</v>
      </c>
      <c r="J111" s="23">
        <f>IF(J108,J86/J108,0)</f>
        <v>4668.9808637519836</v>
      </c>
      <c r="K111" s="23">
        <f>IF(K108,K86/K108,0)</f>
        <v>4525.8359083450914</v>
      </c>
      <c r="L111" s="165" t="s">
        <v>99</v>
      </c>
      <c r="M111" s="131">
        <f t="shared" si="52"/>
        <v>-491.88127373258521</v>
      </c>
      <c r="N111" s="131">
        <f t="shared" si="46"/>
        <v>61.012375510350466</v>
      </c>
      <c r="O111" s="131">
        <f t="shared" si="47"/>
        <v>195.11911759756731</v>
      </c>
      <c r="P111" s="131">
        <f t="shared" si="48"/>
        <v>-143.14495540689222</v>
      </c>
      <c r="Q111" s="132">
        <f t="shared" si="53"/>
        <v>-0.10028711246284944</v>
      </c>
      <c r="R111" s="132">
        <f t="shared" si="49"/>
        <v>1.3826072540845773E-2</v>
      </c>
      <c r="S111" s="132">
        <f t="shared" si="50"/>
        <v>4.3613130818198675E-2</v>
      </c>
      <c r="T111" s="132">
        <f t="shared" si="51"/>
        <v>-3.0658715377955358E-2</v>
      </c>
    </row>
    <row r="112" spans="1:20" ht="30" customHeight="1" thickTop="1">
      <c r="A112" s="14" t="str">
        <f t="shared" si="43"/>
        <v>PCSB 5-Year Budget</v>
      </c>
      <c r="B112" s="151">
        <f t="shared" si="43"/>
        <v>116</v>
      </c>
      <c r="C112" s="14" t="str">
        <f t="shared" si="43"/>
        <v>E.L. Haynes PCS</v>
      </c>
      <c r="D112" s="5" t="str">
        <f t="shared" si="43"/>
        <v>2026-2027</v>
      </c>
      <c r="E112" s="27" t="s">
        <v>235</v>
      </c>
      <c r="F112" s="165">
        <v>0</v>
      </c>
      <c r="G112" s="34">
        <v>45484</v>
      </c>
      <c r="H112" s="34">
        <v>45484</v>
      </c>
      <c r="I112" s="34">
        <v>45484</v>
      </c>
      <c r="J112" s="34">
        <v>45484</v>
      </c>
      <c r="K112" s="34">
        <v>45484</v>
      </c>
      <c r="L112" s="18" t="s">
        <v>99</v>
      </c>
      <c r="M112" s="135">
        <f t="shared" si="52"/>
        <v>0</v>
      </c>
      <c r="N112" s="135">
        <f t="shared" si="46"/>
        <v>0</v>
      </c>
      <c r="O112" s="135">
        <f t="shared" si="47"/>
        <v>0</v>
      </c>
      <c r="P112" s="135">
        <f t="shared" si="48"/>
        <v>0</v>
      </c>
      <c r="Q112" s="113">
        <f t="shared" si="53"/>
        <v>0</v>
      </c>
      <c r="R112" s="113">
        <f t="shared" si="49"/>
        <v>0</v>
      </c>
      <c r="S112" s="113">
        <f t="shared" si="50"/>
        <v>0</v>
      </c>
      <c r="T112" s="113">
        <f t="shared" si="51"/>
        <v>0</v>
      </c>
    </row>
    <row r="113" spans="1:20" ht="15" customHeight="1">
      <c r="A113" s="14" t="str">
        <f t="shared" si="43"/>
        <v>PCSB 5-Year Budget</v>
      </c>
      <c r="B113" s="151">
        <f t="shared" si="43"/>
        <v>116</v>
      </c>
      <c r="C113" s="14" t="str">
        <f t="shared" si="43"/>
        <v>E.L. Haynes PCS</v>
      </c>
      <c r="D113" s="5" t="str">
        <f t="shared" si="43"/>
        <v>2026-2027</v>
      </c>
      <c r="E113" s="27" t="s">
        <v>234</v>
      </c>
      <c r="F113" s="165">
        <v>0</v>
      </c>
      <c r="G113" s="34">
        <v>173613</v>
      </c>
      <c r="H113" s="34">
        <v>191339</v>
      </c>
      <c r="I113" s="34">
        <v>209065</v>
      </c>
      <c r="J113" s="34">
        <v>226791</v>
      </c>
      <c r="K113" s="34">
        <v>244517</v>
      </c>
      <c r="L113" s="18" t="s">
        <v>99</v>
      </c>
      <c r="M113" s="135">
        <f t="shared" si="52"/>
        <v>17726</v>
      </c>
      <c r="N113" s="135">
        <f t="shared" si="46"/>
        <v>17726</v>
      </c>
      <c r="O113" s="135">
        <f t="shared" si="47"/>
        <v>17726</v>
      </c>
      <c r="P113" s="135">
        <f t="shared" si="48"/>
        <v>17726</v>
      </c>
      <c r="Q113" s="113">
        <f t="shared" si="53"/>
        <v>0.1021006491449373</v>
      </c>
      <c r="R113" s="113">
        <f t="shared" si="49"/>
        <v>9.2641855554800645E-2</v>
      </c>
      <c r="S113" s="113">
        <f t="shared" si="50"/>
        <v>8.4787027957812164E-2</v>
      </c>
      <c r="T113" s="113">
        <f t="shared" si="51"/>
        <v>7.8160068080303013E-2</v>
      </c>
    </row>
    <row r="114" spans="1:20" ht="15" customHeight="1">
      <c r="A114" s="14" t="str">
        <f t="shared" si="43"/>
        <v>PCSB 5-Year Budget</v>
      </c>
      <c r="B114" s="151">
        <f t="shared" si="43"/>
        <v>116</v>
      </c>
      <c r="C114" s="14" t="str">
        <f t="shared" si="43"/>
        <v>E.L. Haynes PCS</v>
      </c>
      <c r="D114" s="5" t="str">
        <f t="shared" si="43"/>
        <v>2026-2027</v>
      </c>
      <c r="E114" s="16" t="s">
        <v>252</v>
      </c>
      <c r="F114" s="165">
        <v>0</v>
      </c>
      <c r="G114" s="28">
        <f>G112+G113</f>
        <v>219097</v>
      </c>
      <c r="H114" s="28">
        <f t="shared" ref="H114:K114" si="77">H112+H113</f>
        <v>236823</v>
      </c>
      <c r="I114" s="28">
        <f t="shared" si="77"/>
        <v>254549</v>
      </c>
      <c r="J114" s="28">
        <f t="shared" si="77"/>
        <v>272275</v>
      </c>
      <c r="K114" s="28">
        <f t="shared" si="77"/>
        <v>290001</v>
      </c>
      <c r="L114" s="165" t="s">
        <v>99</v>
      </c>
      <c r="M114" s="128">
        <f t="shared" si="52"/>
        <v>17726</v>
      </c>
      <c r="N114" s="128">
        <f t="shared" si="46"/>
        <v>17726</v>
      </c>
      <c r="O114" s="128">
        <f t="shared" si="47"/>
        <v>17726</v>
      </c>
      <c r="P114" s="128">
        <f t="shared" si="48"/>
        <v>17726</v>
      </c>
      <c r="Q114" s="126">
        <f t="shared" si="53"/>
        <v>8.0904804721196544E-2</v>
      </c>
      <c r="R114" s="126">
        <f t="shared" si="49"/>
        <v>7.4849148942459143E-2</v>
      </c>
      <c r="S114" s="126">
        <f t="shared" si="50"/>
        <v>6.9636887200499709E-2</v>
      </c>
      <c r="T114" s="126">
        <f t="shared" si="51"/>
        <v>6.5103296299696994E-2</v>
      </c>
    </row>
    <row r="115" spans="1:20" ht="15" customHeight="1" thickBot="1">
      <c r="A115" s="14" t="str">
        <f t="shared" si="43"/>
        <v>PCSB 5-Year Budget</v>
      </c>
      <c r="B115" s="151">
        <f t="shared" si="43"/>
        <v>116</v>
      </c>
      <c r="C115" s="14" t="str">
        <f t="shared" si="43"/>
        <v>E.L. Haynes PCS</v>
      </c>
      <c r="D115" s="5" t="str">
        <f t="shared" si="43"/>
        <v>2026-2027</v>
      </c>
      <c r="E115" s="16" t="s">
        <v>254</v>
      </c>
      <c r="F115" s="165">
        <v>0</v>
      </c>
      <c r="G115" s="59">
        <f>IF(G108,G114/G108,0)</f>
        <v>182.88564273789649</v>
      </c>
      <c r="H115" s="59">
        <f t="shared" ref="H115:K115" si="78">IF(H108,H114/H108,0)</f>
        <v>197.68196994991652</v>
      </c>
      <c r="I115" s="59">
        <f t="shared" si="78"/>
        <v>212.47829716193655</v>
      </c>
      <c r="J115" s="59">
        <f t="shared" si="78"/>
        <v>227.27462437395658</v>
      </c>
      <c r="K115" s="59">
        <f t="shared" si="78"/>
        <v>242.07095158597662</v>
      </c>
      <c r="L115" s="165" t="s">
        <v>99</v>
      </c>
      <c r="M115" s="136">
        <f t="shared" si="52"/>
        <v>14.796327212020032</v>
      </c>
      <c r="N115" s="136">
        <f t="shared" si="46"/>
        <v>14.796327212020032</v>
      </c>
      <c r="O115" s="136">
        <f t="shared" si="47"/>
        <v>14.796327212020032</v>
      </c>
      <c r="P115" s="136">
        <f t="shared" si="48"/>
        <v>14.796327212020032</v>
      </c>
      <c r="Q115" s="137">
        <f t="shared" si="53"/>
        <v>8.0904804721196544E-2</v>
      </c>
      <c r="R115" s="137">
        <f t="shared" si="49"/>
        <v>7.4849148942459129E-2</v>
      </c>
      <c r="S115" s="137">
        <f t="shared" si="50"/>
        <v>6.9636887200499695E-2</v>
      </c>
      <c r="T115" s="137">
        <f t="shared" si="51"/>
        <v>6.5103296299696994E-2</v>
      </c>
    </row>
    <row r="116" spans="1:20" ht="30" customHeight="1" thickTop="1">
      <c r="A116" s="14" t="str">
        <f t="shared" si="43"/>
        <v>PCSB 5-Year Budget</v>
      </c>
      <c r="B116" s="151">
        <f t="shared" si="43"/>
        <v>116</v>
      </c>
      <c r="C116" s="14" t="str">
        <f t="shared" si="43"/>
        <v>E.L. Haynes PCS</v>
      </c>
      <c r="D116" s="5" t="str">
        <f t="shared" si="43"/>
        <v>2026-2027</v>
      </c>
      <c r="E116" s="16" t="s">
        <v>236</v>
      </c>
      <c r="F116" s="165">
        <v>0</v>
      </c>
      <c r="G116" s="22">
        <f t="shared" ref="G116:K118" si="79">IF(G112,G84/G112,0)</f>
        <v>39.807412712053711</v>
      </c>
      <c r="H116" s="22">
        <f t="shared" si="79"/>
        <v>35.828282934341523</v>
      </c>
      <c r="I116" s="22">
        <f t="shared" si="79"/>
        <v>35.683479686690539</v>
      </c>
      <c r="J116" s="22">
        <f t="shared" si="79"/>
        <v>36.415559015993196</v>
      </c>
      <c r="K116" s="22">
        <f t="shared" si="79"/>
        <v>32.798748003293689</v>
      </c>
      <c r="L116" s="165" t="s">
        <v>99</v>
      </c>
      <c r="M116" s="129">
        <f t="shared" si="52"/>
        <v>-3.9791297777121883</v>
      </c>
      <c r="N116" s="129">
        <f t="shared" si="46"/>
        <v>-0.14480324765098374</v>
      </c>
      <c r="O116" s="129">
        <f t="shared" si="47"/>
        <v>0.73207932930265684</v>
      </c>
      <c r="P116" s="129">
        <f t="shared" si="48"/>
        <v>-3.6168110126995074</v>
      </c>
      <c r="Q116" s="130">
        <f t="shared" si="53"/>
        <v>-9.9959517753518939E-2</v>
      </c>
      <c r="R116" s="130">
        <f t="shared" si="49"/>
        <v>-4.0415904919682702E-3</v>
      </c>
      <c r="S116" s="130">
        <f t="shared" si="50"/>
        <v>2.0515917610347642E-2</v>
      </c>
      <c r="T116" s="130">
        <f t="shared" si="51"/>
        <v>-9.9320485815171902E-2</v>
      </c>
    </row>
    <row r="117" spans="1:20" ht="15" customHeight="1">
      <c r="A117" s="14" t="str">
        <f t="shared" si="43"/>
        <v>PCSB 5-Year Budget</v>
      </c>
      <c r="B117" s="151">
        <f t="shared" si="43"/>
        <v>116</v>
      </c>
      <c r="C117" s="14" t="str">
        <f t="shared" si="43"/>
        <v>E.L. Haynes PCS</v>
      </c>
      <c r="D117" s="5" t="str">
        <f t="shared" si="43"/>
        <v>2026-2027</v>
      </c>
      <c r="E117" s="16" t="s">
        <v>237</v>
      </c>
      <c r="F117" s="165">
        <v>0</v>
      </c>
      <c r="G117" s="58">
        <f t="shared" si="79"/>
        <v>23.415682881858949</v>
      </c>
      <c r="H117" s="58">
        <f t="shared" si="79"/>
        <v>19.112569445047797</v>
      </c>
      <c r="I117" s="58">
        <f t="shared" si="79"/>
        <v>17.873192460830641</v>
      </c>
      <c r="J117" s="58">
        <f t="shared" si="79"/>
        <v>17.360097131241723</v>
      </c>
      <c r="K117" s="58">
        <f t="shared" si="79"/>
        <v>16.073046716652051</v>
      </c>
      <c r="L117" s="165" t="s">
        <v>99</v>
      </c>
      <c r="M117" s="138">
        <f t="shared" si="52"/>
        <v>-4.3031134368111523</v>
      </c>
      <c r="N117" s="138">
        <f t="shared" si="46"/>
        <v>-1.2393769842171558</v>
      </c>
      <c r="O117" s="138">
        <f t="shared" si="47"/>
        <v>-0.51309532958891779</v>
      </c>
      <c r="P117" s="138">
        <f t="shared" si="48"/>
        <v>-1.2870504145896717</v>
      </c>
      <c r="Q117" s="134">
        <f t="shared" si="53"/>
        <v>-0.18377057199322355</v>
      </c>
      <c r="R117" s="134">
        <f t="shared" si="49"/>
        <v>-6.4846172974313887E-2</v>
      </c>
      <c r="S117" s="134">
        <f t="shared" si="50"/>
        <v>-2.8707536760059715E-2</v>
      </c>
      <c r="T117" s="134">
        <f t="shared" si="51"/>
        <v>-7.4138433953428715E-2</v>
      </c>
    </row>
    <row r="118" spans="1:20" ht="15" customHeight="1">
      <c r="A118" s="14" t="str">
        <f t="shared" si="43"/>
        <v>PCSB 5-Year Budget</v>
      </c>
      <c r="B118" s="151">
        <f t="shared" si="43"/>
        <v>116</v>
      </c>
      <c r="C118" s="14" t="str">
        <f t="shared" si="43"/>
        <v>E.L. Haynes PCS</v>
      </c>
      <c r="D118" s="5" t="str">
        <f t="shared" si="43"/>
        <v>2026-2027</v>
      </c>
      <c r="E118" s="16" t="s">
        <v>253</v>
      </c>
      <c r="F118" s="165">
        <v>0</v>
      </c>
      <c r="G118" s="21">
        <f t="shared" si="79"/>
        <v>26.818565804019354</v>
      </c>
      <c r="H118" s="21">
        <f t="shared" si="79"/>
        <v>22.322973469771053</v>
      </c>
      <c r="I118" s="21">
        <f t="shared" si="79"/>
        <v>21.055617472050532</v>
      </c>
      <c r="J118" s="21">
        <f t="shared" si="79"/>
        <v>20.543344320172164</v>
      </c>
      <c r="K118" s="21">
        <f t="shared" si="79"/>
        <v>18.696319730612721</v>
      </c>
      <c r="L118" s="165" t="s">
        <v>99</v>
      </c>
      <c r="M118" s="125">
        <f t="shared" si="52"/>
        <v>-4.4955923342483004</v>
      </c>
      <c r="N118" s="125">
        <f t="shared" si="46"/>
        <v>-1.2673559977205215</v>
      </c>
      <c r="O118" s="125">
        <f t="shared" si="47"/>
        <v>-0.51227315187836808</v>
      </c>
      <c r="P118" s="125">
        <f t="shared" si="48"/>
        <v>-1.8470245895594424</v>
      </c>
      <c r="Q118" s="126">
        <f t="shared" si="53"/>
        <v>-0.16762985638756778</v>
      </c>
      <c r="R118" s="126">
        <f t="shared" si="49"/>
        <v>-5.6773619313606596E-2</v>
      </c>
      <c r="S118" s="126">
        <f t="shared" si="50"/>
        <v>-2.4329524059713059E-2</v>
      </c>
      <c r="T118" s="126">
        <f t="shared" si="51"/>
        <v>-8.9908661451280361E-2</v>
      </c>
    </row>
    <row r="119" spans="1:20" ht="16" thickBot="1">
      <c r="A119" s="14" t="str">
        <f t="shared" si="43"/>
        <v>PCSB 5-Year Budget</v>
      </c>
      <c r="B119" s="151">
        <f t="shared" si="43"/>
        <v>116</v>
      </c>
      <c r="C119" s="14" t="str">
        <f t="shared" si="43"/>
        <v>E.L. Haynes PCS</v>
      </c>
      <c r="D119" s="5" t="str">
        <f t="shared" si="43"/>
        <v>2026-2027</v>
      </c>
      <c r="E119" s="16" t="s">
        <v>251</v>
      </c>
      <c r="F119" s="165">
        <v>0</v>
      </c>
      <c r="G119" s="60">
        <f>IF(G$52,G86/G$52,0)</f>
        <v>1.273956011526403</v>
      </c>
      <c r="H119" s="60">
        <f>IF(H$52,H86/H$52,0)</f>
        <v>1.1117309813052683</v>
      </c>
      <c r="I119" s="60">
        <f>IF(I$52,I86/I$52,0)</f>
        <v>1.0932122740045591</v>
      </c>
      <c r="J119" s="60">
        <f>IF(J$52,J86/J$52,0)</f>
        <v>1.1065865023499326</v>
      </c>
      <c r="K119" s="60">
        <f>IF(K$52,K86/K$52,0)</f>
        <v>1.0404073537665364</v>
      </c>
      <c r="L119" s="165" t="s">
        <v>99</v>
      </c>
      <c r="M119" s="132">
        <f t="shared" si="52"/>
        <v>-0.16222503022113477</v>
      </c>
      <c r="N119" s="132">
        <f t="shared" si="46"/>
        <v>-1.8518707300709147E-2</v>
      </c>
      <c r="O119" s="132">
        <f t="shared" si="47"/>
        <v>1.3374228345373496E-2</v>
      </c>
      <c r="P119" s="132">
        <f t="shared" si="48"/>
        <v>-6.6179148583396241E-2</v>
      </c>
      <c r="Q119" s="132">
        <f t="shared" si="53"/>
        <v>-0.12733958531799167</v>
      </c>
      <c r="R119" s="132">
        <f t="shared" si="49"/>
        <v>-1.6657543607327182E-2</v>
      </c>
      <c r="S119" s="132">
        <f t="shared" si="50"/>
        <v>1.2233880522016276E-2</v>
      </c>
      <c r="T119" s="132">
        <f t="shared" si="51"/>
        <v>-5.9804767582885811E-2</v>
      </c>
    </row>
    <row r="120" spans="1:20" ht="30" customHeight="1" thickTop="1">
      <c r="A120" s="14" t="str">
        <f t="shared" si="43"/>
        <v>PCSB 5-Year Budget</v>
      </c>
      <c r="B120" s="151">
        <f t="shared" si="43"/>
        <v>116</v>
      </c>
      <c r="C120" s="14" t="str">
        <f t="shared" si="43"/>
        <v>E.L. Haynes PCS</v>
      </c>
      <c r="D120" s="5" t="str">
        <f t="shared" si="43"/>
        <v>2026-2027</v>
      </c>
      <c r="E120" s="16" t="s">
        <v>245</v>
      </c>
      <c r="F120" s="165">
        <v>0</v>
      </c>
      <c r="G120" s="57">
        <f>IF(G58,G93/G58,0)</f>
        <v>-2.5251412503066867E-2</v>
      </c>
      <c r="H120" s="57">
        <f>IF(H58,H93/H58,0)</f>
        <v>-1.8303662281891533E-2</v>
      </c>
      <c r="I120" s="57">
        <f>IF(I58,I93/I58,0)</f>
        <v>-2.6730255185639804E-2</v>
      </c>
      <c r="J120" s="57">
        <f>IF(J58,J93/J58,0)</f>
        <v>-4.6700958608210504E-2</v>
      </c>
      <c r="K120" s="57">
        <f>IF(K58,K93/K58,0)</f>
        <v>-5.4909782162931478E-2</v>
      </c>
      <c r="L120" s="165" t="s">
        <v>99</v>
      </c>
      <c r="M120" s="124">
        <f t="shared" si="52"/>
        <v>6.9477502211753341E-3</v>
      </c>
      <c r="N120" s="124">
        <f t="shared" si="46"/>
        <v>-8.4265929037482708E-3</v>
      </c>
      <c r="O120" s="124">
        <f t="shared" si="47"/>
        <v>-1.99707034225707E-2</v>
      </c>
      <c r="P120" s="124">
        <f t="shared" si="48"/>
        <v>-8.2088235547209745E-3</v>
      </c>
      <c r="Q120" s="124">
        <f t="shared" si="53"/>
        <v>-0.27514303290287256</v>
      </c>
      <c r="R120" s="124">
        <f t="shared" si="49"/>
        <v>0.46037742469085002</v>
      </c>
      <c r="S120" s="124">
        <f t="shared" si="50"/>
        <v>0.74711981924136239</v>
      </c>
      <c r="T120" s="124">
        <f t="shared" si="51"/>
        <v>0.17577419820409809</v>
      </c>
    </row>
    <row r="121" spans="1:20">
      <c r="A121" s="14" t="str">
        <f t="shared" si="43"/>
        <v>PCSB 5-Year Budget</v>
      </c>
      <c r="B121" s="151">
        <f t="shared" si="43"/>
        <v>116</v>
      </c>
      <c r="C121" s="14" t="str">
        <f t="shared" si="43"/>
        <v>E.L. Haynes PCS</v>
      </c>
      <c r="D121" s="5" t="str">
        <f t="shared" si="43"/>
        <v>2026-2027</v>
      </c>
      <c r="E121" s="16" t="s">
        <v>246</v>
      </c>
      <c r="F121" s="165">
        <v>0</v>
      </c>
      <c r="G121" s="57">
        <f>IF(G58,G100/G58,0)</f>
        <v>3.5645653760853137E-2</v>
      </c>
      <c r="H121" s="57">
        <f>IF(H58,H100/H58,0)</f>
        <v>2.7211745676729789E-2</v>
      </c>
      <c r="I121" s="57">
        <f>IF(I58,I100/I58,0)</f>
        <v>1.8673345720014018E-2</v>
      </c>
      <c r="J121" s="57">
        <f>IF(J58,J100/J58,0)</f>
        <v>-1.1957374509097892E-3</v>
      </c>
      <c r="K121" s="57">
        <f>IF(K58,K100/K58,0)</f>
        <v>-1.0061674559590325E-2</v>
      </c>
      <c r="L121" s="165" t="s">
        <v>99</v>
      </c>
      <c r="M121" s="124">
        <f t="shared" si="52"/>
        <v>-8.4339080841233476E-3</v>
      </c>
      <c r="N121" s="124">
        <f t="shared" si="46"/>
        <v>-8.5383999567157712E-3</v>
      </c>
      <c r="O121" s="124">
        <f t="shared" si="47"/>
        <v>-1.9869083170923806E-2</v>
      </c>
      <c r="P121" s="124">
        <f t="shared" si="48"/>
        <v>-8.8659371086805359E-3</v>
      </c>
      <c r="Q121" s="124">
        <f t="shared" si="53"/>
        <v>-0.236604107213364</v>
      </c>
      <c r="R121" s="124">
        <f t="shared" si="49"/>
        <v>-0.31377626625466409</v>
      </c>
      <c r="S121" s="124">
        <f t="shared" si="50"/>
        <v>-1.0640344515031499</v>
      </c>
      <c r="T121" s="124">
        <f t="shared" si="51"/>
        <v>7.4146185702679093</v>
      </c>
    </row>
    <row r="122" spans="1:20">
      <c r="A122" s="14" t="str">
        <f t="shared" si="43"/>
        <v>PCSB 5-Year Budget</v>
      </c>
      <c r="B122" s="151">
        <f t="shared" si="43"/>
        <v>116</v>
      </c>
      <c r="C122" s="14" t="str">
        <f t="shared" si="43"/>
        <v>E.L. Haynes PCS</v>
      </c>
      <c r="D122" s="5" t="str">
        <f t="shared" si="43"/>
        <v>2026-2027</v>
      </c>
      <c r="E122" s="16" t="s">
        <v>244</v>
      </c>
      <c r="F122" s="165">
        <v>0</v>
      </c>
      <c r="G122" s="61">
        <f>IF(G92-G78-G79-G87,(G104-G105-G106+G107)/(G92-G78-G79-G87)*365,0)</f>
        <v>159.08248210322714</v>
      </c>
      <c r="H122" s="61">
        <f>IF(H92-H78-H79-H87,(H104-H105-H106+H107)/(H92-H78-H79-H87)*365,0)</f>
        <v>152.85981319179368</v>
      </c>
      <c r="I122" s="61">
        <f>IF(I92-I78-I79-I87,(I104-I105-I106+I107)/(I92-I78-I79-I87)*365,0)</f>
        <v>140.8490081014275</v>
      </c>
      <c r="J122" s="61">
        <f>IF(J92-J78-J79-J87,(J104-J105-J106+J107)/(J92-J78-J79-J87)*365,0)</f>
        <v>122.73175813352938</v>
      </c>
      <c r="K122" s="61">
        <f>IF(K92-K78-K79-K87,(K104-K105-K106+K107)/(K92-K78-K79-K87)*365,0)</f>
        <v>109.79290005286609</v>
      </c>
      <c r="L122" s="165" t="s">
        <v>99</v>
      </c>
      <c r="M122" s="139">
        <f t="shared" si="52"/>
        <v>-6.222668911433459</v>
      </c>
      <c r="N122" s="139">
        <f t="shared" si="46"/>
        <v>-12.010805090366176</v>
      </c>
      <c r="O122" s="139">
        <f t="shared" si="47"/>
        <v>-18.117249967898118</v>
      </c>
      <c r="P122" s="139">
        <f t="shared" si="48"/>
        <v>-12.938858080663294</v>
      </c>
      <c r="Q122" s="134">
        <f t="shared" si="53"/>
        <v>-3.9115990831697152E-2</v>
      </c>
      <c r="R122" s="134">
        <f t="shared" si="49"/>
        <v>-7.8573987757633731E-2</v>
      </c>
      <c r="S122" s="134">
        <f t="shared" si="50"/>
        <v>-0.12862887862761244</v>
      </c>
      <c r="T122" s="134">
        <f t="shared" si="51"/>
        <v>-0.10542387950302243</v>
      </c>
    </row>
    <row r="123" spans="1:20" ht="30" customHeight="1">
      <c r="A123" s="14" t="str">
        <f t="shared" si="43"/>
        <v>PCSB 5-Year Budget</v>
      </c>
      <c r="B123" s="151">
        <f t="shared" si="43"/>
        <v>116</v>
      </c>
      <c r="C123" s="14" t="str">
        <f t="shared" si="43"/>
        <v>E.L. Haynes PCS</v>
      </c>
      <c r="D123" s="5" t="str">
        <f t="shared" si="43"/>
        <v>2026-2027</v>
      </c>
      <c r="E123" s="16" t="s">
        <v>247</v>
      </c>
      <c r="F123" s="165">
        <v>0</v>
      </c>
      <c r="G123" s="57">
        <f>IF(G$92,G72/G$92,0)</f>
        <v>0.67014270792271879</v>
      </c>
      <c r="H123" s="57">
        <f>IF(H$92,H72/H$92,0)</f>
        <v>0.68462542553153649</v>
      </c>
      <c r="I123" s="57">
        <f>IF(I$92,I72/I$92,0)</f>
        <v>0.68588246331914837</v>
      </c>
      <c r="J123" s="57">
        <f>IF(J$92,J72/J$92,0)</f>
        <v>0.68387303403277278</v>
      </c>
      <c r="K123" s="57">
        <f>IF(K$92,K72/K$92,0)</f>
        <v>0.68771737980738434</v>
      </c>
      <c r="L123" s="165" t="s">
        <v>99</v>
      </c>
      <c r="M123" s="124">
        <f t="shared" si="52"/>
        <v>1.4482717608817697E-2</v>
      </c>
      <c r="N123" s="124">
        <f t="shared" si="46"/>
        <v>1.257037787611881E-3</v>
      </c>
      <c r="O123" s="124">
        <f t="shared" si="47"/>
        <v>-2.0094292863755969E-3</v>
      </c>
      <c r="P123" s="124">
        <f t="shared" si="48"/>
        <v>3.8443457746115683E-3</v>
      </c>
      <c r="Q123" s="124">
        <f t="shared" si="53"/>
        <v>2.1611393271308791E-2</v>
      </c>
      <c r="R123" s="124">
        <f t="shared" si="49"/>
        <v>1.8360956820087848E-3</v>
      </c>
      <c r="S123" s="124">
        <f t="shared" si="50"/>
        <v>-2.9296991741872081E-3</v>
      </c>
      <c r="T123" s="124">
        <f t="shared" si="51"/>
        <v>5.6214320250962523E-3</v>
      </c>
    </row>
    <row r="124" spans="1:20">
      <c r="A124" s="14" t="str">
        <f t="shared" si="43"/>
        <v>PCSB 5-Year Budget</v>
      </c>
      <c r="B124" s="151">
        <f t="shared" si="43"/>
        <v>116</v>
      </c>
      <c r="C124" s="14" t="str">
        <f t="shared" si="43"/>
        <v>E.L. Haynes PCS</v>
      </c>
      <c r="D124" s="5" t="str">
        <f t="shared" si="43"/>
        <v>2026-2027</v>
      </c>
      <c r="E124" s="16" t="s">
        <v>248</v>
      </c>
      <c r="F124" s="165">
        <v>0</v>
      </c>
      <c r="G124" s="57">
        <f>IF(G$92,G76/G$92,0)</f>
        <v>7.8098844797812539E-2</v>
      </c>
      <c r="H124" s="57">
        <f>IF(H$92,H76/H$92,0)</f>
        <v>7.8978240430268798E-2</v>
      </c>
      <c r="I124" s="57">
        <f>IF(I$92,I76/I$92,0)</f>
        <v>7.8797808883676962E-2</v>
      </c>
      <c r="J124" s="57">
        <f>IF(J$92,J76/J$92,0)</f>
        <v>7.8733572714806688E-2</v>
      </c>
      <c r="K124" s="57">
        <f>IF(K$92,K76/K$92,0)</f>
        <v>7.9184841069018533E-2</v>
      </c>
      <c r="L124" s="165" t="s">
        <v>99</v>
      </c>
      <c r="M124" s="124">
        <f t="shared" si="52"/>
        <v>8.7939563245625907E-4</v>
      </c>
      <c r="N124" s="124">
        <f t="shared" si="46"/>
        <v>-1.8043154659183602E-4</v>
      </c>
      <c r="O124" s="124">
        <f t="shared" si="47"/>
        <v>-6.4236168870274168E-5</v>
      </c>
      <c r="P124" s="124">
        <f t="shared" si="48"/>
        <v>4.5126835421184508E-4</v>
      </c>
      <c r="Q124" s="124">
        <f t="shared" si="53"/>
        <v>1.1260033803738028E-2</v>
      </c>
      <c r="R124" s="124">
        <f t="shared" si="49"/>
        <v>-2.2845728849978878E-3</v>
      </c>
      <c r="S124" s="124">
        <f t="shared" si="50"/>
        <v>-8.1520247555488497E-4</v>
      </c>
      <c r="T124" s="124">
        <f t="shared" si="51"/>
        <v>5.7315874112109132E-3</v>
      </c>
    </row>
    <row r="125" spans="1:20">
      <c r="A125" s="14" t="str">
        <f t="shared" ref="A125:D127" si="80">A$2</f>
        <v>PCSB 5-Year Budget</v>
      </c>
      <c r="B125" s="151">
        <f t="shared" si="80"/>
        <v>116</v>
      </c>
      <c r="C125" s="14" t="str">
        <f t="shared" si="80"/>
        <v>E.L. Haynes PCS</v>
      </c>
      <c r="D125" s="5" t="str">
        <f t="shared" si="80"/>
        <v>2026-2027</v>
      </c>
      <c r="E125" s="16" t="s">
        <v>249</v>
      </c>
      <c r="F125" s="165">
        <v>0</v>
      </c>
      <c r="G125" s="57">
        <f>IF(G$92,G86/G$92,0)</f>
        <v>0.12841463328814037</v>
      </c>
      <c r="H125" s="57">
        <f>IF(H$92,H86/H$92,0)</f>
        <v>0.11461546986852243</v>
      </c>
      <c r="I125" s="57">
        <f>IF(I$92,I86/I$92,0)</f>
        <v>0.11304209958996959</v>
      </c>
      <c r="J125" s="57">
        <f>IF(J$92,J86/J$92,0)</f>
        <v>0.11556475315881795</v>
      </c>
      <c r="K125" s="57">
        <f>IF(K$92,K86/K$92,0)</f>
        <v>0.11045465526557458</v>
      </c>
      <c r="L125" s="165" t="s">
        <v>99</v>
      </c>
      <c r="M125" s="124">
        <f t="shared" si="52"/>
        <v>-1.3799163419617941E-2</v>
      </c>
      <c r="N125" s="124">
        <f t="shared" si="46"/>
        <v>-1.5733702785528381E-3</v>
      </c>
      <c r="O125" s="124">
        <f t="shared" si="47"/>
        <v>2.522653568848357E-3</v>
      </c>
      <c r="P125" s="124">
        <f t="shared" si="48"/>
        <v>-5.110097893243376E-3</v>
      </c>
      <c r="Q125" s="124">
        <f t="shared" si="53"/>
        <v>-0.10745787350149565</v>
      </c>
      <c r="R125" s="124">
        <f t="shared" si="49"/>
        <v>-1.3727381481380137E-2</v>
      </c>
      <c r="S125" s="124">
        <f t="shared" si="50"/>
        <v>2.2316053735719855E-2</v>
      </c>
      <c r="T125" s="124">
        <f t="shared" si="51"/>
        <v>-4.421848144494963E-2</v>
      </c>
    </row>
    <row r="126" spans="1:20" ht="16" thickBot="1">
      <c r="A126" s="14" t="str">
        <f t="shared" si="80"/>
        <v>PCSB 5-Year Budget</v>
      </c>
      <c r="B126" s="151">
        <f t="shared" si="80"/>
        <v>116</v>
      </c>
      <c r="C126" s="14" t="str">
        <f t="shared" si="80"/>
        <v>E.L. Haynes PCS</v>
      </c>
      <c r="D126" s="5" t="str">
        <f t="shared" si="80"/>
        <v>2026-2027</v>
      </c>
      <c r="E126" s="16" t="s">
        <v>250</v>
      </c>
      <c r="F126" s="165">
        <v>0</v>
      </c>
      <c r="G126" s="103">
        <f>IF(G$92,G91/G$92,0)</f>
        <v>0.12334381399132825</v>
      </c>
      <c r="H126" s="103">
        <f t="shared" ref="H126:K126" si="81">IF(H$92,H91/H$92,0)</f>
        <v>0.12178086416967232</v>
      </c>
      <c r="I126" s="103">
        <f t="shared" si="81"/>
        <v>0.1222776282072051</v>
      </c>
      <c r="J126" s="103">
        <f t="shared" si="81"/>
        <v>0.12182864009360264</v>
      </c>
      <c r="K126" s="103">
        <f t="shared" si="81"/>
        <v>0.12264312385802266</v>
      </c>
      <c r="L126" s="165" t="s">
        <v>99</v>
      </c>
      <c r="M126" s="137">
        <f t="shared" si="52"/>
        <v>-1.5629498216559318E-3</v>
      </c>
      <c r="N126" s="137">
        <f t="shared" si="46"/>
        <v>4.967640375327792E-4</v>
      </c>
      <c r="O126" s="137">
        <f t="shared" si="47"/>
        <v>-4.4898811360245816E-4</v>
      </c>
      <c r="P126" s="137">
        <f t="shared" si="48"/>
        <v>8.1448376442001813E-4</v>
      </c>
      <c r="Q126" s="137">
        <f t="shared" si="53"/>
        <v>-1.2671489319811496E-2</v>
      </c>
      <c r="R126" s="137">
        <f t="shared" si="49"/>
        <v>4.0791633473766294E-3</v>
      </c>
      <c r="S126" s="137">
        <f t="shared" si="50"/>
        <v>-3.6718745708873828E-3</v>
      </c>
      <c r="T126" s="137">
        <f t="shared" si="51"/>
        <v>6.685486793534254E-3</v>
      </c>
    </row>
    <row r="127" spans="1:20" ht="30" customHeight="1" thickTop="1" thickBot="1">
      <c r="A127" s="14" t="str">
        <f t="shared" si="80"/>
        <v>PCSB 5-Year Budget</v>
      </c>
      <c r="B127" s="151">
        <f t="shared" si="80"/>
        <v>116</v>
      </c>
      <c r="C127" s="14" t="str">
        <f t="shared" si="80"/>
        <v>E.L. Haynes PCS</v>
      </c>
      <c r="D127" s="5" t="str">
        <f t="shared" si="80"/>
        <v>2026-2027</v>
      </c>
      <c r="E127" s="16" t="s">
        <v>257</v>
      </c>
      <c r="F127" s="165">
        <v>0</v>
      </c>
      <c r="G127" s="108">
        <f>IF(G92,G99/G92,0)</f>
        <v>0.45957510794690315</v>
      </c>
      <c r="H127" s="108">
        <f t="shared" ref="H127:K127" si="82">IF(H92,H99/H92,0)</f>
        <v>0.4379376089688094</v>
      </c>
      <c r="I127" s="108">
        <f t="shared" si="82"/>
        <v>0.40000112460662551</v>
      </c>
      <c r="J127" s="108">
        <f t="shared" si="82"/>
        <v>0.34722098869015799</v>
      </c>
      <c r="K127" s="108">
        <f t="shared" si="82"/>
        <v>0.29031220129477614</v>
      </c>
      <c r="L127" s="165" t="s">
        <v>99</v>
      </c>
      <c r="M127" s="140">
        <f t="shared" si="52"/>
        <v>-2.163749897809375E-2</v>
      </c>
      <c r="N127" s="140">
        <f t="shared" si="46"/>
        <v>-3.7936484362183887E-2</v>
      </c>
      <c r="O127" s="140">
        <f t="shared" si="47"/>
        <v>-5.2780135916467519E-2</v>
      </c>
      <c r="P127" s="140">
        <f t="shared" si="48"/>
        <v>-5.6908787395381855E-2</v>
      </c>
      <c r="Q127" s="141">
        <f t="shared" si="53"/>
        <v>-4.7081529447399122E-2</v>
      </c>
      <c r="R127" s="141">
        <f t="shared" si="49"/>
        <v>-8.6625317363153848E-2</v>
      </c>
      <c r="S127" s="141">
        <f t="shared" si="50"/>
        <v>-0.13194996881164589</v>
      </c>
      <c r="T127" s="141">
        <f t="shared" si="51"/>
        <v>-0.16389788995781102</v>
      </c>
    </row>
    <row r="128" spans="1:20" ht="16" thickTop="1"/>
  </sheetData>
  <sheetProtection algorithmName="SHA-512" hashValue="Tp1FSI484PpuMCA4soS2VH3Vcc3qzEzCAm4x/kK/I26hPcClp0sdpHxrxT2+8c7TWiBpsHFzfn/C6mVCZOCrHQ==" saltValue="lH0yqDMn40DrUSAmQquAVA==" spinCount="100000" sheet="1" formatColumns="0" formatRows="0"/>
  <autoFilter ref="A1:K1" xr:uid="{4CC79657-46CE-0E4E-9154-6B27DCE8447C}"/>
  <conditionalFormatting sqref="A1:T127">
    <cfRule type="containsBlanks" dxfId="6" priority="1">
      <formula>LEN(TRIM(A1))=0</formula>
    </cfRule>
  </conditionalFormatting>
  <dataValidations count="2">
    <dataValidation type="whole" allowBlank="1" showInputMessage="1" showErrorMessage="1" error="Enter Whole Number" sqref="G66:K68 G100:K102 G94:K94 G70:K71 G73:K75 G96:K96 G112:K113 M127:T127 F99 M105:T109 M66:T68 M100:T102 M94:T94 M70:T71 M73:T75 M96:T96 M112:T113 F104 G105:K109 G127:K127 M8:T57 G87:K90 M77:T83 G77:K83 M87:T90 G8:K57" xr:uid="{D27E6DA6-94D1-B446-BD86-488C42C836FC}">
      <formula1>-1000000000</formula1>
      <formula2>1000000000</formula2>
    </dataValidation>
    <dataValidation type="whole" allowBlank="1" showInputMessage="1" showErrorMessage="1" sqref="G59:K64 M59:T64" xr:uid="{DB8C39AF-C986-BF46-92CF-B9F85269F2DE}">
      <formula1>0</formula1>
      <formula2>10000</formula2>
    </dataValidation>
  </dataValidation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1E109-A9D7-F946-9191-F604785A0FD0}">
  <sheetPr codeName="Sheet4">
    <tabColor theme="1"/>
  </sheetPr>
  <dimension ref="A1:P128"/>
  <sheetViews>
    <sheetView zoomScale="82" zoomScaleNormal="100" workbookViewId="0">
      <pane xSplit="5" ySplit="1" topLeftCell="F79" activePane="bottomRight" state="frozen"/>
      <selection activeCell="F114" sqref="F114"/>
      <selection pane="topRight" activeCell="F114" sqref="F114"/>
      <selection pane="bottomLeft" activeCell="F114" sqref="F114"/>
      <selection pane="bottomRight" activeCell="G53" sqref="G53"/>
    </sheetView>
  </sheetViews>
  <sheetFormatPr baseColWidth="10" defaultColWidth="10.7109375" defaultRowHeight="15"/>
  <cols>
    <col min="1" max="1" width="17" bestFit="1" customWidth="1"/>
    <col min="2" max="2" width="6.28515625" style="147" bestFit="1" customWidth="1"/>
    <col min="3" max="3" width="57" bestFit="1" customWidth="1"/>
    <col min="4" max="4" width="9.5703125" style="1" bestFit="1" customWidth="1"/>
    <col min="5" max="5" width="63.28515625" bestFit="1" customWidth="1"/>
    <col min="6" max="6" width="15.42578125" style="3" customWidth="1"/>
    <col min="7" max="11" width="15.42578125" style="11" customWidth="1"/>
    <col min="12" max="16" width="9.7109375" style="1" customWidth="1"/>
    <col min="17" max="16384" width="10.7109375" style="1"/>
  </cols>
  <sheetData>
    <row r="1" spans="1:16" s="2" customFormat="1" ht="80.25" customHeight="1">
      <c r="A1" s="12" t="s">
        <v>0</v>
      </c>
      <c r="B1" s="150" t="s">
        <v>1</v>
      </c>
      <c r="C1" s="12" t="s">
        <v>2</v>
      </c>
      <c r="D1" s="25" t="s">
        <v>213</v>
      </c>
      <c r="E1" s="12" t="s">
        <v>3</v>
      </c>
      <c r="F1" s="4" t="str">
        <f>"6/30/"&amp;TEXT(LEFT(D2,4),"0000")</f>
        <v>6/30/2026</v>
      </c>
      <c r="G1" s="24" t="str">
        <f>D2</f>
        <v>2026-2027</v>
      </c>
      <c r="H1" s="24" t="str">
        <f>TEXT(RIGHT(G1,4),"0000")&amp;"-"&amp;TEXT(RIGHT(G1,4)+1,"0000")</f>
        <v>2027-2028</v>
      </c>
      <c r="I1" s="24" t="str">
        <f t="shared" ref="I1:K1" si="0">TEXT(RIGHT(H1,4),"0000")&amp;"-"&amp;TEXT(RIGHT(H1,4)+1,"0000")</f>
        <v>2028-2029</v>
      </c>
      <c r="J1" s="24" t="str">
        <f t="shared" si="0"/>
        <v>2029-2030</v>
      </c>
      <c r="K1" s="24" t="str">
        <f t="shared" si="0"/>
        <v>2030-2031</v>
      </c>
      <c r="L1" s="73" t="str">
        <f>G1&amp;" % of Base Case"</f>
        <v>2026-2027 % of Base Case</v>
      </c>
      <c r="M1" s="72" t="str">
        <f t="shared" ref="M1:P1" si="1">H1&amp;" % of Base Case"</f>
        <v>2027-2028 % of Base Case</v>
      </c>
      <c r="N1" s="72" t="str">
        <f t="shared" si="1"/>
        <v>2028-2029 % of Base Case</v>
      </c>
      <c r="O1" s="72" t="str">
        <f t="shared" si="1"/>
        <v>2029-2030 % of Base Case</v>
      </c>
      <c r="P1" s="87" t="str">
        <f t="shared" si="1"/>
        <v>2030-2031 % of Base Case</v>
      </c>
    </row>
    <row r="2" spans="1:16">
      <c r="A2" s="17" t="s">
        <v>212</v>
      </c>
      <c r="B2" s="151">
        <f>VLOOKUP(C2,LEA_and_Campus_List[],2,FALSE)</f>
        <v>116</v>
      </c>
      <c r="C2" s="56" t="str">
        <f>'5-Yr PCSB Budget Base Case'!C2</f>
        <v>E.L. Haynes PCS</v>
      </c>
      <c r="D2" s="5" t="str">
        <f>'5-Yr PCSB Budget Base Case'!D2</f>
        <v>2026-2027</v>
      </c>
      <c r="E2" s="42" t="s">
        <v>224</v>
      </c>
      <c r="F2" s="35">
        <f>'5-Yr PCSB Budget Base Case'!F2-'5-Yr PCSB Budget No Expansion'!F2</f>
        <v>0</v>
      </c>
      <c r="G2" s="35">
        <f>'5-Yr PCSB Budget Base Case'!G2-'5-Yr PCSB Budget No Expansion'!G2</f>
        <v>0</v>
      </c>
      <c r="H2" s="50">
        <f>'5-Yr PCSB Budget Base Case'!H2-'5-Yr PCSB Budget No Expansion'!H2</f>
        <v>0</v>
      </c>
      <c r="I2" s="50">
        <f>'5-Yr PCSB Budget Base Case'!I2-'5-Yr PCSB Budget No Expansion'!I2</f>
        <v>0</v>
      </c>
      <c r="J2" s="50">
        <f>'5-Yr PCSB Budget Base Case'!J2-'5-Yr PCSB Budget No Expansion'!J2</f>
        <v>0</v>
      </c>
      <c r="K2" s="50">
        <f>'5-Yr PCSB Budget Base Case'!K2-'5-Yr PCSB Budget No Expansion'!K2</f>
        <v>0</v>
      </c>
      <c r="L2" s="74">
        <f>IF('5-Yr PCSB Budget Base Case'!G2,G2/'5-Yr PCSB Budget Base Case'!G2,0)</f>
        <v>0</v>
      </c>
      <c r="M2" s="50">
        <f>IF('5-Yr PCSB Budget Base Case'!H2,H2/'5-Yr PCSB Budget Base Case'!H2,0)</f>
        <v>0</v>
      </c>
      <c r="N2" s="50">
        <f>IF('5-Yr PCSB Budget Base Case'!I2,I2/'5-Yr PCSB Budget Base Case'!I2,0)</f>
        <v>0</v>
      </c>
      <c r="O2" s="50">
        <f>IF('5-Yr PCSB Budget Base Case'!J2,J2/'5-Yr PCSB Budget Base Case'!J2,0)</f>
        <v>0</v>
      </c>
      <c r="P2" s="88">
        <f>IF('5-Yr PCSB Budget Base Case'!K2,K2/'5-Yr PCSB Budget Base Case'!K2,0)</f>
        <v>0</v>
      </c>
    </row>
    <row r="3" spans="1:16">
      <c r="A3" s="14" t="str">
        <f t="shared" ref="A3:D18" si="2">A$2</f>
        <v>PCSB 5-Year Budget</v>
      </c>
      <c r="B3" s="151">
        <f t="shared" si="2"/>
        <v>116</v>
      </c>
      <c r="C3" s="14" t="str">
        <f t="shared" si="2"/>
        <v>E.L. Haynes PCS</v>
      </c>
      <c r="D3" s="5" t="str">
        <f t="shared" si="2"/>
        <v>2026-2027</v>
      </c>
      <c r="E3" s="42" t="s">
        <v>225</v>
      </c>
      <c r="F3" s="44">
        <f>'5-Yr PCSB Budget Base Case'!F3-'5-Yr PCSB Budget No Expansion'!F3</f>
        <v>0</v>
      </c>
      <c r="G3" s="44">
        <f>'5-Yr PCSB Budget Base Case'!G3-'5-Yr PCSB Budget No Expansion'!G3</f>
        <v>0</v>
      </c>
      <c r="H3" s="44">
        <f>'5-Yr PCSB Budget Base Case'!H3-'5-Yr PCSB Budget No Expansion'!H3</f>
        <v>0</v>
      </c>
      <c r="I3" s="44">
        <f>'5-Yr PCSB Budget Base Case'!I3-'5-Yr PCSB Budget No Expansion'!I3</f>
        <v>0</v>
      </c>
      <c r="J3" s="44">
        <f>'5-Yr PCSB Budget Base Case'!J3-'5-Yr PCSB Budget No Expansion'!J3</f>
        <v>0</v>
      </c>
      <c r="K3" s="44">
        <f>'5-Yr PCSB Budget Base Case'!K3-'5-Yr PCSB Budget No Expansion'!K3</f>
        <v>0</v>
      </c>
      <c r="L3" s="75">
        <f>IF('5-Yr PCSB Budget Base Case'!G3,G3/'5-Yr PCSB Budget Base Case'!G3,0)</f>
        <v>0</v>
      </c>
      <c r="M3" s="62">
        <f>IF('5-Yr PCSB Budget Base Case'!H3,H3/'5-Yr PCSB Budget Base Case'!H3,0)</f>
        <v>0</v>
      </c>
      <c r="N3" s="62">
        <f>IF('5-Yr PCSB Budget Base Case'!I3,I3/'5-Yr PCSB Budget Base Case'!I3,0)</f>
        <v>0</v>
      </c>
      <c r="O3" s="62">
        <f>IF('5-Yr PCSB Budget Base Case'!J3,J3/'5-Yr PCSB Budget Base Case'!J3,0)</f>
        <v>0</v>
      </c>
      <c r="P3" s="89">
        <f>IF('5-Yr PCSB Budget Base Case'!K3,K3/'5-Yr PCSB Budget Base Case'!K3,0)</f>
        <v>0</v>
      </c>
    </row>
    <row r="4" spans="1:16">
      <c r="A4" s="14" t="str">
        <f t="shared" si="2"/>
        <v>PCSB 5-Year Budget</v>
      </c>
      <c r="B4" s="151">
        <f t="shared" si="2"/>
        <v>116</v>
      </c>
      <c r="C4" s="14" t="str">
        <f t="shared" si="2"/>
        <v>E.L. Haynes PCS</v>
      </c>
      <c r="D4" s="5" t="str">
        <f t="shared" si="2"/>
        <v>2026-2027</v>
      </c>
      <c r="E4" s="41" t="s">
        <v>226</v>
      </c>
      <c r="F4" s="35">
        <f>'5-Yr PCSB Budget Base Case'!F4-'5-Yr PCSB Budget No Expansion'!F4</f>
        <v>0</v>
      </c>
      <c r="G4" s="35">
        <f>'5-Yr PCSB Budget Base Case'!G4-'5-Yr PCSB Budget No Expansion'!G4</f>
        <v>0</v>
      </c>
      <c r="H4" s="50">
        <f>'5-Yr PCSB Budget Base Case'!H4-'5-Yr PCSB Budget No Expansion'!H4</f>
        <v>0</v>
      </c>
      <c r="I4" s="50">
        <f>'5-Yr PCSB Budget Base Case'!I4-'5-Yr PCSB Budget No Expansion'!I4</f>
        <v>0</v>
      </c>
      <c r="J4" s="50">
        <f>'5-Yr PCSB Budget Base Case'!J4-'5-Yr PCSB Budget No Expansion'!J4</f>
        <v>0</v>
      </c>
      <c r="K4" s="50">
        <f>'5-Yr PCSB Budget Base Case'!K4-'5-Yr PCSB Budget No Expansion'!K4</f>
        <v>0</v>
      </c>
      <c r="L4" s="76">
        <f>IF('5-Yr PCSB Budget Base Case'!G4,G4/'5-Yr PCSB Budget Base Case'!G4,0)</f>
        <v>0</v>
      </c>
      <c r="M4" s="63">
        <f>IF('5-Yr PCSB Budget Base Case'!H4,H4/'5-Yr PCSB Budget Base Case'!H4,0)</f>
        <v>0</v>
      </c>
      <c r="N4" s="63">
        <f>IF('5-Yr PCSB Budget Base Case'!I4,I4/'5-Yr PCSB Budget Base Case'!I4,0)</f>
        <v>0</v>
      </c>
      <c r="O4" s="63">
        <f>IF('5-Yr PCSB Budget Base Case'!J4,J4/'5-Yr PCSB Budget Base Case'!J4,0)</f>
        <v>0</v>
      </c>
      <c r="P4" s="90">
        <f>IF('5-Yr PCSB Budget Base Case'!K4,K4/'5-Yr PCSB Budget Base Case'!K4,0)</f>
        <v>0</v>
      </c>
    </row>
    <row r="5" spans="1:16">
      <c r="A5" s="14" t="str">
        <f t="shared" si="2"/>
        <v>PCSB 5-Year Budget</v>
      </c>
      <c r="B5" s="151">
        <f t="shared" si="2"/>
        <v>116</v>
      </c>
      <c r="C5" s="14" t="str">
        <f t="shared" si="2"/>
        <v>E.L. Haynes PCS</v>
      </c>
      <c r="D5" s="5" t="str">
        <f t="shared" si="2"/>
        <v>2026-2027</v>
      </c>
      <c r="E5" s="41" t="s">
        <v>220</v>
      </c>
      <c r="F5" s="44">
        <f>'5-Yr PCSB Budget Base Case'!F5-'5-Yr PCSB Budget No Expansion'!F5</f>
        <v>0</v>
      </c>
      <c r="G5" s="44">
        <f>'5-Yr PCSB Budget Base Case'!G5-'5-Yr PCSB Budget No Expansion'!G5</f>
        <v>0</v>
      </c>
      <c r="H5" s="44">
        <f>'5-Yr PCSB Budget Base Case'!H5-'5-Yr PCSB Budget No Expansion'!H5</f>
        <v>0</v>
      </c>
      <c r="I5" s="44">
        <f>'5-Yr PCSB Budget Base Case'!I5-'5-Yr PCSB Budget No Expansion'!I5</f>
        <v>0</v>
      </c>
      <c r="J5" s="44">
        <f>'5-Yr PCSB Budget Base Case'!J5-'5-Yr PCSB Budget No Expansion'!J5</f>
        <v>0</v>
      </c>
      <c r="K5" s="44">
        <f>'5-Yr PCSB Budget Base Case'!K5-'5-Yr PCSB Budget No Expansion'!K5</f>
        <v>0</v>
      </c>
      <c r="L5" s="75">
        <f>IF('5-Yr PCSB Budget Base Case'!G5,G5/'5-Yr PCSB Budget Base Case'!G5,0)</f>
        <v>0</v>
      </c>
      <c r="M5" s="62">
        <f>IF('5-Yr PCSB Budget Base Case'!H5,H5/'5-Yr PCSB Budget Base Case'!H5,0)</f>
        <v>0</v>
      </c>
      <c r="N5" s="62">
        <f>IF('5-Yr PCSB Budget Base Case'!I5,I5/'5-Yr PCSB Budget Base Case'!I5,0)</f>
        <v>0</v>
      </c>
      <c r="O5" s="62">
        <f>IF('5-Yr PCSB Budget Base Case'!J5,J5/'5-Yr PCSB Budget Base Case'!J5,0)</f>
        <v>0</v>
      </c>
      <c r="P5" s="89">
        <f>IF('5-Yr PCSB Budget Base Case'!K5,K5/'5-Yr PCSB Budget Base Case'!K5,0)</f>
        <v>0</v>
      </c>
    </row>
    <row r="6" spans="1:16">
      <c r="A6" s="14" t="str">
        <f t="shared" si="2"/>
        <v>PCSB 5-Year Budget</v>
      </c>
      <c r="B6" s="151">
        <f t="shared" si="2"/>
        <v>116</v>
      </c>
      <c r="C6" s="14" t="str">
        <f t="shared" si="2"/>
        <v>E.L. Haynes PCS</v>
      </c>
      <c r="D6" s="5" t="str">
        <f t="shared" si="2"/>
        <v>2026-2027</v>
      </c>
      <c r="E6" s="41" t="s">
        <v>227</v>
      </c>
      <c r="F6" s="35">
        <f>'5-Yr PCSB Budget Base Case'!F6-'5-Yr PCSB Budget No Expansion'!F6</f>
        <v>0</v>
      </c>
      <c r="G6" s="35">
        <f>'5-Yr PCSB Budget Base Case'!G6-'5-Yr PCSB Budget No Expansion'!G6</f>
        <v>0</v>
      </c>
      <c r="H6" s="50">
        <f>'5-Yr PCSB Budget Base Case'!H6-'5-Yr PCSB Budget No Expansion'!H6</f>
        <v>0</v>
      </c>
      <c r="I6" s="50">
        <f>'5-Yr PCSB Budget Base Case'!I6-'5-Yr PCSB Budget No Expansion'!I6</f>
        <v>0</v>
      </c>
      <c r="J6" s="50">
        <f>'5-Yr PCSB Budget Base Case'!J6-'5-Yr PCSB Budget No Expansion'!J6</f>
        <v>0</v>
      </c>
      <c r="K6" s="50">
        <f>'5-Yr PCSB Budget Base Case'!K6-'5-Yr PCSB Budget No Expansion'!K6</f>
        <v>0</v>
      </c>
      <c r="L6" s="76">
        <f>IF('5-Yr PCSB Budget Base Case'!G6,G6/'5-Yr PCSB Budget Base Case'!G6,0)</f>
        <v>0</v>
      </c>
      <c r="M6" s="63">
        <f>IF('5-Yr PCSB Budget Base Case'!H6,H6/'5-Yr PCSB Budget Base Case'!H6,0)</f>
        <v>0</v>
      </c>
      <c r="N6" s="63">
        <f>IF('5-Yr PCSB Budget Base Case'!I6,I6/'5-Yr PCSB Budget Base Case'!I6,0)</f>
        <v>0</v>
      </c>
      <c r="O6" s="63">
        <f>IF('5-Yr PCSB Budget Base Case'!J6,J6/'5-Yr PCSB Budget Base Case'!J6,0)</f>
        <v>0</v>
      </c>
      <c r="P6" s="90">
        <f>IF('5-Yr PCSB Budget Base Case'!K6,K6/'5-Yr PCSB Budget Base Case'!K6,0)</f>
        <v>0</v>
      </c>
    </row>
    <row r="7" spans="1:16" ht="16" thickBot="1">
      <c r="A7" s="14" t="str">
        <f t="shared" si="2"/>
        <v>PCSB 5-Year Budget</v>
      </c>
      <c r="B7" s="151">
        <f t="shared" si="2"/>
        <v>116</v>
      </c>
      <c r="C7" s="14" t="str">
        <f t="shared" si="2"/>
        <v>E.L. Haynes PCS</v>
      </c>
      <c r="D7" s="5" t="str">
        <f t="shared" si="2"/>
        <v>2026-2027</v>
      </c>
      <c r="E7" s="41" t="s">
        <v>221</v>
      </c>
      <c r="F7" s="43">
        <f>'5-Yr PCSB Budget Base Case'!F7-'5-Yr PCSB Budget No Expansion'!F7</f>
        <v>0</v>
      </c>
      <c r="G7" s="43">
        <f>'5-Yr PCSB Budget Base Case'!G7-'5-Yr PCSB Budget No Expansion'!G7</f>
        <v>0</v>
      </c>
      <c r="H7" s="43">
        <f>'5-Yr PCSB Budget Base Case'!H7-'5-Yr PCSB Budget No Expansion'!H7</f>
        <v>0</v>
      </c>
      <c r="I7" s="43">
        <f>'5-Yr PCSB Budget Base Case'!I7-'5-Yr PCSB Budget No Expansion'!I7</f>
        <v>0</v>
      </c>
      <c r="J7" s="43">
        <f>'5-Yr PCSB Budget Base Case'!J7-'5-Yr PCSB Budget No Expansion'!J7</f>
        <v>0</v>
      </c>
      <c r="K7" s="43">
        <f>'5-Yr PCSB Budget Base Case'!K7-'5-Yr PCSB Budget No Expansion'!K7</f>
        <v>0</v>
      </c>
      <c r="L7" s="77">
        <f>IF('5-Yr PCSB Budget Base Case'!G7,G7/'5-Yr PCSB Budget Base Case'!G7,0)</f>
        <v>0</v>
      </c>
      <c r="M7" s="64">
        <f>IF('5-Yr PCSB Budget Base Case'!H7,H7/'5-Yr PCSB Budget Base Case'!H7,0)</f>
        <v>0</v>
      </c>
      <c r="N7" s="64">
        <f>IF('5-Yr PCSB Budget Base Case'!I7,I7/'5-Yr PCSB Budget Base Case'!I7,0)</f>
        <v>0</v>
      </c>
      <c r="O7" s="64">
        <f>IF('5-Yr PCSB Budget Base Case'!J7,J7/'5-Yr PCSB Budget Base Case'!J7,0)</f>
        <v>0</v>
      </c>
      <c r="P7" s="91">
        <f>IF('5-Yr PCSB Budget Base Case'!K7,K7/'5-Yr PCSB Budget Base Case'!K7,0)</f>
        <v>0</v>
      </c>
    </row>
    <row r="8" spans="1:16" ht="30" customHeight="1" thickTop="1">
      <c r="A8" s="14" t="str">
        <f t="shared" si="2"/>
        <v>PCSB 5-Year Budget</v>
      </c>
      <c r="B8" s="151">
        <f t="shared" si="2"/>
        <v>116</v>
      </c>
      <c r="C8" s="14" t="str">
        <f t="shared" si="2"/>
        <v>E.L. Haynes PCS</v>
      </c>
      <c r="D8" s="5" t="str">
        <f t="shared" si="2"/>
        <v>2026-2027</v>
      </c>
      <c r="E8" s="38" t="s">
        <v>211</v>
      </c>
      <c r="F8" s="36">
        <f>'5-Yr PCSB Budget Base Case'!F8</f>
        <v>1.34</v>
      </c>
      <c r="G8" s="51">
        <f>'5-Yr PCSB Budget Base Case'!G8-'5-Yr PCSB Budget No Expansion'!G8</f>
        <v>-3</v>
      </c>
      <c r="H8" s="51">
        <f>'5-Yr PCSB Budget Base Case'!H8-'5-Yr PCSB Budget No Expansion'!H8</f>
        <v>25</v>
      </c>
      <c r="I8" s="51">
        <f>'5-Yr PCSB Budget Base Case'!I8-'5-Yr PCSB Budget No Expansion'!I8</f>
        <v>25</v>
      </c>
      <c r="J8" s="51">
        <f>'5-Yr PCSB Budget Base Case'!J8-'5-Yr PCSB Budget No Expansion'!J8</f>
        <v>50</v>
      </c>
      <c r="K8" s="51">
        <f>'5-Yr PCSB Budget Base Case'!K8-'5-Yr PCSB Budget No Expansion'!K8</f>
        <v>50</v>
      </c>
      <c r="L8" s="78">
        <f>IF('5-Yr PCSB Budget Base Case'!G8,G8/'5-Yr PCSB Budget Base Case'!G8,0)</f>
        <v>-6.3829787234042548E-2</v>
      </c>
      <c r="M8" s="65">
        <f>IF('5-Yr PCSB Budget Base Case'!H8,H8/'5-Yr PCSB Budget Base Case'!H8,0)</f>
        <v>0.33333333333333331</v>
      </c>
      <c r="N8" s="65">
        <f>IF('5-Yr PCSB Budget Base Case'!I8,I8/'5-Yr PCSB Budget Base Case'!I8,0)</f>
        <v>0.33333333333333331</v>
      </c>
      <c r="O8" s="65">
        <f>IF('5-Yr PCSB Budget Base Case'!J8,J8/'5-Yr PCSB Budget Base Case'!J8,0)</f>
        <v>0.5</v>
      </c>
      <c r="P8" s="92">
        <f>IF('5-Yr PCSB Budget Base Case'!K8,K8/'5-Yr PCSB Budget Base Case'!K8,0)</f>
        <v>0.5</v>
      </c>
    </row>
    <row r="9" spans="1:16">
      <c r="A9" s="14" t="str">
        <f t="shared" si="2"/>
        <v>PCSB 5-Year Budget</v>
      </c>
      <c r="B9" s="151">
        <f t="shared" si="2"/>
        <v>116</v>
      </c>
      <c r="C9" s="14" t="str">
        <f t="shared" si="2"/>
        <v>E.L. Haynes PCS</v>
      </c>
      <c r="D9" s="5" t="str">
        <f t="shared" si="2"/>
        <v>2026-2027</v>
      </c>
      <c r="E9" s="38" t="s">
        <v>210</v>
      </c>
      <c r="F9" s="36">
        <f>'5-Yr PCSB Budget Base Case'!F9</f>
        <v>1.3</v>
      </c>
      <c r="G9" s="51">
        <f>'5-Yr PCSB Budget Base Case'!G9-'5-Yr PCSB Budget No Expansion'!G9</f>
        <v>-2</v>
      </c>
      <c r="H9" s="51">
        <f>'5-Yr PCSB Budget Base Case'!H9-'5-Yr PCSB Budget No Expansion'!H9</f>
        <v>25</v>
      </c>
      <c r="I9" s="51">
        <f>'5-Yr PCSB Budget Base Case'!I9-'5-Yr PCSB Budget No Expansion'!I9</f>
        <v>25</v>
      </c>
      <c r="J9" s="51">
        <f>'5-Yr PCSB Budget Base Case'!J9-'5-Yr PCSB Budget No Expansion'!J9</f>
        <v>25</v>
      </c>
      <c r="K9" s="51">
        <f>'5-Yr PCSB Budget Base Case'!K9-'5-Yr PCSB Budget No Expansion'!K9</f>
        <v>50</v>
      </c>
      <c r="L9" s="78">
        <f>IF('5-Yr PCSB Budget Base Case'!G9,G9/'5-Yr PCSB Budget Base Case'!G9,0)</f>
        <v>-4.1666666666666664E-2</v>
      </c>
      <c r="M9" s="65">
        <f>IF('5-Yr PCSB Budget Base Case'!H9,H9/'5-Yr PCSB Budget Base Case'!H9,0)</f>
        <v>0.33333333333333331</v>
      </c>
      <c r="N9" s="65">
        <f>IF('5-Yr PCSB Budget Base Case'!I9,I9/'5-Yr PCSB Budget Base Case'!I9,0)</f>
        <v>0.33333333333333331</v>
      </c>
      <c r="O9" s="65">
        <f>IF('5-Yr PCSB Budget Base Case'!J9,J9/'5-Yr PCSB Budget Base Case'!J9,0)</f>
        <v>0.33333333333333331</v>
      </c>
      <c r="P9" s="92">
        <f>IF('5-Yr PCSB Budget Base Case'!K9,K9/'5-Yr PCSB Budget Base Case'!K9,0)</f>
        <v>0.5</v>
      </c>
    </row>
    <row r="10" spans="1:16">
      <c r="A10" s="14" t="str">
        <f t="shared" si="2"/>
        <v>PCSB 5-Year Budget</v>
      </c>
      <c r="B10" s="151">
        <f t="shared" si="2"/>
        <v>116</v>
      </c>
      <c r="C10" s="14" t="str">
        <f t="shared" si="2"/>
        <v>E.L. Haynes PCS</v>
      </c>
      <c r="D10" s="5" t="str">
        <f t="shared" si="2"/>
        <v>2026-2027</v>
      </c>
      <c r="E10" s="38" t="s">
        <v>209</v>
      </c>
      <c r="F10" s="36">
        <f>'5-Yr PCSB Budget Base Case'!F10</f>
        <v>1.3</v>
      </c>
      <c r="G10" s="51">
        <f>'5-Yr PCSB Budget Base Case'!G10-'5-Yr PCSB Budget No Expansion'!G10</f>
        <v>0</v>
      </c>
      <c r="H10" s="51">
        <f>'5-Yr PCSB Budget Base Case'!H10-'5-Yr PCSB Budget No Expansion'!H10</f>
        <v>24</v>
      </c>
      <c r="I10" s="51">
        <f>'5-Yr PCSB Budget Base Case'!I10-'5-Yr PCSB Budget No Expansion'!I10</f>
        <v>24</v>
      </c>
      <c r="J10" s="51">
        <f>'5-Yr PCSB Budget Base Case'!J10-'5-Yr PCSB Budget No Expansion'!J10</f>
        <v>24</v>
      </c>
      <c r="K10" s="51">
        <f>'5-Yr PCSB Budget Base Case'!K10-'5-Yr PCSB Budget No Expansion'!K10</f>
        <v>24</v>
      </c>
      <c r="L10" s="78">
        <f>IF('5-Yr PCSB Budget Base Case'!G10,G10/'5-Yr PCSB Budget Base Case'!G10,0)</f>
        <v>0</v>
      </c>
      <c r="M10" s="65">
        <f>IF('5-Yr PCSB Budget Base Case'!H10,H10/'5-Yr PCSB Budget Base Case'!H10,0)</f>
        <v>0.32</v>
      </c>
      <c r="N10" s="65">
        <f>IF('5-Yr PCSB Budget Base Case'!I10,I10/'5-Yr PCSB Budget Base Case'!I10,0)</f>
        <v>0.32</v>
      </c>
      <c r="O10" s="65">
        <f>IF('5-Yr PCSB Budget Base Case'!J10,J10/'5-Yr PCSB Budget Base Case'!J10,0)</f>
        <v>0.32</v>
      </c>
      <c r="P10" s="92">
        <f>IF('5-Yr PCSB Budget Base Case'!K10,K10/'5-Yr PCSB Budget Base Case'!K10,0)</f>
        <v>0.32</v>
      </c>
    </row>
    <row r="11" spans="1:16">
      <c r="A11" s="14" t="str">
        <f t="shared" si="2"/>
        <v>PCSB 5-Year Budget</v>
      </c>
      <c r="B11" s="151">
        <f t="shared" si="2"/>
        <v>116</v>
      </c>
      <c r="C11" s="14" t="str">
        <f t="shared" si="2"/>
        <v>E.L. Haynes PCS</v>
      </c>
      <c r="D11" s="5" t="str">
        <f t="shared" si="2"/>
        <v>2026-2027</v>
      </c>
      <c r="E11" s="39">
        <v>1</v>
      </c>
      <c r="F11" s="36">
        <f>'5-Yr PCSB Budget Base Case'!F11</f>
        <v>1</v>
      </c>
      <c r="G11" s="51">
        <f>'5-Yr PCSB Budget Base Case'!G11-'5-Yr PCSB Budget No Expansion'!G11</f>
        <v>0</v>
      </c>
      <c r="H11" s="51">
        <f>'5-Yr PCSB Budget Base Case'!H11-'5-Yr PCSB Budget No Expansion'!H11</f>
        <v>-3</v>
      </c>
      <c r="I11" s="51">
        <f>'5-Yr PCSB Budget Base Case'!I11-'5-Yr PCSB Budget No Expansion'!I11</f>
        <v>20</v>
      </c>
      <c r="J11" s="51">
        <f>'5-Yr PCSB Budget Base Case'!J11-'5-Yr PCSB Budget No Expansion'!J11</f>
        <v>20</v>
      </c>
      <c r="K11" s="51">
        <f>'5-Yr PCSB Budget Base Case'!K11-'5-Yr PCSB Budget No Expansion'!K11</f>
        <v>20</v>
      </c>
      <c r="L11" s="78">
        <f>IF('5-Yr PCSB Budget Base Case'!G11,G11/'5-Yr PCSB Budget Base Case'!G11,0)</f>
        <v>0</v>
      </c>
      <c r="M11" s="65">
        <f>IF('5-Yr PCSB Budget Base Case'!H11,H11/'5-Yr PCSB Budget Base Case'!H11,0)</f>
        <v>-5.7692307692307696E-2</v>
      </c>
      <c r="N11" s="65">
        <f>IF('5-Yr PCSB Budget Base Case'!I11,I11/'5-Yr PCSB Budget Base Case'!I11,0)</f>
        <v>0.26666666666666666</v>
      </c>
      <c r="O11" s="65">
        <f>IF('5-Yr PCSB Budget Base Case'!J11,J11/'5-Yr PCSB Budget Base Case'!J11,0)</f>
        <v>0.26666666666666666</v>
      </c>
      <c r="P11" s="92">
        <f>IF('5-Yr PCSB Budget Base Case'!K11,K11/'5-Yr PCSB Budget Base Case'!K11,0)</f>
        <v>0.26666666666666666</v>
      </c>
    </row>
    <row r="12" spans="1:16">
      <c r="A12" s="14" t="str">
        <f t="shared" si="2"/>
        <v>PCSB 5-Year Budget</v>
      </c>
      <c r="B12" s="151">
        <f t="shared" si="2"/>
        <v>116</v>
      </c>
      <c r="C12" s="14" t="str">
        <f t="shared" si="2"/>
        <v>E.L. Haynes PCS</v>
      </c>
      <c r="D12" s="5" t="str">
        <f t="shared" si="2"/>
        <v>2026-2027</v>
      </c>
      <c r="E12" s="39">
        <v>2</v>
      </c>
      <c r="F12" s="36">
        <f>'5-Yr PCSB Budget Base Case'!F12</f>
        <v>1</v>
      </c>
      <c r="G12" s="51">
        <f>'5-Yr PCSB Budget Base Case'!G12-'5-Yr PCSB Budget No Expansion'!G12</f>
        <v>0</v>
      </c>
      <c r="H12" s="51">
        <f>'5-Yr PCSB Budget Base Case'!H12-'5-Yr PCSB Budget No Expansion'!H12</f>
        <v>-1</v>
      </c>
      <c r="I12" s="51">
        <f>'5-Yr PCSB Budget Base Case'!I12-'5-Yr PCSB Budget No Expansion'!I12</f>
        <v>-4</v>
      </c>
      <c r="J12" s="51">
        <f>'5-Yr PCSB Budget Base Case'!J12-'5-Yr PCSB Budget No Expansion'!J12</f>
        <v>19</v>
      </c>
      <c r="K12" s="51">
        <f>'5-Yr PCSB Budget Base Case'!K12-'5-Yr PCSB Budget No Expansion'!K12</f>
        <v>19</v>
      </c>
      <c r="L12" s="78">
        <f>IF('5-Yr PCSB Budget Base Case'!G12,G12/'5-Yr PCSB Budget Base Case'!G12,0)</f>
        <v>0</v>
      </c>
      <c r="M12" s="65">
        <f>IF('5-Yr PCSB Budget Base Case'!H12,H12/'5-Yr PCSB Budget Base Case'!H12,0)</f>
        <v>-1.8181818181818181E-2</v>
      </c>
      <c r="N12" s="65">
        <f>IF('5-Yr PCSB Budget Base Case'!I12,I12/'5-Yr PCSB Budget Base Case'!I12,0)</f>
        <v>-7.6923076923076927E-2</v>
      </c>
      <c r="O12" s="65">
        <f>IF('5-Yr PCSB Budget Base Case'!J12,J12/'5-Yr PCSB Budget Base Case'!J12,0)</f>
        <v>0.25333333333333335</v>
      </c>
      <c r="P12" s="92">
        <f>IF('5-Yr PCSB Budget Base Case'!K12,K12/'5-Yr PCSB Budget Base Case'!K12,0)</f>
        <v>0.25333333333333335</v>
      </c>
    </row>
    <row r="13" spans="1:16">
      <c r="A13" s="14" t="str">
        <f t="shared" si="2"/>
        <v>PCSB 5-Year Budget</v>
      </c>
      <c r="B13" s="151">
        <f t="shared" si="2"/>
        <v>116</v>
      </c>
      <c r="C13" s="14" t="str">
        <f t="shared" si="2"/>
        <v>E.L. Haynes PCS</v>
      </c>
      <c r="D13" s="5" t="str">
        <f t="shared" si="2"/>
        <v>2026-2027</v>
      </c>
      <c r="E13" s="39">
        <v>3</v>
      </c>
      <c r="F13" s="36">
        <f>'5-Yr PCSB Budget Base Case'!F13</f>
        <v>1</v>
      </c>
      <c r="G13" s="51">
        <f>'5-Yr PCSB Budget Base Case'!G13-'5-Yr PCSB Budget No Expansion'!G13</f>
        <v>-6</v>
      </c>
      <c r="H13" s="51">
        <f>'5-Yr PCSB Budget Base Case'!H13-'5-Yr PCSB Budget No Expansion'!H13</f>
        <v>1</v>
      </c>
      <c r="I13" s="51">
        <f>'5-Yr PCSB Budget Base Case'!I13-'5-Yr PCSB Budget No Expansion'!I13</f>
        <v>-4</v>
      </c>
      <c r="J13" s="51">
        <f>'5-Yr PCSB Budget Base Case'!J13-'5-Yr PCSB Budget No Expansion'!J13</f>
        <v>-4</v>
      </c>
      <c r="K13" s="51">
        <f>'5-Yr PCSB Budget Base Case'!K13-'5-Yr PCSB Budget No Expansion'!K13</f>
        <v>21</v>
      </c>
      <c r="L13" s="78">
        <f>IF('5-Yr PCSB Budget Base Case'!G13,G13/'5-Yr PCSB Budget Base Case'!G13,0)</f>
        <v>-0.125</v>
      </c>
      <c r="M13" s="65">
        <f>IF('5-Yr PCSB Budget Base Case'!H13,H13/'5-Yr PCSB Budget Base Case'!H13,0)</f>
        <v>1.8181818181818181E-2</v>
      </c>
      <c r="N13" s="65">
        <f>IF('5-Yr PCSB Budget Base Case'!I13,I13/'5-Yr PCSB Budget Base Case'!I13,0)</f>
        <v>-0.08</v>
      </c>
      <c r="O13" s="65">
        <f>IF('5-Yr PCSB Budget Base Case'!J13,J13/'5-Yr PCSB Budget Base Case'!J13,0)</f>
        <v>-0.08</v>
      </c>
      <c r="P13" s="92">
        <f>IF('5-Yr PCSB Budget Base Case'!K13,K13/'5-Yr PCSB Budget Base Case'!K13,0)</f>
        <v>0.28000000000000003</v>
      </c>
    </row>
    <row r="14" spans="1:16">
      <c r="A14" s="14" t="str">
        <f t="shared" si="2"/>
        <v>PCSB 5-Year Budget</v>
      </c>
      <c r="B14" s="151">
        <f t="shared" si="2"/>
        <v>116</v>
      </c>
      <c r="C14" s="14" t="str">
        <f t="shared" si="2"/>
        <v>E.L. Haynes PCS</v>
      </c>
      <c r="D14" s="5" t="str">
        <f t="shared" si="2"/>
        <v>2026-2027</v>
      </c>
      <c r="E14" s="39">
        <v>4</v>
      </c>
      <c r="F14" s="36">
        <f>'5-Yr PCSB Budget Base Case'!F14</f>
        <v>1</v>
      </c>
      <c r="G14" s="51">
        <f>'5-Yr PCSB Budget Base Case'!G14-'5-Yr PCSB Budget No Expansion'!G14</f>
        <v>0</v>
      </c>
      <c r="H14" s="51">
        <f>'5-Yr PCSB Budget Base Case'!H14-'5-Yr PCSB Budget No Expansion'!H14</f>
        <v>-5</v>
      </c>
      <c r="I14" s="51">
        <f>'5-Yr PCSB Budget Base Case'!I14-'5-Yr PCSB Budget No Expansion'!I14</f>
        <v>-5</v>
      </c>
      <c r="J14" s="51">
        <f>'5-Yr PCSB Budget Base Case'!J14-'5-Yr PCSB Budget No Expansion'!J14</f>
        <v>-5</v>
      </c>
      <c r="K14" s="51">
        <f>'5-Yr PCSB Budget Base Case'!K14-'5-Yr PCSB Budget No Expansion'!K14</f>
        <v>-5</v>
      </c>
      <c r="L14" s="78">
        <f>IF('5-Yr PCSB Budget Base Case'!G14,G14/'5-Yr PCSB Budget Base Case'!G14,0)</f>
        <v>0</v>
      </c>
      <c r="M14" s="65">
        <f>IF('5-Yr PCSB Budget Base Case'!H14,H14/'5-Yr PCSB Budget Base Case'!H14,0)</f>
        <v>-9.4339622641509441E-2</v>
      </c>
      <c r="N14" s="65">
        <f>IF('5-Yr PCSB Budget Base Case'!I14,I14/'5-Yr PCSB Budget Base Case'!I14,0)</f>
        <v>-9.4339622641509441E-2</v>
      </c>
      <c r="O14" s="65">
        <f>IF('5-Yr PCSB Budget Base Case'!J14,J14/'5-Yr PCSB Budget Base Case'!J14,0)</f>
        <v>-9.4339622641509441E-2</v>
      </c>
      <c r="P14" s="92">
        <f>IF('5-Yr PCSB Budget Base Case'!K14,K14/'5-Yr PCSB Budget Base Case'!K14,0)</f>
        <v>-9.4339622641509441E-2</v>
      </c>
    </row>
    <row r="15" spans="1:16">
      <c r="A15" s="14" t="str">
        <f t="shared" si="2"/>
        <v>PCSB 5-Year Budget</v>
      </c>
      <c r="B15" s="151">
        <f t="shared" si="2"/>
        <v>116</v>
      </c>
      <c r="C15" s="14" t="str">
        <f t="shared" si="2"/>
        <v>E.L. Haynes PCS</v>
      </c>
      <c r="D15" s="5" t="str">
        <f t="shared" si="2"/>
        <v>2026-2027</v>
      </c>
      <c r="E15" s="39">
        <v>5</v>
      </c>
      <c r="F15" s="36">
        <f>'5-Yr PCSB Budget Base Case'!F15</f>
        <v>1</v>
      </c>
      <c r="G15" s="51">
        <f>'5-Yr PCSB Budget Base Case'!G15-'5-Yr PCSB Budget No Expansion'!G15</f>
        <v>-1</v>
      </c>
      <c r="H15" s="51">
        <f>'5-Yr PCSB Budget Base Case'!H15-'5-Yr PCSB Budget No Expansion'!H15</f>
        <v>-1</v>
      </c>
      <c r="I15" s="51">
        <f>'5-Yr PCSB Budget Base Case'!I15-'5-Yr PCSB Budget No Expansion'!I15</f>
        <v>-3</v>
      </c>
      <c r="J15" s="51">
        <f>'5-Yr PCSB Budget Base Case'!J15-'5-Yr PCSB Budget No Expansion'!J15</f>
        <v>-3</v>
      </c>
      <c r="K15" s="51">
        <f>'5-Yr PCSB Budget Base Case'!K15-'5-Yr PCSB Budget No Expansion'!K15</f>
        <v>-3</v>
      </c>
      <c r="L15" s="78">
        <f>IF('5-Yr PCSB Budget Base Case'!G15,G15/'5-Yr PCSB Budget Base Case'!G15,0)</f>
        <v>-1.8181818181818181E-2</v>
      </c>
      <c r="M15" s="65">
        <f>IF('5-Yr PCSB Budget Base Case'!H15,H15/'5-Yr PCSB Budget Base Case'!H15,0)</f>
        <v>-1.8181818181818181E-2</v>
      </c>
      <c r="N15" s="65">
        <f>IF('5-Yr PCSB Budget Base Case'!I15,I15/'5-Yr PCSB Budget Base Case'!I15,0)</f>
        <v>-5.6603773584905662E-2</v>
      </c>
      <c r="O15" s="65">
        <f>IF('5-Yr PCSB Budget Base Case'!J15,J15/'5-Yr PCSB Budget Base Case'!J15,0)</f>
        <v>-5.6603773584905662E-2</v>
      </c>
      <c r="P15" s="92">
        <f>IF('5-Yr PCSB Budget Base Case'!K15,K15/'5-Yr PCSB Budget Base Case'!K15,0)</f>
        <v>-5.6603773584905662E-2</v>
      </c>
    </row>
    <row r="16" spans="1:16">
      <c r="A16" s="14" t="str">
        <f t="shared" si="2"/>
        <v>PCSB 5-Year Budget</v>
      </c>
      <c r="B16" s="151">
        <f t="shared" si="2"/>
        <v>116</v>
      </c>
      <c r="C16" s="14" t="str">
        <f t="shared" si="2"/>
        <v>E.L. Haynes PCS</v>
      </c>
      <c r="D16" s="5" t="str">
        <f t="shared" si="2"/>
        <v>2026-2027</v>
      </c>
      <c r="E16" s="39">
        <v>6</v>
      </c>
      <c r="F16" s="36">
        <f>'5-Yr PCSB Budget Base Case'!F16</f>
        <v>1.08</v>
      </c>
      <c r="G16" s="51">
        <f>'5-Yr PCSB Budget Base Case'!G16-'5-Yr PCSB Budget No Expansion'!G16</f>
        <v>0</v>
      </c>
      <c r="H16" s="51">
        <f>'5-Yr PCSB Budget Base Case'!H16-'5-Yr PCSB Budget No Expansion'!H16</f>
        <v>-4</v>
      </c>
      <c r="I16" s="51">
        <f>'5-Yr PCSB Budget Base Case'!I16-'5-Yr PCSB Budget No Expansion'!I16</f>
        <v>-4</v>
      </c>
      <c r="J16" s="51">
        <f>'5-Yr PCSB Budget Base Case'!J16-'5-Yr PCSB Budget No Expansion'!J16</f>
        <v>-4</v>
      </c>
      <c r="K16" s="51">
        <f>'5-Yr PCSB Budget Base Case'!K16-'5-Yr PCSB Budget No Expansion'!K16</f>
        <v>-4</v>
      </c>
      <c r="L16" s="78">
        <f>IF('5-Yr PCSB Budget Base Case'!G16,G16/'5-Yr PCSB Budget Base Case'!G16,0)</f>
        <v>0</v>
      </c>
      <c r="M16" s="65">
        <f>IF('5-Yr PCSB Budget Base Case'!H16,H16/'5-Yr PCSB Budget Base Case'!H16,0)</f>
        <v>-0.04</v>
      </c>
      <c r="N16" s="65">
        <f>IF('5-Yr PCSB Budget Base Case'!I16,I16/'5-Yr PCSB Budget Base Case'!I16,0)</f>
        <v>-0.04</v>
      </c>
      <c r="O16" s="65">
        <f>IF('5-Yr PCSB Budget Base Case'!J16,J16/'5-Yr PCSB Budget Base Case'!J16,0)</f>
        <v>-0.04</v>
      </c>
      <c r="P16" s="92">
        <f>IF('5-Yr PCSB Budget Base Case'!K16,K16/'5-Yr PCSB Budget Base Case'!K16,0)</f>
        <v>-0.04</v>
      </c>
    </row>
    <row r="17" spans="1:16">
      <c r="A17" s="14" t="str">
        <f t="shared" si="2"/>
        <v>PCSB 5-Year Budget</v>
      </c>
      <c r="B17" s="151">
        <f t="shared" si="2"/>
        <v>116</v>
      </c>
      <c r="C17" s="14" t="str">
        <f t="shared" si="2"/>
        <v>E.L. Haynes PCS</v>
      </c>
      <c r="D17" s="5" t="str">
        <f t="shared" si="2"/>
        <v>2026-2027</v>
      </c>
      <c r="E17" s="39">
        <v>7</v>
      </c>
      <c r="F17" s="36">
        <f>'5-Yr PCSB Budget Base Case'!F17</f>
        <v>1.08</v>
      </c>
      <c r="G17" s="51">
        <f>'5-Yr PCSB Budget Base Case'!G17-'5-Yr PCSB Budget No Expansion'!G17</f>
        <v>0</v>
      </c>
      <c r="H17" s="51">
        <f>'5-Yr PCSB Budget Base Case'!H17-'5-Yr PCSB Budget No Expansion'!H17</f>
        <v>-1</v>
      </c>
      <c r="I17" s="51">
        <f>'5-Yr PCSB Budget Base Case'!I17-'5-Yr PCSB Budget No Expansion'!I17</f>
        <v>-1</v>
      </c>
      <c r="J17" s="51">
        <f>'5-Yr PCSB Budget Base Case'!J17-'5-Yr PCSB Budget No Expansion'!J17</f>
        <v>-1</v>
      </c>
      <c r="K17" s="51">
        <f>'5-Yr PCSB Budget Base Case'!K17-'5-Yr PCSB Budget No Expansion'!K17</f>
        <v>-1</v>
      </c>
      <c r="L17" s="78">
        <f>IF('5-Yr PCSB Budget Base Case'!G17,G17/'5-Yr PCSB Budget Base Case'!G17,0)</f>
        <v>0</v>
      </c>
      <c r="M17" s="65">
        <f>IF('5-Yr PCSB Budget Base Case'!H17,H17/'5-Yr PCSB Budget Base Case'!H17,0)</f>
        <v>-0.01</v>
      </c>
      <c r="N17" s="65">
        <f>IF('5-Yr PCSB Budget Base Case'!I17,I17/'5-Yr PCSB Budget Base Case'!I17,0)</f>
        <v>-0.01</v>
      </c>
      <c r="O17" s="65">
        <f>IF('5-Yr PCSB Budget Base Case'!J17,J17/'5-Yr PCSB Budget Base Case'!J17,0)</f>
        <v>-0.01</v>
      </c>
      <c r="P17" s="92">
        <f>IF('5-Yr PCSB Budget Base Case'!K17,K17/'5-Yr PCSB Budget Base Case'!K17,0)</f>
        <v>-0.01</v>
      </c>
    </row>
    <row r="18" spans="1:16">
      <c r="A18" s="14" t="str">
        <f t="shared" si="2"/>
        <v>PCSB 5-Year Budget</v>
      </c>
      <c r="B18" s="151">
        <f t="shared" si="2"/>
        <v>116</v>
      </c>
      <c r="C18" s="14" t="str">
        <f t="shared" si="2"/>
        <v>E.L. Haynes PCS</v>
      </c>
      <c r="D18" s="5" t="str">
        <f t="shared" si="2"/>
        <v>2026-2027</v>
      </c>
      <c r="E18" s="39">
        <v>8</v>
      </c>
      <c r="F18" s="36">
        <f>'5-Yr PCSB Budget Base Case'!F18</f>
        <v>1.08</v>
      </c>
      <c r="G18" s="51">
        <f>'5-Yr PCSB Budget Base Case'!G18-'5-Yr PCSB Budget No Expansion'!G18</f>
        <v>15</v>
      </c>
      <c r="H18" s="51">
        <f>'5-Yr PCSB Budget Base Case'!H18-'5-Yr PCSB Budget No Expansion'!H18</f>
        <v>0</v>
      </c>
      <c r="I18" s="51">
        <f>'5-Yr PCSB Budget Base Case'!I18-'5-Yr PCSB Budget No Expansion'!I18</f>
        <v>0</v>
      </c>
      <c r="J18" s="51">
        <f>'5-Yr PCSB Budget Base Case'!J18-'5-Yr PCSB Budget No Expansion'!J18</f>
        <v>0</v>
      </c>
      <c r="K18" s="51">
        <f>'5-Yr PCSB Budget Base Case'!K18-'5-Yr PCSB Budget No Expansion'!K18</f>
        <v>0</v>
      </c>
      <c r="L18" s="78">
        <f>IF('5-Yr PCSB Budget Base Case'!G18,G18/'5-Yr PCSB Budget Base Case'!G18,0)</f>
        <v>0.13043478260869565</v>
      </c>
      <c r="M18" s="65">
        <f>IF('5-Yr PCSB Budget Base Case'!H18,H18/'5-Yr PCSB Budget Base Case'!H18,0)</f>
        <v>0</v>
      </c>
      <c r="N18" s="65">
        <f>IF('5-Yr PCSB Budget Base Case'!I18,I18/'5-Yr PCSB Budget Base Case'!I18,0)</f>
        <v>0</v>
      </c>
      <c r="O18" s="65">
        <f>IF('5-Yr PCSB Budget Base Case'!J18,J18/'5-Yr PCSB Budget Base Case'!J18,0)</f>
        <v>0</v>
      </c>
      <c r="P18" s="92">
        <f>IF('5-Yr PCSB Budget Base Case'!K18,K18/'5-Yr PCSB Budget Base Case'!K18,0)</f>
        <v>0</v>
      </c>
    </row>
    <row r="19" spans="1:16">
      <c r="A19" s="14" t="str">
        <f t="shared" ref="A19:D61" si="3">A$2</f>
        <v>PCSB 5-Year Budget</v>
      </c>
      <c r="B19" s="151">
        <f t="shared" si="3"/>
        <v>116</v>
      </c>
      <c r="C19" s="14" t="str">
        <f t="shared" si="3"/>
        <v>E.L. Haynes PCS</v>
      </c>
      <c r="D19" s="5" t="str">
        <f t="shared" si="3"/>
        <v>2026-2027</v>
      </c>
      <c r="E19" s="39">
        <v>9</v>
      </c>
      <c r="F19" s="36">
        <f>'5-Yr PCSB Budget Base Case'!F19</f>
        <v>1.22</v>
      </c>
      <c r="G19" s="51">
        <f>'5-Yr PCSB Budget Base Case'!G19-'5-Yr PCSB Budget No Expansion'!G19</f>
        <v>0</v>
      </c>
      <c r="H19" s="51">
        <f>'5-Yr PCSB Budget Base Case'!H19-'5-Yr PCSB Budget No Expansion'!H19</f>
        <v>-16</v>
      </c>
      <c r="I19" s="51">
        <f>'5-Yr PCSB Budget Base Case'!I19-'5-Yr PCSB Budget No Expansion'!I19</f>
        <v>-16</v>
      </c>
      <c r="J19" s="51">
        <f>'5-Yr PCSB Budget Base Case'!J19-'5-Yr PCSB Budget No Expansion'!J19</f>
        <v>-16</v>
      </c>
      <c r="K19" s="51">
        <f>'5-Yr PCSB Budget Base Case'!K19-'5-Yr PCSB Budget No Expansion'!K19</f>
        <v>-16</v>
      </c>
      <c r="L19" s="78">
        <f>IF('5-Yr PCSB Budget Base Case'!G19,G19/'5-Yr PCSB Budget Base Case'!G19,0)</f>
        <v>0</v>
      </c>
      <c r="M19" s="65">
        <f>IF('5-Yr PCSB Budget Base Case'!H19,H19/'5-Yr PCSB Budget Base Case'!H19,0)</f>
        <v>-0.13793103448275862</v>
      </c>
      <c r="N19" s="65">
        <f>IF('5-Yr PCSB Budget Base Case'!I19,I19/'5-Yr PCSB Budget Base Case'!I19,0)</f>
        <v>-0.13793103448275862</v>
      </c>
      <c r="O19" s="65">
        <f>IF('5-Yr PCSB Budget Base Case'!J19,J19/'5-Yr PCSB Budget Base Case'!J19,0)</f>
        <v>-0.13793103448275862</v>
      </c>
      <c r="P19" s="92">
        <f>IF('5-Yr PCSB Budget Base Case'!K19,K19/'5-Yr PCSB Budget Base Case'!K19,0)</f>
        <v>-0.13793103448275862</v>
      </c>
    </row>
    <row r="20" spans="1:16">
      <c r="A20" s="14" t="str">
        <f t="shared" si="3"/>
        <v>PCSB 5-Year Budget</v>
      </c>
      <c r="B20" s="151">
        <f t="shared" si="3"/>
        <v>116</v>
      </c>
      <c r="C20" s="14" t="str">
        <f t="shared" si="3"/>
        <v>E.L. Haynes PCS</v>
      </c>
      <c r="D20" s="5" t="str">
        <f t="shared" si="3"/>
        <v>2026-2027</v>
      </c>
      <c r="E20" s="39">
        <v>10</v>
      </c>
      <c r="F20" s="36">
        <f>'5-Yr PCSB Budget Base Case'!F20</f>
        <v>1.22</v>
      </c>
      <c r="G20" s="51">
        <f>'5-Yr PCSB Budget Base Case'!G20-'5-Yr PCSB Budget No Expansion'!G20</f>
        <v>-9</v>
      </c>
      <c r="H20" s="51">
        <f>'5-Yr PCSB Budget Base Case'!H20-'5-Yr PCSB Budget No Expansion'!H20</f>
        <v>8</v>
      </c>
      <c r="I20" s="51">
        <f>'5-Yr PCSB Budget Base Case'!I20-'5-Yr PCSB Budget No Expansion'!I20</f>
        <v>-10</v>
      </c>
      <c r="J20" s="51">
        <f>'5-Yr PCSB Budget Base Case'!J20-'5-Yr PCSB Budget No Expansion'!J20</f>
        <v>-10</v>
      </c>
      <c r="K20" s="51">
        <f>'5-Yr PCSB Budget Base Case'!K20-'5-Yr PCSB Budget No Expansion'!K20</f>
        <v>-10</v>
      </c>
      <c r="L20" s="78">
        <f>IF('5-Yr PCSB Budget Base Case'!G20,G20/'5-Yr PCSB Budget Base Case'!G20,0)</f>
        <v>-8.1081081081081086E-2</v>
      </c>
      <c r="M20" s="65">
        <f>IF('5-Yr PCSB Budget Base Case'!H20,H20/'5-Yr PCSB Budget Base Case'!H20,0)</f>
        <v>6.25E-2</v>
      </c>
      <c r="N20" s="65">
        <f>IF('5-Yr PCSB Budget Base Case'!I20,I20/'5-Yr PCSB Budget Base Case'!I20,0)</f>
        <v>-9.0909090909090912E-2</v>
      </c>
      <c r="O20" s="65">
        <f>IF('5-Yr PCSB Budget Base Case'!J20,J20/'5-Yr PCSB Budget Base Case'!J20,0)</f>
        <v>-9.0909090909090912E-2</v>
      </c>
      <c r="P20" s="92">
        <f>IF('5-Yr PCSB Budget Base Case'!K20,K20/'5-Yr PCSB Budget Base Case'!K20,0)</f>
        <v>-9.0909090909090912E-2</v>
      </c>
    </row>
    <row r="21" spans="1:16">
      <c r="A21" s="14" t="str">
        <f t="shared" si="3"/>
        <v>PCSB 5-Year Budget</v>
      </c>
      <c r="B21" s="151">
        <f t="shared" si="3"/>
        <v>116</v>
      </c>
      <c r="C21" s="14" t="str">
        <f t="shared" si="3"/>
        <v>E.L. Haynes PCS</v>
      </c>
      <c r="D21" s="5" t="str">
        <f t="shared" si="3"/>
        <v>2026-2027</v>
      </c>
      <c r="E21" s="39">
        <v>11</v>
      </c>
      <c r="F21" s="36">
        <f>'5-Yr PCSB Budget Base Case'!F21</f>
        <v>1.22</v>
      </c>
      <c r="G21" s="51">
        <f>'5-Yr PCSB Budget Base Case'!G21-'5-Yr PCSB Budget No Expansion'!G21</f>
        <v>-3</v>
      </c>
      <c r="H21" s="51">
        <f>'5-Yr PCSB Budget Base Case'!H21-'5-Yr PCSB Budget No Expansion'!H21</f>
        <v>-2</v>
      </c>
      <c r="I21" s="51">
        <f>'5-Yr PCSB Budget Base Case'!I21-'5-Yr PCSB Budget No Expansion'!I21</f>
        <v>15</v>
      </c>
      <c r="J21" s="51">
        <f>'5-Yr PCSB Budget Base Case'!J21-'5-Yr PCSB Budget No Expansion'!J21</f>
        <v>-3</v>
      </c>
      <c r="K21" s="51">
        <f>'5-Yr PCSB Budget Base Case'!K21-'5-Yr PCSB Budget No Expansion'!K21</f>
        <v>-3</v>
      </c>
      <c r="L21" s="78">
        <f>IF('5-Yr PCSB Budget Base Case'!G21,G21/'5-Yr PCSB Budget Base Case'!G21,0)</f>
        <v>-2.8571428571428571E-2</v>
      </c>
      <c r="M21" s="65">
        <f>IF('5-Yr PCSB Budget Base Case'!H21,H21/'5-Yr PCSB Budget Base Case'!H21,0)</f>
        <v>-1.8867924528301886E-2</v>
      </c>
      <c r="N21" s="65">
        <f>IF('5-Yr PCSB Budget Base Case'!I21,I21/'5-Yr PCSB Budget Base Case'!I21,0)</f>
        <v>0.12195121951219512</v>
      </c>
      <c r="O21" s="65">
        <f>IF('5-Yr PCSB Budget Base Case'!J21,J21/'5-Yr PCSB Budget Base Case'!J21,0)</f>
        <v>-2.8571428571428571E-2</v>
      </c>
      <c r="P21" s="92">
        <f>IF('5-Yr PCSB Budget Base Case'!K21,K21/'5-Yr PCSB Budget Base Case'!K21,0)</f>
        <v>-2.8571428571428571E-2</v>
      </c>
    </row>
    <row r="22" spans="1:16">
      <c r="A22" s="14" t="str">
        <f t="shared" si="3"/>
        <v>PCSB 5-Year Budget</v>
      </c>
      <c r="B22" s="151">
        <f t="shared" si="3"/>
        <v>116</v>
      </c>
      <c r="C22" s="14" t="str">
        <f t="shared" si="3"/>
        <v>E.L. Haynes PCS</v>
      </c>
      <c r="D22" s="5" t="str">
        <f t="shared" si="3"/>
        <v>2026-2027</v>
      </c>
      <c r="E22" s="39">
        <v>12</v>
      </c>
      <c r="F22" s="36">
        <f>'5-Yr PCSB Budget Base Case'!F22</f>
        <v>1.22</v>
      </c>
      <c r="G22" s="51">
        <f>'5-Yr PCSB Budget Base Case'!G22-'5-Yr PCSB Budget No Expansion'!G22</f>
        <v>6</v>
      </c>
      <c r="H22" s="51">
        <f>'5-Yr PCSB Budget Base Case'!H22-'5-Yr PCSB Budget No Expansion'!H22</f>
        <v>-3</v>
      </c>
      <c r="I22" s="51">
        <f>'5-Yr PCSB Budget Base Case'!I22-'5-Yr PCSB Budget No Expansion'!I22</f>
        <v>-3</v>
      </c>
      <c r="J22" s="51">
        <f>'5-Yr PCSB Budget Base Case'!J22-'5-Yr PCSB Budget No Expansion'!J22</f>
        <v>14</v>
      </c>
      <c r="K22" s="51">
        <f>'5-Yr PCSB Budget Base Case'!K22-'5-Yr PCSB Budget No Expansion'!K22</f>
        <v>-3</v>
      </c>
      <c r="L22" s="78">
        <f>IF('5-Yr PCSB Budget Base Case'!G22,G22/'5-Yr PCSB Budget Base Case'!G22,0)</f>
        <v>5.5045871559633031E-2</v>
      </c>
      <c r="M22" s="65">
        <f>IF('5-Yr PCSB Budget Base Case'!H22,H22/'5-Yr PCSB Budget Base Case'!H22,0)</f>
        <v>-0.03</v>
      </c>
      <c r="N22" s="65">
        <f>IF('5-Yr PCSB Budget Base Case'!I22,I22/'5-Yr PCSB Budget Base Case'!I22,0)</f>
        <v>-0.03</v>
      </c>
      <c r="O22" s="65">
        <f>IF('5-Yr PCSB Budget Base Case'!J22,J22/'5-Yr PCSB Budget Base Case'!J22,0)</f>
        <v>0.11965811965811966</v>
      </c>
      <c r="P22" s="92">
        <f>IF('5-Yr PCSB Budget Base Case'!K22,K22/'5-Yr PCSB Budget Base Case'!K22,0)</f>
        <v>-0.03</v>
      </c>
    </row>
    <row r="23" spans="1:16">
      <c r="A23" s="14" t="str">
        <f t="shared" si="3"/>
        <v>PCSB 5-Year Budget</v>
      </c>
      <c r="B23" s="151">
        <f t="shared" si="3"/>
        <v>116</v>
      </c>
      <c r="C23" s="14" t="str">
        <f t="shared" si="3"/>
        <v>E.L. Haynes PCS</v>
      </c>
      <c r="D23" s="5" t="str">
        <f t="shared" si="3"/>
        <v>2026-2027</v>
      </c>
      <c r="E23" s="38" t="s">
        <v>208</v>
      </c>
      <c r="F23" s="36">
        <f>'5-Yr PCSB Budget Base Case'!F23</f>
        <v>1.58</v>
      </c>
      <c r="G23" s="51">
        <f>'5-Yr PCSB Budget Base Case'!G23-'5-Yr PCSB Budget No Expansion'!G23</f>
        <v>0</v>
      </c>
      <c r="H23" s="51">
        <f>'5-Yr PCSB Budget Base Case'!H23-'5-Yr PCSB Budget No Expansion'!H23</f>
        <v>0</v>
      </c>
      <c r="I23" s="51">
        <f>'5-Yr PCSB Budget Base Case'!I23-'5-Yr PCSB Budget No Expansion'!I23</f>
        <v>0</v>
      </c>
      <c r="J23" s="51">
        <f>'5-Yr PCSB Budget Base Case'!J23-'5-Yr PCSB Budget No Expansion'!J23</f>
        <v>0</v>
      </c>
      <c r="K23" s="51">
        <f>'5-Yr PCSB Budget Base Case'!K23-'5-Yr PCSB Budget No Expansion'!K23</f>
        <v>0</v>
      </c>
      <c r="L23" s="78">
        <f>IF('5-Yr PCSB Budget Base Case'!G23,G23/'5-Yr PCSB Budget Base Case'!G23,0)</f>
        <v>0</v>
      </c>
      <c r="M23" s="65">
        <f>IF('5-Yr PCSB Budget Base Case'!H23,H23/'5-Yr PCSB Budget Base Case'!H23,0)</f>
        <v>0</v>
      </c>
      <c r="N23" s="65">
        <f>IF('5-Yr PCSB Budget Base Case'!I23,I23/'5-Yr PCSB Budget Base Case'!I23,0)</f>
        <v>0</v>
      </c>
      <c r="O23" s="65">
        <f>IF('5-Yr PCSB Budget Base Case'!J23,J23/'5-Yr PCSB Budget Base Case'!J23,0)</f>
        <v>0</v>
      </c>
      <c r="P23" s="92">
        <f>IF('5-Yr PCSB Budget Base Case'!K23,K23/'5-Yr PCSB Budget Base Case'!K23,0)</f>
        <v>0</v>
      </c>
    </row>
    <row r="24" spans="1:16">
      <c r="A24" s="14" t="str">
        <f t="shared" si="3"/>
        <v>PCSB 5-Year Budget</v>
      </c>
      <c r="B24" s="151">
        <f t="shared" si="3"/>
        <v>116</v>
      </c>
      <c r="C24" s="14" t="str">
        <f t="shared" si="3"/>
        <v>E.L. Haynes PCS</v>
      </c>
      <c r="D24" s="5" t="str">
        <f t="shared" si="3"/>
        <v>2026-2027</v>
      </c>
      <c r="E24" s="38" t="s">
        <v>207</v>
      </c>
      <c r="F24" s="36">
        <f>'5-Yr PCSB Budget Base Case'!F24</f>
        <v>1.17</v>
      </c>
      <c r="G24" s="51">
        <f>'5-Yr PCSB Budget Base Case'!G24-'5-Yr PCSB Budget No Expansion'!G24</f>
        <v>0</v>
      </c>
      <c r="H24" s="51">
        <f>'5-Yr PCSB Budget Base Case'!H24-'5-Yr PCSB Budget No Expansion'!H24</f>
        <v>0</v>
      </c>
      <c r="I24" s="51">
        <f>'5-Yr PCSB Budget Base Case'!I24-'5-Yr PCSB Budget No Expansion'!I24</f>
        <v>0</v>
      </c>
      <c r="J24" s="51">
        <f>'5-Yr PCSB Budget Base Case'!J24-'5-Yr PCSB Budget No Expansion'!J24</f>
        <v>0</v>
      </c>
      <c r="K24" s="51">
        <f>'5-Yr PCSB Budget Base Case'!K24-'5-Yr PCSB Budget No Expansion'!K24</f>
        <v>0</v>
      </c>
      <c r="L24" s="78">
        <f>IF('5-Yr PCSB Budget Base Case'!G24,G24/'5-Yr PCSB Budget Base Case'!G24,0)</f>
        <v>0</v>
      </c>
      <c r="M24" s="65">
        <f>IF('5-Yr PCSB Budget Base Case'!H24,H24/'5-Yr PCSB Budget Base Case'!H24,0)</f>
        <v>0</v>
      </c>
      <c r="N24" s="65">
        <f>IF('5-Yr PCSB Budget Base Case'!I24,I24/'5-Yr PCSB Budget Base Case'!I24,0)</f>
        <v>0</v>
      </c>
      <c r="O24" s="65">
        <f>IF('5-Yr PCSB Budget Base Case'!J24,J24/'5-Yr PCSB Budget Base Case'!J24,0)</f>
        <v>0</v>
      </c>
      <c r="P24" s="92">
        <f>IF('5-Yr PCSB Budget Base Case'!K24,K24/'5-Yr PCSB Budget Base Case'!K24,0)</f>
        <v>0</v>
      </c>
    </row>
    <row r="25" spans="1:16">
      <c r="A25" s="14" t="str">
        <f t="shared" si="3"/>
        <v>PCSB 5-Year Budget</v>
      </c>
      <c r="B25" s="151">
        <f t="shared" si="3"/>
        <v>116</v>
      </c>
      <c r="C25" s="14" t="str">
        <f t="shared" si="3"/>
        <v>E.L. Haynes PCS</v>
      </c>
      <c r="D25" s="5" t="str">
        <f t="shared" si="3"/>
        <v>2026-2027</v>
      </c>
      <c r="E25" s="38" t="s">
        <v>206</v>
      </c>
      <c r="F25" s="45">
        <f>'5-Yr PCSB Budget Base Case'!F25</f>
        <v>1</v>
      </c>
      <c r="G25" s="52">
        <f>'5-Yr PCSB Budget Base Case'!G25-'5-Yr PCSB Budget No Expansion'!G25</f>
        <v>0</v>
      </c>
      <c r="H25" s="52">
        <f>'5-Yr PCSB Budget Base Case'!H25-'5-Yr PCSB Budget No Expansion'!H25</f>
        <v>0</v>
      </c>
      <c r="I25" s="52">
        <f>'5-Yr PCSB Budget Base Case'!I25-'5-Yr PCSB Budget No Expansion'!I25</f>
        <v>0</v>
      </c>
      <c r="J25" s="52">
        <f>'5-Yr PCSB Budget Base Case'!J25-'5-Yr PCSB Budget No Expansion'!J25</f>
        <v>0</v>
      </c>
      <c r="K25" s="52">
        <f>'5-Yr PCSB Budget Base Case'!K25-'5-Yr PCSB Budget No Expansion'!K25</f>
        <v>0</v>
      </c>
      <c r="L25" s="79">
        <f>IF('5-Yr PCSB Budget Base Case'!G25,G25/'5-Yr PCSB Budget Base Case'!G25,0)</f>
        <v>0</v>
      </c>
      <c r="M25" s="66">
        <f>IF('5-Yr PCSB Budget Base Case'!H25,H25/'5-Yr PCSB Budget Base Case'!H25,0)</f>
        <v>0</v>
      </c>
      <c r="N25" s="66">
        <f>IF('5-Yr PCSB Budget Base Case'!I25,I25/'5-Yr PCSB Budget Base Case'!I25,0)</f>
        <v>0</v>
      </c>
      <c r="O25" s="66">
        <f>IF('5-Yr PCSB Budget Base Case'!J25,J25/'5-Yr PCSB Budget Base Case'!J25,0)</f>
        <v>0</v>
      </c>
      <c r="P25" s="93">
        <f>IF('5-Yr PCSB Budget Base Case'!K25,K25/'5-Yr PCSB Budget Base Case'!K25,0)</f>
        <v>0</v>
      </c>
    </row>
    <row r="26" spans="1:16" ht="30" customHeight="1">
      <c r="A26" s="14" t="str">
        <f t="shared" si="3"/>
        <v>PCSB 5-Year Budget</v>
      </c>
      <c r="B26" s="151">
        <f t="shared" si="3"/>
        <v>116</v>
      </c>
      <c r="C26" s="14" t="str">
        <f t="shared" si="3"/>
        <v>E.L. Haynes PCS</v>
      </c>
      <c r="D26" s="5" t="str">
        <f t="shared" si="3"/>
        <v>2026-2027</v>
      </c>
      <c r="E26" s="40" t="s">
        <v>205</v>
      </c>
      <c r="F26" s="36">
        <f>'5-Yr PCSB Budget Base Case'!F26</f>
        <v>0.97</v>
      </c>
      <c r="G26" s="51">
        <f>'5-Yr PCSB Budget Base Case'!G26-'5-Yr PCSB Budget No Expansion'!G26</f>
        <v>0</v>
      </c>
      <c r="H26" s="51">
        <f>'5-Yr PCSB Budget Base Case'!H26-'5-Yr PCSB Budget No Expansion'!H26</f>
        <v>2.8870292887029336</v>
      </c>
      <c r="I26" s="51">
        <f>'5-Yr PCSB Budget Base Case'!I26-'5-Yr PCSB Budget No Expansion'!I26</f>
        <v>3.579916317991632</v>
      </c>
      <c r="J26" s="51">
        <f>'5-Yr PCSB Budget Base Case'!J26-'5-Yr PCSB Budget No Expansion'!J26</f>
        <v>6.2937238493723839</v>
      </c>
      <c r="K26" s="51">
        <f>'5-Yr PCSB Budget Base Case'!K26-'5-Yr PCSB Budget No Expansion'!K26</f>
        <v>8.1991631799163258</v>
      </c>
      <c r="L26" s="78">
        <f>IF('5-Yr PCSB Budget Base Case'!G26,G26/'5-Yr PCSB Budget Base Case'!G26,0)</f>
        <v>0</v>
      </c>
      <c r="M26" s="65">
        <f>IF('5-Yr PCSB Budget Base Case'!H26,H26/'5-Yr PCSB Budget Base Case'!H26,0)</f>
        <v>4.0160642570281187E-2</v>
      </c>
      <c r="N26" s="65">
        <f>IF('5-Yr PCSB Budget Base Case'!I26,I26/'5-Yr PCSB Budget Base Case'!I26,0)</f>
        <v>4.9323786793953862E-2</v>
      </c>
      <c r="O26" s="65">
        <f>IF('5-Yr PCSB Budget Base Case'!J26,J26/'5-Yr PCSB Budget Base Case'!J26,0)</f>
        <v>8.3588957055214713E-2</v>
      </c>
      <c r="P26" s="92">
        <f>IF('5-Yr PCSB Budget Base Case'!K26,K26/'5-Yr PCSB Budget Base Case'!K26,0)</f>
        <v>0.10620792819745709</v>
      </c>
    </row>
    <row r="27" spans="1:16">
      <c r="A27" s="14" t="str">
        <f t="shared" si="3"/>
        <v>PCSB 5-Year Budget</v>
      </c>
      <c r="B27" s="151">
        <f t="shared" si="3"/>
        <v>116</v>
      </c>
      <c r="C27" s="14" t="str">
        <f t="shared" si="3"/>
        <v>E.L. Haynes PCS</v>
      </c>
      <c r="D27" s="5" t="str">
        <f t="shared" si="3"/>
        <v>2026-2027</v>
      </c>
      <c r="E27" s="40" t="s">
        <v>204</v>
      </c>
      <c r="F27" s="36">
        <f>'5-Yr PCSB Budget Base Case'!F27</f>
        <v>1.2</v>
      </c>
      <c r="G27" s="51">
        <f>'5-Yr PCSB Budget Base Case'!G27-'5-Yr PCSB Budget No Expansion'!G27</f>
        <v>0</v>
      </c>
      <c r="H27" s="51">
        <f>'5-Yr PCSB Budget Base Case'!H27-'5-Yr PCSB Budget No Expansion'!H27</f>
        <v>5.1046025104602535</v>
      </c>
      <c r="I27" s="51">
        <f>'5-Yr PCSB Budget Base Case'!I27-'5-Yr PCSB Budget No Expansion'!I27</f>
        <v>6.3297071129707092</v>
      </c>
      <c r="J27" s="51">
        <f>'5-Yr PCSB Budget Base Case'!J27-'5-Yr PCSB Budget No Expansion'!J27</f>
        <v>11.128033472803338</v>
      </c>
      <c r="K27" s="51">
        <f>'5-Yr PCSB Budget Base Case'!K27-'5-Yr PCSB Budget No Expansion'!K27</f>
        <v>14.497071129707109</v>
      </c>
      <c r="L27" s="78">
        <f>IF('5-Yr PCSB Budget Base Case'!G27,G27/'5-Yr PCSB Budget Base Case'!G27,0)</f>
        <v>0</v>
      </c>
      <c r="M27" s="65">
        <f>IF('5-Yr PCSB Budget Base Case'!H27,H27/'5-Yr PCSB Budget Base Case'!H27,0)</f>
        <v>4.0160642570281145E-2</v>
      </c>
      <c r="N27" s="65">
        <f>IF('5-Yr PCSB Budget Base Case'!I27,I27/'5-Yr PCSB Budget Base Case'!I27,0)</f>
        <v>4.9323786793953842E-2</v>
      </c>
      <c r="O27" s="65">
        <f>IF('5-Yr PCSB Budget Base Case'!J27,J27/'5-Yr PCSB Budget Base Case'!J27,0)</f>
        <v>8.3588957055214658E-2</v>
      </c>
      <c r="P27" s="92">
        <f>IF('5-Yr PCSB Budget Base Case'!K27,K27/'5-Yr PCSB Budget Base Case'!K27,0)</f>
        <v>0.10620792819745697</v>
      </c>
    </row>
    <row r="28" spans="1:16">
      <c r="A28" s="14" t="str">
        <f t="shared" si="3"/>
        <v>PCSB 5-Year Budget</v>
      </c>
      <c r="B28" s="151">
        <f t="shared" si="3"/>
        <v>116</v>
      </c>
      <c r="C28" s="14" t="str">
        <f t="shared" si="3"/>
        <v>E.L. Haynes PCS</v>
      </c>
      <c r="D28" s="5" t="str">
        <f t="shared" si="3"/>
        <v>2026-2027</v>
      </c>
      <c r="E28" s="40" t="s">
        <v>203</v>
      </c>
      <c r="F28" s="36">
        <f>'5-Yr PCSB Budget Base Case'!F28</f>
        <v>1.97</v>
      </c>
      <c r="G28" s="51">
        <f>'5-Yr PCSB Budget Base Case'!G28-'5-Yr PCSB Budget No Expansion'!G28</f>
        <v>0</v>
      </c>
      <c r="H28" s="51">
        <f>'5-Yr PCSB Budget Base Case'!H28-'5-Yr PCSB Budget No Expansion'!H28</f>
        <v>1.2552301255230134</v>
      </c>
      <c r="I28" s="51">
        <f>'5-Yr PCSB Budget Base Case'!I28-'5-Yr PCSB Budget No Expansion'!I28</f>
        <v>1.5564853556485367</v>
      </c>
      <c r="J28" s="51">
        <f>'5-Yr PCSB Budget Base Case'!J28-'5-Yr PCSB Budget No Expansion'!J28</f>
        <v>2.7364016736401666</v>
      </c>
      <c r="K28" s="51">
        <f>'5-Yr PCSB Budget Base Case'!K28-'5-Yr PCSB Budget No Expansion'!K28</f>
        <v>3.5648535564853532</v>
      </c>
      <c r="L28" s="78">
        <f>IF('5-Yr PCSB Budget Base Case'!G28,G28/'5-Yr PCSB Budget Base Case'!G28,0)</f>
        <v>0</v>
      </c>
      <c r="M28" s="65">
        <f>IF('5-Yr PCSB Budget Base Case'!H28,H28/'5-Yr PCSB Budget Base Case'!H28,0)</f>
        <v>4.0160642570281152E-2</v>
      </c>
      <c r="N28" s="65">
        <f>IF('5-Yr PCSB Budget Base Case'!I28,I28/'5-Yr PCSB Budget Base Case'!I28,0)</f>
        <v>4.9323786793953897E-2</v>
      </c>
      <c r="O28" s="65">
        <f>IF('5-Yr PCSB Budget Base Case'!J28,J28/'5-Yr PCSB Budget Base Case'!J28,0)</f>
        <v>8.3588957055214699E-2</v>
      </c>
      <c r="P28" s="92">
        <f>IF('5-Yr PCSB Budget Base Case'!K28,K28/'5-Yr PCSB Budget Base Case'!K28,0)</f>
        <v>0.10620792819745693</v>
      </c>
    </row>
    <row r="29" spans="1:16">
      <c r="A29" s="14" t="str">
        <f t="shared" si="3"/>
        <v>PCSB 5-Year Budget</v>
      </c>
      <c r="B29" s="151">
        <f t="shared" si="3"/>
        <v>116</v>
      </c>
      <c r="C29" s="14" t="str">
        <f t="shared" si="3"/>
        <v>E.L. Haynes PCS</v>
      </c>
      <c r="D29" s="5" t="str">
        <f t="shared" si="3"/>
        <v>2026-2027</v>
      </c>
      <c r="E29" s="40" t="s">
        <v>202</v>
      </c>
      <c r="F29" s="36">
        <f>'5-Yr PCSB Budget Base Case'!F29</f>
        <v>3.49</v>
      </c>
      <c r="G29" s="51">
        <f>'5-Yr PCSB Budget Base Case'!G29-'5-Yr PCSB Budget No Expansion'!G29</f>
        <v>0</v>
      </c>
      <c r="H29" s="51">
        <f>'5-Yr PCSB Budget Base Case'!H29-'5-Yr PCSB Budget No Expansion'!H29</f>
        <v>1.04602510460251</v>
      </c>
      <c r="I29" s="51">
        <f>'5-Yr PCSB Budget Base Case'!I29-'5-Yr PCSB Budget No Expansion'!I29</f>
        <v>1.2970711297071134</v>
      </c>
      <c r="J29" s="51">
        <f>'5-Yr PCSB Budget Base Case'!J29-'5-Yr PCSB Budget No Expansion'!J29</f>
        <v>2.2803347280334734</v>
      </c>
      <c r="K29" s="51">
        <f>'5-Yr PCSB Budget Base Case'!K29-'5-Yr PCSB Budget No Expansion'!K29</f>
        <v>2.97071129707113</v>
      </c>
      <c r="L29" s="78">
        <f>IF('5-Yr PCSB Budget Base Case'!G29,G29/'5-Yr PCSB Budget Base Case'!G29,0)</f>
        <v>0</v>
      </c>
      <c r="M29" s="65">
        <f>IF('5-Yr PCSB Budget Base Case'!H29,H29/'5-Yr PCSB Budget Base Case'!H29,0)</f>
        <v>4.0160642570281103E-2</v>
      </c>
      <c r="N29" s="65">
        <f>IF('5-Yr PCSB Budget Base Case'!I29,I29/'5-Yr PCSB Budget Base Case'!I29,0)</f>
        <v>4.9323786793953869E-2</v>
      </c>
      <c r="O29" s="65">
        <f>IF('5-Yr PCSB Budget Base Case'!J29,J29/'5-Yr PCSB Budget Base Case'!J29,0)</f>
        <v>8.3588957055214741E-2</v>
      </c>
      <c r="P29" s="92">
        <f>IF('5-Yr PCSB Budget Base Case'!K29,K29/'5-Yr PCSB Budget Base Case'!K29,0)</f>
        <v>0.106207928197457</v>
      </c>
    </row>
    <row r="30" spans="1:16">
      <c r="A30" s="14" t="str">
        <f t="shared" si="3"/>
        <v>PCSB 5-Year Budget</v>
      </c>
      <c r="B30" s="151">
        <f t="shared" si="3"/>
        <v>116</v>
      </c>
      <c r="C30" s="14" t="str">
        <f t="shared" si="3"/>
        <v>E.L. Haynes PCS</v>
      </c>
      <c r="D30" s="5" t="str">
        <f t="shared" si="3"/>
        <v>2026-2027</v>
      </c>
      <c r="E30" s="40" t="s">
        <v>295</v>
      </c>
      <c r="F30" s="36">
        <v>9.9000000000000005E-2</v>
      </c>
      <c r="G30" s="51">
        <f>'5-Yr PCSB Budget Base Case'!G30-'5-Yr PCSB Budget No Expansion'!G30</f>
        <v>0</v>
      </c>
      <c r="H30" s="51">
        <f>'5-Yr PCSB Budget Base Case'!H30-'5-Yr PCSB Budget No Expansion'!H30</f>
        <v>10.29288702928875</v>
      </c>
      <c r="I30" s="51">
        <f>'5-Yr PCSB Budget Base Case'!I30-'5-Yr PCSB Budget No Expansion'!I30</f>
        <v>12.763179916317995</v>
      </c>
      <c r="J30" s="51">
        <f>'5-Yr PCSB Budget Base Case'!J30-'5-Yr PCSB Budget No Expansion'!J30</f>
        <v>22.438493723849376</v>
      </c>
      <c r="K30" s="51">
        <f>'5-Yr PCSB Budget Base Case'!K30-'5-Yr PCSB Budget No Expansion'!K30</f>
        <v>29.231799163179915</v>
      </c>
      <c r="L30" s="78">
        <f>IF('5-Yr PCSB Budget Base Case'!G30,G30/'5-Yr PCSB Budget Base Case'!G30,0)</f>
        <v>0</v>
      </c>
      <c r="M30" s="65">
        <f>IF('5-Yr PCSB Budget Base Case'!H30,H30/'5-Yr PCSB Budget Base Case'!H30,0)</f>
        <v>4.0160642570281298E-2</v>
      </c>
      <c r="N30" s="65">
        <f>IF('5-Yr PCSB Budget Base Case'!I30,I30/'5-Yr PCSB Budget Base Case'!I30,0)</f>
        <v>4.9323786793953869E-2</v>
      </c>
      <c r="O30" s="65">
        <f>IF('5-Yr PCSB Budget Base Case'!J30,J30/'5-Yr PCSB Budget Base Case'!J30,0)</f>
        <v>8.3588957055214741E-2</v>
      </c>
      <c r="P30" s="92">
        <f>IF('5-Yr PCSB Budget Base Case'!K30,K30/'5-Yr PCSB Budget Base Case'!K30,0)</f>
        <v>0.10620792819745699</v>
      </c>
    </row>
    <row r="31" spans="1:16">
      <c r="A31" s="14" t="str">
        <f t="shared" si="3"/>
        <v>PCSB 5-Year Budget</v>
      </c>
      <c r="B31" s="151">
        <f t="shared" si="3"/>
        <v>116</v>
      </c>
      <c r="C31" s="14" t="str">
        <f t="shared" si="3"/>
        <v>E.L. Haynes PCS</v>
      </c>
      <c r="D31" s="5" t="str">
        <f t="shared" si="3"/>
        <v>2026-2027</v>
      </c>
      <c r="E31" s="40" t="s">
        <v>296</v>
      </c>
      <c r="F31" s="36">
        <v>8.8999999999999996E-2</v>
      </c>
      <c r="G31" s="51">
        <f>'5-Yr PCSB Budget Base Case'!G31-'5-Yr PCSB Budget No Expansion'!G31</f>
        <v>0</v>
      </c>
      <c r="H31" s="51">
        <f>'5-Yr PCSB Budget Base Case'!H31-'5-Yr PCSB Budget No Expansion'!H31</f>
        <v>10.29288702928875</v>
      </c>
      <c r="I31" s="51">
        <f>'5-Yr PCSB Budget Base Case'!I31-'5-Yr PCSB Budget No Expansion'!I31</f>
        <v>12.763179916317995</v>
      </c>
      <c r="J31" s="51">
        <f>'5-Yr PCSB Budget Base Case'!J31-'5-Yr PCSB Budget No Expansion'!J31</f>
        <v>22.438493723849376</v>
      </c>
      <c r="K31" s="51">
        <f>'5-Yr PCSB Budget Base Case'!K31-'5-Yr PCSB Budget No Expansion'!K31</f>
        <v>29.231799163179915</v>
      </c>
      <c r="L31" s="78">
        <f>IF('5-Yr PCSB Budget Base Case'!G31,G31/'5-Yr PCSB Budget Base Case'!G31,0)</f>
        <v>0</v>
      </c>
      <c r="M31" s="65">
        <f>IF('5-Yr PCSB Budget Base Case'!H31,H31/'5-Yr PCSB Budget Base Case'!H31,0)</f>
        <v>4.0160642570281298E-2</v>
      </c>
      <c r="N31" s="65">
        <f>IF('5-Yr PCSB Budget Base Case'!I31,I31/'5-Yr PCSB Budget Base Case'!I31,0)</f>
        <v>4.9323786793953869E-2</v>
      </c>
      <c r="O31" s="65">
        <f>IF('5-Yr PCSB Budget Base Case'!J31,J31/'5-Yr PCSB Budget Base Case'!J31,0)</f>
        <v>8.3588957055214741E-2</v>
      </c>
      <c r="P31" s="92">
        <f>IF('5-Yr PCSB Budget Base Case'!K31,K31/'5-Yr PCSB Budget Base Case'!K31,0)</f>
        <v>0.10620792819745699</v>
      </c>
    </row>
    <row r="32" spans="1:16">
      <c r="A32" s="14" t="str">
        <f t="shared" si="3"/>
        <v>PCSB 5-Year Budget</v>
      </c>
      <c r="B32" s="151">
        <f t="shared" si="3"/>
        <v>116</v>
      </c>
      <c r="C32" s="14" t="str">
        <f t="shared" si="3"/>
        <v>E.L. Haynes PCS</v>
      </c>
      <c r="D32" s="5" t="str">
        <f t="shared" si="3"/>
        <v>2026-2027</v>
      </c>
      <c r="E32" s="40" t="s">
        <v>201</v>
      </c>
      <c r="F32" s="36">
        <f>'5-Yr PCSB Budget Base Case'!F32</f>
        <v>0.06</v>
      </c>
      <c r="G32" s="51">
        <f>'5-Yr PCSB Budget Base Case'!G32-'5-Yr PCSB Budget No Expansion'!G32</f>
        <v>0</v>
      </c>
      <c r="H32" s="51">
        <f>'5-Yr PCSB Budget Base Case'!H32-'5-Yr PCSB Budget No Expansion'!H32</f>
        <v>0</v>
      </c>
      <c r="I32" s="51">
        <f>'5-Yr PCSB Budget Base Case'!I32-'5-Yr PCSB Budget No Expansion'!I32</f>
        <v>0</v>
      </c>
      <c r="J32" s="51">
        <f>'5-Yr PCSB Budget Base Case'!J32-'5-Yr PCSB Budget No Expansion'!J32</f>
        <v>0</v>
      </c>
      <c r="K32" s="51">
        <f>'5-Yr PCSB Budget Base Case'!K32-'5-Yr PCSB Budget No Expansion'!K32</f>
        <v>0</v>
      </c>
      <c r="L32" s="78">
        <f>IF('5-Yr PCSB Budget Base Case'!G32,G32/'5-Yr PCSB Budget Base Case'!G32,0)</f>
        <v>0</v>
      </c>
      <c r="M32" s="65">
        <f>IF('5-Yr PCSB Budget Base Case'!H32,H32/'5-Yr PCSB Budget Base Case'!H32,0)</f>
        <v>0</v>
      </c>
      <c r="N32" s="65">
        <f>IF('5-Yr PCSB Budget Base Case'!I32,I32/'5-Yr PCSB Budget Base Case'!I32,0)</f>
        <v>0</v>
      </c>
      <c r="O32" s="65">
        <f>IF('5-Yr PCSB Budget Base Case'!J32,J32/'5-Yr PCSB Budget Base Case'!J32,0)</f>
        <v>0</v>
      </c>
      <c r="P32" s="92">
        <f>IF('5-Yr PCSB Budget Base Case'!K32,K32/'5-Yr PCSB Budget Base Case'!K32,0)</f>
        <v>0</v>
      </c>
    </row>
    <row r="33" spans="1:16">
      <c r="A33" s="14" t="str">
        <f t="shared" si="3"/>
        <v>PCSB 5-Year Budget</v>
      </c>
      <c r="B33" s="151">
        <f t="shared" si="3"/>
        <v>116</v>
      </c>
      <c r="C33" s="14" t="str">
        <f t="shared" si="3"/>
        <v>E.L. Haynes PCS</v>
      </c>
      <c r="D33" s="5" t="str">
        <f t="shared" si="3"/>
        <v>2026-2027</v>
      </c>
      <c r="E33" s="40" t="s">
        <v>285</v>
      </c>
      <c r="F33" s="36">
        <f>'5-Yr PCSB Budget Base Case'!F33</f>
        <v>0.3</v>
      </c>
      <c r="G33" s="51">
        <f>'5-Yr PCSB Budget Base Case'!G33-'5-Yr PCSB Budget No Expansion'!G33</f>
        <v>0</v>
      </c>
      <c r="H33" s="51">
        <f>'5-Yr PCSB Budget Base Case'!H33-'5-Yr PCSB Budget No Expansion'!H33</f>
        <v>18.995815899581544</v>
      </c>
      <c r="I33" s="51">
        <f>'5-Yr PCSB Budget Base Case'!I33-'5-Yr PCSB Budget No Expansion'!I33</f>
        <v>23.554811715481151</v>
      </c>
      <c r="J33" s="51">
        <f>'5-Yr PCSB Budget Base Case'!J33-'5-Yr PCSB Budget No Expansion'!J33</f>
        <v>41.41087866108785</v>
      </c>
      <c r="K33" s="51">
        <f>'5-Yr PCSB Budget Base Case'!K33-'5-Yr PCSB Budget No Expansion'!K33</f>
        <v>53.948117154811712</v>
      </c>
      <c r="L33" s="78">
        <f>IF('5-Yr PCSB Budget Base Case'!G33,G33/'5-Yr PCSB Budget Base Case'!G33,0)</f>
        <v>0</v>
      </c>
      <c r="M33" s="65">
        <f>IF('5-Yr PCSB Budget Base Case'!H33,H33/'5-Yr PCSB Budget Base Case'!H33,0)</f>
        <v>4.0160642570281034E-2</v>
      </c>
      <c r="N33" s="65">
        <f>IF('5-Yr PCSB Budget Base Case'!I33,I33/'5-Yr PCSB Budget Base Case'!I33,0)</f>
        <v>4.9323786793953814E-2</v>
      </c>
      <c r="O33" s="65">
        <f>IF('5-Yr PCSB Budget Base Case'!J33,J33/'5-Yr PCSB Budget Base Case'!J33,0)</f>
        <v>8.3588957055214699E-2</v>
      </c>
      <c r="P33" s="92">
        <f>IF('5-Yr PCSB Budget Base Case'!K33,K33/'5-Yr PCSB Budget Base Case'!K33,0)</f>
        <v>0.10620792819745699</v>
      </c>
    </row>
    <row r="34" spans="1:16">
      <c r="A34" s="14" t="str">
        <f t="shared" si="3"/>
        <v>PCSB 5-Year Budget</v>
      </c>
      <c r="B34" s="151">
        <f t="shared" si="3"/>
        <v>116</v>
      </c>
      <c r="C34" s="14" t="str">
        <f t="shared" si="3"/>
        <v>E.L. Haynes PCS</v>
      </c>
      <c r="D34" s="5" t="str">
        <f t="shared" si="3"/>
        <v>2026-2027</v>
      </c>
      <c r="E34" s="40" t="s">
        <v>297</v>
      </c>
      <c r="F34" s="36">
        <v>7.0000000000000007E-2</v>
      </c>
      <c r="G34" s="51">
        <f>'5-Yr PCSB Budget Base Case'!G34-'5-Yr PCSB Budget No Expansion'!G34</f>
        <v>1</v>
      </c>
      <c r="H34" s="51">
        <f>'5-Yr PCSB Budget Base Case'!H34-'5-Yr PCSB Budget No Expansion'!H34</f>
        <v>0</v>
      </c>
      <c r="I34" s="51">
        <f>'5-Yr PCSB Budget Base Case'!I34-'5-Yr PCSB Budget No Expansion'!I34</f>
        <v>0</v>
      </c>
      <c r="J34" s="51">
        <f>'5-Yr PCSB Budget Base Case'!J34-'5-Yr PCSB Budget No Expansion'!J34</f>
        <v>-1</v>
      </c>
      <c r="K34" s="51">
        <f>'5-Yr PCSB Budget Base Case'!K34-'5-Yr PCSB Budget No Expansion'!K34</f>
        <v>-2</v>
      </c>
      <c r="L34" s="78">
        <f>IF('5-Yr PCSB Budget Base Case'!G34,G34/'5-Yr PCSB Budget Base Case'!G34,0)</f>
        <v>3.5714285714285712E-2</v>
      </c>
      <c r="M34" s="65">
        <f>IF('5-Yr PCSB Budget Base Case'!H34,H34/'5-Yr PCSB Budget Base Case'!H34,0)</f>
        <v>0</v>
      </c>
      <c r="N34" s="65">
        <f>IF('5-Yr PCSB Budget Base Case'!I34,I34/'5-Yr PCSB Budget Base Case'!I34,0)</f>
        <v>0</v>
      </c>
      <c r="O34" s="65">
        <f>IF('5-Yr PCSB Budget Base Case'!J34,J34/'5-Yr PCSB Budget Base Case'!J34,0)</f>
        <v>-3.8461538461538464E-2</v>
      </c>
      <c r="P34" s="92">
        <f>IF('5-Yr PCSB Budget Base Case'!K34,K34/'5-Yr PCSB Budget Base Case'!K34,0)</f>
        <v>-0.08</v>
      </c>
    </row>
    <row r="35" spans="1:16">
      <c r="A35" s="14" t="str">
        <f t="shared" si="3"/>
        <v>PCSB 5-Year Budget</v>
      </c>
      <c r="B35" s="151">
        <f t="shared" si="3"/>
        <v>116</v>
      </c>
      <c r="C35" s="14" t="str">
        <f t="shared" si="3"/>
        <v>E.L. Haynes PCS</v>
      </c>
      <c r="D35" s="5" t="str">
        <f t="shared" si="3"/>
        <v>2026-2027</v>
      </c>
      <c r="E35" s="40" t="s">
        <v>298</v>
      </c>
      <c r="F35" s="36">
        <v>7.0000000000000007E-2</v>
      </c>
      <c r="G35" s="51">
        <f>'5-Yr PCSB Budget Base Case'!G35-'5-Yr PCSB Budget No Expansion'!G35</f>
        <v>0</v>
      </c>
      <c r="H35" s="51">
        <f>'5-Yr PCSB Budget Base Case'!H35-'5-Yr PCSB Budget No Expansion'!H35</f>
        <v>0</v>
      </c>
      <c r="I35" s="51">
        <f>'5-Yr PCSB Budget Base Case'!I35-'5-Yr PCSB Budget No Expansion'!I35</f>
        <v>0</v>
      </c>
      <c r="J35" s="51">
        <f>'5-Yr PCSB Budget Base Case'!J35-'5-Yr PCSB Budget No Expansion'!J35</f>
        <v>0</v>
      </c>
      <c r="K35" s="51">
        <f>'5-Yr PCSB Budget Base Case'!K35-'5-Yr PCSB Budget No Expansion'!K35</f>
        <v>0</v>
      </c>
      <c r="L35" s="78">
        <f>IF('5-Yr PCSB Budget Base Case'!G35,G35/'5-Yr PCSB Budget Base Case'!G35,0)</f>
        <v>0</v>
      </c>
      <c r="M35" s="65">
        <f>IF('5-Yr PCSB Budget Base Case'!H35,H35/'5-Yr PCSB Budget Base Case'!H35,0)</f>
        <v>0</v>
      </c>
      <c r="N35" s="65">
        <f>IF('5-Yr PCSB Budget Base Case'!I35,I35/'5-Yr PCSB Budget Base Case'!I35,0)</f>
        <v>0</v>
      </c>
      <c r="O35" s="65">
        <f>IF('5-Yr PCSB Budget Base Case'!J35,J35/'5-Yr PCSB Budget Base Case'!J35,0)</f>
        <v>0</v>
      </c>
      <c r="P35" s="92">
        <f>IF('5-Yr PCSB Budget Base Case'!K35,K35/'5-Yr PCSB Budget Base Case'!K35,0)</f>
        <v>0</v>
      </c>
    </row>
    <row r="36" spans="1:16">
      <c r="A36" s="14" t="str">
        <f t="shared" si="3"/>
        <v>PCSB 5-Year Budget</v>
      </c>
      <c r="B36" s="151">
        <f t="shared" si="3"/>
        <v>116</v>
      </c>
      <c r="C36" s="14" t="str">
        <f t="shared" si="3"/>
        <v>E.L. Haynes PCS</v>
      </c>
      <c r="D36" s="5" t="str">
        <f t="shared" si="3"/>
        <v>2026-2027</v>
      </c>
      <c r="E36" s="40" t="s">
        <v>200</v>
      </c>
      <c r="F36" s="36">
        <f>'5-Yr PCSB Budget Base Case'!F36</f>
        <v>0.75</v>
      </c>
      <c r="G36" s="51">
        <f>'5-Yr PCSB Budget Base Case'!G36-'5-Yr PCSB Budget No Expansion'!G36</f>
        <v>0</v>
      </c>
      <c r="H36" s="51">
        <f>'5-Yr PCSB Budget Base Case'!H36-'5-Yr PCSB Budget No Expansion'!H36</f>
        <v>-5.5966080147526327</v>
      </c>
      <c r="I36" s="51">
        <f>'5-Yr PCSB Budget Base Case'!I36-'5-Yr PCSB Budget No Expansion'!I36</f>
        <v>-5.9447251695643786</v>
      </c>
      <c r="J36" s="51">
        <f>'5-Yr PCSB Budget Base Case'!J36-'5-Yr PCSB Budget No Expansion'!J36</f>
        <v>-6.2928423243760676</v>
      </c>
      <c r="K36" s="51">
        <f>'5-Yr PCSB Budget Base Case'!K36-'5-Yr PCSB Budget No Expansion'!K36</f>
        <v>-12.210833956175236</v>
      </c>
      <c r="L36" s="78">
        <f>IF('5-Yr PCSB Budget Base Case'!G36,G36/'5-Yr PCSB Budget Base Case'!G36,0)</f>
        <v>0</v>
      </c>
      <c r="M36" s="65">
        <f>IF('5-Yr PCSB Budget Base Case'!H36,H36/'5-Yr PCSB Budget Base Case'!H36,0)</f>
        <v>-2.1435726210350628E-2</v>
      </c>
      <c r="N36" s="65">
        <f>IF('5-Yr PCSB Budget Base Case'!I36,I36/'5-Yr PCSB Budget Base Case'!I36,0)</f>
        <v>-2.2799458822113566E-2</v>
      </c>
      <c r="O36" s="65">
        <f>IF('5-Yr PCSB Budget Base Case'!J36,J36/'5-Yr PCSB Budget Base Case'!J36,0)</f>
        <v>-2.4166837777757997E-2</v>
      </c>
      <c r="P36" s="92">
        <f>IF('5-Yr PCSB Budget Base Case'!K36,K36/'5-Yr PCSB Budget Base Case'!K36,0)</f>
        <v>-4.7984671214450068E-2</v>
      </c>
    </row>
    <row r="37" spans="1:16">
      <c r="A37" s="14" t="str">
        <f t="shared" si="3"/>
        <v>PCSB 5-Year Budget</v>
      </c>
      <c r="B37" s="151">
        <f t="shared" si="3"/>
        <v>116</v>
      </c>
      <c r="C37" s="14" t="str">
        <f t="shared" si="3"/>
        <v>E.L. Haynes PCS</v>
      </c>
      <c r="D37" s="5" t="str">
        <f t="shared" si="3"/>
        <v>2026-2027</v>
      </c>
      <c r="E37" s="40" t="s">
        <v>199</v>
      </c>
      <c r="F37" s="36">
        <f>'5-Yr PCSB Budget Base Case'!F37</f>
        <v>0.5</v>
      </c>
      <c r="G37" s="51">
        <f>'5-Yr PCSB Budget Base Case'!G37-'5-Yr PCSB Budget No Expansion'!G37</f>
        <v>0</v>
      </c>
      <c r="H37" s="51">
        <f>'5-Yr PCSB Budget Base Case'!H37-'5-Yr PCSB Budget No Expansion'!H37</f>
        <v>23.002465755338392</v>
      </c>
      <c r="I37" s="51">
        <f>'5-Yr PCSB Budget Base Case'!I37-'5-Yr PCSB Budget No Expansion'!I37</f>
        <v>27.52798876789069</v>
      </c>
      <c r="J37" s="51">
        <f>'5-Yr PCSB Budget Base Case'!J37-'5-Yr PCSB Budget No Expansion'!J37</f>
        <v>44.237612198853043</v>
      </c>
      <c r="K37" s="51">
        <f>'5-Yr PCSB Budget Base Case'!K37-'5-Yr PCSB Budget No Expansion'!K37</f>
        <v>61.643469939438802</v>
      </c>
      <c r="L37" s="78">
        <f>IF('5-Yr PCSB Budget Base Case'!G37,G37/'5-Yr PCSB Budget Base Case'!G37,0)</f>
        <v>0</v>
      </c>
      <c r="M37" s="65">
        <f>IF('5-Yr PCSB Budget Base Case'!H37,H37/'5-Yr PCSB Budget Base Case'!H37,0)</f>
        <v>0.13348847405608674</v>
      </c>
      <c r="N37" s="65">
        <f>IF('5-Yr PCSB Budget Base Case'!I37,I37/'5-Yr PCSB Budget Base Case'!I37,0)</f>
        <v>0.15566298160976955</v>
      </c>
      <c r="O37" s="65">
        <f>IF('5-Yr PCSB Budget Base Case'!J37,J37/'5-Yr PCSB Budget Base Case'!J37,0)</f>
        <v>0.22855538607511322</v>
      </c>
      <c r="P37" s="92">
        <f>IF('5-Yr PCSB Budget Base Case'!K37,K37/'5-Yr PCSB Budget Base Case'!K37,0)</f>
        <v>0.29220593177848669</v>
      </c>
    </row>
    <row r="38" spans="1:16">
      <c r="A38" s="14" t="str">
        <f t="shared" si="3"/>
        <v>PCSB 5-Year Budget</v>
      </c>
      <c r="B38" s="151">
        <f t="shared" si="3"/>
        <v>116</v>
      </c>
      <c r="C38" s="14" t="str">
        <f t="shared" si="3"/>
        <v>E.L. Haynes PCS</v>
      </c>
      <c r="D38" s="5" t="str">
        <f t="shared" si="3"/>
        <v>2026-2027</v>
      </c>
      <c r="E38" s="40" t="s">
        <v>198</v>
      </c>
      <c r="F38" s="36">
        <f>'5-Yr PCSB Budget Base Case'!F38</f>
        <v>1.67</v>
      </c>
      <c r="G38" s="51">
        <f>'5-Yr PCSB Budget Base Case'!G38-'5-Yr PCSB Budget No Expansion'!G38</f>
        <v>0</v>
      </c>
      <c r="H38" s="51">
        <f>'5-Yr PCSB Budget Base Case'!H38-'5-Yr PCSB Budget No Expansion'!H38</f>
        <v>0</v>
      </c>
      <c r="I38" s="51">
        <f>'5-Yr PCSB Budget Base Case'!I38-'5-Yr PCSB Budget No Expansion'!I38</f>
        <v>0</v>
      </c>
      <c r="J38" s="51">
        <f>'5-Yr PCSB Budget Base Case'!J38-'5-Yr PCSB Budget No Expansion'!J38</f>
        <v>0</v>
      </c>
      <c r="K38" s="51">
        <f>'5-Yr PCSB Budget Base Case'!K38-'5-Yr PCSB Budget No Expansion'!K38</f>
        <v>0</v>
      </c>
      <c r="L38" s="78">
        <f>IF('5-Yr PCSB Budget Base Case'!G38,G38/'5-Yr PCSB Budget Base Case'!G38,0)</f>
        <v>0</v>
      </c>
      <c r="M38" s="65">
        <f>IF('5-Yr PCSB Budget Base Case'!H38,H38/'5-Yr PCSB Budget Base Case'!H38,0)</f>
        <v>0</v>
      </c>
      <c r="N38" s="65">
        <f>IF('5-Yr PCSB Budget Base Case'!I38,I38/'5-Yr PCSB Budget Base Case'!I38,0)</f>
        <v>0</v>
      </c>
      <c r="O38" s="65">
        <f>IF('5-Yr PCSB Budget Base Case'!J38,J38/'5-Yr PCSB Budget Base Case'!J38,0)</f>
        <v>0</v>
      </c>
      <c r="P38" s="92">
        <f>IF('5-Yr PCSB Budget Base Case'!K38,K38/'5-Yr PCSB Budget Base Case'!K38,0)</f>
        <v>0</v>
      </c>
    </row>
    <row r="39" spans="1:16">
      <c r="A39" s="14" t="str">
        <f t="shared" si="3"/>
        <v>PCSB 5-Year Budget</v>
      </c>
      <c r="B39" s="151">
        <f t="shared" si="3"/>
        <v>116</v>
      </c>
      <c r="C39" s="14" t="str">
        <f t="shared" si="3"/>
        <v>E.L. Haynes PCS</v>
      </c>
      <c r="D39" s="5" t="str">
        <f t="shared" si="3"/>
        <v>2026-2027</v>
      </c>
      <c r="E39" s="40" t="s">
        <v>197</v>
      </c>
      <c r="F39" s="36">
        <f>'5-Yr PCSB Budget Base Case'!F39</f>
        <v>0.37</v>
      </c>
      <c r="G39" s="51">
        <f>'5-Yr PCSB Budget Base Case'!G39-'5-Yr PCSB Budget No Expansion'!G39</f>
        <v>0</v>
      </c>
      <c r="H39" s="51">
        <f>'5-Yr PCSB Budget Base Case'!H39-'5-Yr PCSB Budget No Expansion'!H39</f>
        <v>0</v>
      </c>
      <c r="I39" s="51">
        <f>'5-Yr PCSB Budget Base Case'!I39-'5-Yr PCSB Budget No Expansion'!I39</f>
        <v>0</v>
      </c>
      <c r="J39" s="51">
        <f>'5-Yr PCSB Budget Base Case'!J39-'5-Yr PCSB Budget No Expansion'!J39</f>
        <v>0</v>
      </c>
      <c r="K39" s="51">
        <f>'5-Yr PCSB Budget Base Case'!K39-'5-Yr PCSB Budget No Expansion'!K39</f>
        <v>0</v>
      </c>
      <c r="L39" s="78">
        <f>IF('5-Yr PCSB Budget Base Case'!G39,G39/'5-Yr PCSB Budget Base Case'!G39,0)</f>
        <v>0</v>
      </c>
      <c r="M39" s="65">
        <f>IF('5-Yr PCSB Budget Base Case'!H39,H39/'5-Yr PCSB Budget Base Case'!H39,0)</f>
        <v>0</v>
      </c>
      <c r="N39" s="65">
        <f>IF('5-Yr PCSB Budget Base Case'!I39,I39/'5-Yr PCSB Budget Base Case'!I39,0)</f>
        <v>0</v>
      </c>
      <c r="O39" s="65">
        <f>IF('5-Yr PCSB Budget Base Case'!J39,J39/'5-Yr PCSB Budget Base Case'!J39,0)</f>
        <v>0</v>
      </c>
      <c r="P39" s="92">
        <f>IF('5-Yr PCSB Budget Base Case'!K39,K39/'5-Yr PCSB Budget Base Case'!K39,0)</f>
        <v>0</v>
      </c>
    </row>
    <row r="40" spans="1:16">
      <c r="A40" s="14" t="str">
        <f t="shared" si="3"/>
        <v>PCSB 5-Year Budget</v>
      </c>
      <c r="B40" s="151">
        <f t="shared" si="3"/>
        <v>116</v>
      </c>
      <c r="C40" s="14" t="str">
        <f t="shared" si="3"/>
        <v>E.L. Haynes PCS</v>
      </c>
      <c r="D40" s="5" t="str">
        <f t="shared" si="3"/>
        <v>2026-2027</v>
      </c>
      <c r="E40" s="40" t="s">
        <v>196</v>
      </c>
      <c r="F40" s="36">
        <f>'5-Yr PCSB Budget Base Case'!F40</f>
        <v>1.34</v>
      </c>
      <c r="G40" s="51">
        <f>'5-Yr PCSB Budget Base Case'!G40-'5-Yr PCSB Budget No Expansion'!G40</f>
        <v>0</v>
      </c>
      <c r="H40" s="51">
        <f>'5-Yr PCSB Budget Base Case'!H40-'5-Yr PCSB Budget No Expansion'!H40</f>
        <v>0</v>
      </c>
      <c r="I40" s="51">
        <f>'5-Yr PCSB Budget Base Case'!I40-'5-Yr PCSB Budget No Expansion'!I40</f>
        <v>0</v>
      </c>
      <c r="J40" s="51">
        <f>'5-Yr PCSB Budget Base Case'!J40-'5-Yr PCSB Budget No Expansion'!J40</f>
        <v>0</v>
      </c>
      <c r="K40" s="51">
        <f>'5-Yr PCSB Budget Base Case'!K40-'5-Yr PCSB Budget No Expansion'!K40</f>
        <v>0</v>
      </c>
      <c r="L40" s="78">
        <f>IF('5-Yr PCSB Budget Base Case'!G40,G40/'5-Yr PCSB Budget Base Case'!G40,0)</f>
        <v>0</v>
      </c>
      <c r="M40" s="65">
        <f>IF('5-Yr PCSB Budget Base Case'!H40,H40/'5-Yr PCSB Budget Base Case'!H40,0)</f>
        <v>0</v>
      </c>
      <c r="N40" s="65">
        <f>IF('5-Yr PCSB Budget Base Case'!I40,I40/'5-Yr PCSB Budget Base Case'!I40,0)</f>
        <v>0</v>
      </c>
      <c r="O40" s="65">
        <f>IF('5-Yr PCSB Budget Base Case'!J40,J40/'5-Yr PCSB Budget Base Case'!J40,0)</f>
        <v>0</v>
      </c>
      <c r="P40" s="92">
        <f>IF('5-Yr PCSB Budget Base Case'!K40,K40/'5-Yr PCSB Budget Base Case'!K40,0)</f>
        <v>0</v>
      </c>
    </row>
    <row r="41" spans="1:16">
      <c r="A41" s="14" t="str">
        <f t="shared" si="3"/>
        <v>PCSB 5-Year Budget</v>
      </c>
      <c r="B41" s="151">
        <f t="shared" si="3"/>
        <v>116</v>
      </c>
      <c r="C41" s="14" t="str">
        <f t="shared" si="3"/>
        <v>E.L. Haynes PCS</v>
      </c>
      <c r="D41" s="5" t="str">
        <f t="shared" si="3"/>
        <v>2026-2027</v>
      </c>
      <c r="E41" s="40" t="s">
        <v>195</v>
      </c>
      <c r="F41" s="36">
        <f>'5-Yr PCSB Budget Base Case'!F41</f>
        <v>2.89</v>
      </c>
      <c r="G41" s="51">
        <f>'5-Yr PCSB Budget Base Case'!G41-'5-Yr PCSB Budget No Expansion'!G41</f>
        <v>0</v>
      </c>
      <c r="H41" s="51">
        <f>'5-Yr PCSB Budget Base Case'!H41-'5-Yr PCSB Budget No Expansion'!H41</f>
        <v>0</v>
      </c>
      <c r="I41" s="51">
        <f>'5-Yr PCSB Budget Base Case'!I41-'5-Yr PCSB Budget No Expansion'!I41</f>
        <v>0</v>
      </c>
      <c r="J41" s="51">
        <f>'5-Yr PCSB Budget Base Case'!J41-'5-Yr PCSB Budget No Expansion'!J41</f>
        <v>0</v>
      </c>
      <c r="K41" s="51">
        <f>'5-Yr PCSB Budget Base Case'!K41-'5-Yr PCSB Budget No Expansion'!K41</f>
        <v>0</v>
      </c>
      <c r="L41" s="78">
        <f>IF('5-Yr PCSB Budget Base Case'!G41,G41/'5-Yr PCSB Budget Base Case'!G41,0)</f>
        <v>0</v>
      </c>
      <c r="M41" s="65">
        <f>IF('5-Yr PCSB Budget Base Case'!H41,H41/'5-Yr PCSB Budget Base Case'!H41,0)</f>
        <v>0</v>
      </c>
      <c r="N41" s="65">
        <f>IF('5-Yr PCSB Budget Base Case'!I41,I41/'5-Yr PCSB Budget Base Case'!I41,0)</f>
        <v>0</v>
      </c>
      <c r="O41" s="65">
        <f>IF('5-Yr PCSB Budget Base Case'!J41,J41/'5-Yr PCSB Budget Base Case'!J41,0)</f>
        <v>0</v>
      </c>
      <c r="P41" s="92">
        <f>IF('5-Yr PCSB Budget Base Case'!K41,K41/'5-Yr PCSB Budget Base Case'!K41,0)</f>
        <v>0</v>
      </c>
    </row>
    <row r="42" spans="1:16">
      <c r="A42" s="14" t="str">
        <f t="shared" si="3"/>
        <v>PCSB 5-Year Budget</v>
      </c>
      <c r="B42" s="151">
        <f t="shared" si="3"/>
        <v>116</v>
      </c>
      <c r="C42" s="14" t="str">
        <f t="shared" si="3"/>
        <v>E.L. Haynes PCS</v>
      </c>
      <c r="D42" s="5" t="str">
        <f t="shared" si="3"/>
        <v>2026-2027</v>
      </c>
      <c r="E42" s="40" t="s">
        <v>194</v>
      </c>
      <c r="F42" s="36">
        <f>'5-Yr PCSB Budget Base Case'!F42</f>
        <v>2.89</v>
      </c>
      <c r="G42" s="51">
        <f>'5-Yr PCSB Budget Base Case'!G42-'5-Yr PCSB Budget No Expansion'!G42</f>
        <v>0</v>
      </c>
      <c r="H42" s="51">
        <f>'5-Yr PCSB Budget Base Case'!H42-'5-Yr PCSB Budget No Expansion'!H42</f>
        <v>0</v>
      </c>
      <c r="I42" s="51">
        <f>'5-Yr PCSB Budget Base Case'!I42-'5-Yr PCSB Budget No Expansion'!I42</f>
        <v>0</v>
      </c>
      <c r="J42" s="51">
        <f>'5-Yr PCSB Budget Base Case'!J42-'5-Yr PCSB Budget No Expansion'!J42</f>
        <v>0</v>
      </c>
      <c r="K42" s="51">
        <f>'5-Yr PCSB Budget Base Case'!K42-'5-Yr PCSB Budget No Expansion'!K42</f>
        <v>0</v>
      </c>
      <c r="L42" s="78">
        <f>IF('5-Yr PCSB Budget Base Case'!G42,G42/'5-Yr PCSB Budget Base Case'!G42,0)</f>
        <v>0</v>
      </c>
      <c r="M42" s="65">
        <f>IF('5-Yr PCSB Budget Base Case'!H42,H42/'5-Yr PCSB Budget Base Case'!H42,0)</f>
        <v>0</v>
      </c>
      <c r="N42" s="65">
        <f>IF('5-Yr PCSB Budget Base Case'!I42,I42/'5-Yr PCSB Budget Base Case'!I42,0)</f>
        <v>0</v>
      </c>
      <c r="O42" s="65">
        <f>IF('5-Yr PCSB Budget Base Case'!J42,J42/'5-Yr PCSB Budget Base Case'!J42,0)</f>
        <v>0</v>
      </c>
      <c r="P42" s="92">
        <f>IF('5-Yr PCSB Budget Base Case'!K42,K42/'5-Yr PCSB Budget Base Case'!K42,0)</f>
        <v>0</v>
      </c>
    </row>
    <row r="43" spans="1:16">
      <c r="A43" s="14" t="str">
        <f t="shared" si="3"/>
        <v>PCSB 5-Year Budget</v>
      </c>
      <c r="B43" s="151">
        <f t="shared" si="3"/>
        <v>116</v>
      </c>
      <c r="C43" s="14" t="str">
        <f t="shared" si="3"/>
        <v>E.L. Haynes PCS</v>
      </c>
      <c r="D43" s="5" t="str">
        <f t="shared" si="3"/>
        <v>2026-2027</v>
      </c>
      <c r="E43" s="40" t="s">
        <v>240</v>
      </c>
      <c r="F43" s="36">
        <f>'5-Yr PCSB Budget Base Case'!F43</f>
        <v>0.66800000000000004</v>
      </c>
      <c r="G43" s="51">
        <f>'5-Yr PCSB Budget Base Case'!G43-'5-Yr PCSB Budget No Expansion'!G43</f>
        <v>0</v>
      </c>
      <c r="H43" s="51">
        <f>'5-Yr PCSB Budget Base Case'!H43-'5-Yr PCSB Budget No Expansion'!H43</f>
        <v>0</v>
      </c>
      <c r="I43" s="51">
        <f>'5-Yr PCSB Budget Base Case'!I43-'5-Yr PCSB Budget No Expansion'!I43</f>
        <v>0</v>
      </c>
      <c r="J43" s="51">
        <f>'5-Yr PCSB Budget Base Case'!J43-'5-Yr PCSB Budget No Expansion'!J43</f>
        <v>0</v>
      </c>
      <c r="K43" s="51">
        <f>'5-Yr PCSB Budget Base Case'!K43-'5-Yr PCSB Budget No Expansion'!K43</f>
        <v>0</v>
      </c>
      <c r="L43" s="78">
        <f>IF('5-Yr PCSB Budget Base Case'!G43,G43/'5-Yr PCSB Budget Base Case'!G43,0)</f>
        <v>0</v>
      </c>
      <c r="M43" s="65">
        <f>IF('5-Yr PCSB Budget Base Case'!H43,H43/'5-Yr PCSB Budget Base Case'!H43,0)</f>
        <v>0</v>
      </c>
      <c r="N43" s="65">
        <f>IF('5-Yr PCSB Budget Base Case'!I43,I43/'5-Yr PCSB Budget Base Case'!I43,0)</f>
        <v>0</v>
      </c>
      <c r="O43" s="65">
        <f>IF('5-Yr PCSB Budget Base Case'!J43,J43/'5-Yr PCSB Budget Base Case'!J43,0)</f>
        <v>0</v>
      </c>
      <c r="P43" s="92">
        <f>IF('5-Yr PCSB Budget Base Case'!K43,K43/'5-Yr PCSB Budget Base Case'!K43,0)</f>
        <v>0</v>
      </c>
    </row>
    <row r="44" spans="1:16">
      <c r="A44" s="14" t="str">
        <f t="shared" si="3"/>
        <v>PCSB 5-Year Budget</v>
      </c>
      <c r="B44" s="151">
        <f t="shared" si="3"/>
        <v>116</v>
      </c>
      <c r="C44" s="14" t="str">
        <f t="shared" si="3"/>
        <v>E.L. Haynes PCS</v>
      </c>
      <c r="D44" s="5" t="str">
        <f t="shared" si="3"/>
        <v>2026-2027</v>
      </c>
      <c r="E44" s="40" t="s">
        <v>193</v>
      </c>
      <c r="F44" s="36">
        <f>'5-Yr PCSB Budget Base Case'!F44</f>
        <v>6.3E-2</v>
      </c>
      <c r="G44" s="51">
        <f>'5-Yr PCSB Budget Base Case'!G44-'5-Yr PCSB Budget No Expansion'!G44</f>
        <v>0</v>
      </c>
      <c r="H44" s="51">
        <f>'5-Yr PCSB Budget Base Case'!H44-'5-Yr PCSB Budget No Expansion'!H44</f>
        <v>0</v>
      </c>
      <c r="I44" s="51">
        <f>'5-Yr PCSB Budget Base Case'!I44-'5-Yr PCSB Budget No Expansion'!I44</f>
        <v>0</v>
      </c>
      <c r="J44" s="51">
        <f>'5-Yr PCSB Budget Base Case'!J44-'5-Yr PCSB Budget No Expansion'!J44</f>
        <v>0</v>
      </c>
      <c r="K44" s="51">
        <f>'5-Yr PCSB Budget Base Case'!K44-'5-Yr PCSB Budget No Expansion'!K44</f>
        <v>0</v>
      </c>
      <c r="L44" s="78">
        <f>IF('5-Yr PCSB Budget Base Case'!G44,G44/'5-Yr PCSB Budget Base Case'!G44,0)</f>
        <v>0</v>
      </c>
      <c r="M44" s="65">
        <f>IF('5-Yr PCSB Budget Base Case'!H44,H44/'5-Yr PCSB Budget Base Case'!H44,0)</f>
        <v>0</v>
      </c>
      <c r="N44" s="65">
        <f>IF('5-Yr PCSB Budget Base Case'!I44,I44/'5-Yr PCSB Budget Base Case'!I44,0)</f>
        <v>0</v>
      </c>
      <c r="O44" s="65">
        <f>IF('5-Yr PCSB Budget Base Case'!J44,J44/'5-Yr PCSB Budget Base Case'!J44,0)</f>
        <v>0</v>
      </c>
      <c r="P44" s="92">
        <f>IF('5-Yr PCSB Budget Base Case'!K44,K44/'5-Yr PCSB Budget Base Case'!K44,0)</f>
        <v>0</v>
      </c>
    </row>
    <row r="45" spans="1:16">
      <c r="A45" s="14" t="str">
        <f t="shared" si="3"/>
        <v>PCSB 5-Year Budget</v>
      </c>
      <c r="B45" s="151">
        <f t="shared" si="3"/>
        <v>116</v>
      </c>
      <c r="C45" s="14" t="str">
        <f t="shared" si="3"/>
        <v>E.L. Haynes PCS</v>
      </c>
      <c r="D45" s="5" t="str">
        <f t="shared" si="3"/>
        <v>2026-2027</v>
      </c>
      <c r="E45" s="40" t="s">
        <v>192</v>
      </c>
      <c r="F45" s="36">
        <f>'5-Yr PCSB Budget Base Case'!F45</f>
        <v>0.22700000000000001</v>
      </c>
      <c r="G45" s="51">
        <f>'5-Yr PCSB Budget Base Case'!G45-'5-Yr PCSB Budget No Expansion'!G45</f>
        <v>0</v>
      </c>
      <c r="H45" s="51">
        <f>'5-Yr PCSB Budget Base Case'!H45-'5-Yr PCSB Budget No Expansion'!H45</f>
        <v>0</v>
      </c>
      <c r="I45" s="51">
        <f>'5-Yr PCSB Budget Base Case'!I45-'5-Yr PCSB Budget No Expansion'!I45</f>
        <v>0</v>
      </c>
      <c r="J45" s="51">
        <f>'5-Yr PCSB Budget Base Case'!J45-'5-Yr PCSB Budget No Expansion'!J45</f>
        <v>0</v>
      </c>
      <c r="K45" s="51">
        <f>'5-Yr PCSB Budget Base Case'!K45-'5-Yr PCSB Budget No Expansion'!K45</f>
        <v>0</v>
      </c>
      <c r="L45" s="78">
        <f>IF('5-Yr PCSB Budget Base Case'!G45,G45/'5-Yr PCSB Budget Base Case'!G45,0)</f>
        <v>0</v>
      </c>
      <c r="M45" s="65">
        <f>IF('5-Yr PCSB Budget Base Case'!H45,H45/'5-Yr PCSB Budget Base Case'!H45,0)</f>
        <v>0</v>
      </c>
      <c r="N45" s="65">
        <f>IF('5-Yr PCSB Budget Base Case'!I45,I45/'5-Yr PCSB Budget Base Case'!I45,0)</f>
        <v>0</v>
      </c>
      <c r="O45" s="65">
        <f>IF('5-Yr PCSB Budget Base Case'!J45,J45/'5-Yr PCSB Budget Base Case'!J45,0)</f>
        <v>0</v>
      </c>
      <c r="P45" s="92">
        <f>IF('5-Yr PCSB Budget Base Case'!K45,K45/'5-Yr PCSB Budget Base Case'!K45,0)</f>
        <v>0</v>
      </c>
    </row>
    <row r="46" spans="1:16">
      <c r="A46" s="14" t="str">
        <f t="shared" si="3"/>
        <v>PCSB 5-Year Budget</v>
      </c>
      <c r="B46" s="151">
        <f t="shared" si="3"/>
        <v>116</v>
      </c>
      <c r="C46" s="14" t="str">
        <f t="shared" si="3"/>
        <v>E.L. Haynes PCS</v>
      </c>
      <c r="D46" s="5" t="str">
        <f t="shared" si="3"/>
        <v>2026-2027</v>
      </c>
      <c r="E46" s="40" t="s">
        <v>191</v>
      </c>
      <c r="F46" s="36">
        <f>'5-Yr PCSB Budget Base Case'!F46</f>
        <v>0.49099999999999999</v>
      </c>
      <c r="G46" s="51">
        <f>'5-Yr PCSB Budget Base Case'!G46-'5-Yr PCSB Budget No Expansion'!G46</f>
        <v>0</v>
      </c>
      <c r="H46" s="51">
        <f>'5-Yr PCSB Budget Base Case'!H46-'5-Yr PCSB Budget No Expansion'!H46</f>
        <v>0</v>
      </c>
      <c r="I46" s="51">
        <f>'5-Yr PCSB Budget Base Case'!I46-'5-Yr PCSB Budget No Expansion'!I46</f>
        <v>0</v>
      </c>
      <c r="J46" s="51">
        <f>'5-Yr PCSB Budget Base Case'!J46-'5-Yr PCSB Budget No Expansion'!J46</f>
        <v>0</v>
      </c>
      <c r="K46" s="51">
        <f>'5-Yr PCSB Budget Base Case'!K46-'5-Yr PCSB Budget No Expansion'!K46</f>
        <v>0</v>
      </c>
      <c r="L46" s="78">
        <f>IF('5-Yr PCSB Budget Base Case'!G46,G46/'5-Yr PCSB Budget Base Case'!G46,0)</f>
        <v>0</v>
      </c>
      <c r="M46" s="65">
        <f>IF('5-Yr PCSB Budget Base Case'!H46,H46/'5-Yr PCSB Budget Base Case'!H46,0)</f>
        <v>0</v>
      </c>
      <c r="N46" s="65">
        <f>IF('5-Yr PCSB Budget Base Case'!I46,I46/'5-Yr PCSB Budget Base Case'!I46,0)</f>
        <v>0</v>
      </c>
      <c r="O46" s="65">
        <f>IF('5-Yr PCSB Budget Base Case'!J46,J46/'5-Yr PCSB Budget Base Case'!J46,0)</f>
        <v>0</v>
      </c>
      <c r="P46" s="92">
        <f>IF('5-Yr PCSB Budget Base Case'!K46,K46/'5-Yr PCSB Budget Base Case'!K46,0)</f>
        <v>0</v>
      </c>
    </row>
    <row r="47" spans="1:16">
      <c r="A47" s="14" t="str">
        <f t="shared" si="3"/>
        <v>PCSB 5-Year Budget</v>
      </c>
      <c r="B47" s="151">
        <f t="shared" si="3"/>
        <v>116</v>
      </c>
      <c r="C47" s="14" t="str">
        <f t="shared" si="3"/>
        <v>E.L. Haynes PCS</v>
      </c>
      <c r="D47" s="5" t="str">
        <f t="shared" si="3"/>
        <v>2026-2027</v>
      </c>
      <c r="E47" s="40" t="s">
        <v>190</v>
      </c>
      <c r="F47" s="45">
        <f>'5-Yr PCSB Budget Base Case'!F47</f>
        <v>0.49099999999999999</v>
      </c>
      <c r="G47" s="52">
        <f>'5-Yr PCSB Budget Base Case'!G47-'5-Yr PCSB Budget No Expansion'!G47</f>
        <v>0</v>
      </c>
      <c r="H47" s="52">
        <f>'5-Yr PCSB Budget Base Case'!H47-'5-Yr PCSB Budget No Expansion'!H47</f>
        <v>0</v>
      </c>
      <c r="I47" s="52">
        <f>'5-Yr PCSB Budget Base Case'!I47-'5-Yr PCSB Budget No Expansion'!I47</f>
        <v>0</v>
      </c>
      <c r="J47" s="52">
        <f>'5-Yr PCSB Budget Base Case'!J47-'5-Yr PCSB Budget No Expansion'!J47</f>
        <v>0</v>
      </c>
      <c r="K47" s="52">
        <f>'5-Yr PCSB Budget Base Case'!K47-'5-Yr PCSB Budget No Expansion'!K47</f>
        <v>0</v>
      </c>
      <c r="L47" s="79">
        <f>IF('5-Yr PCSB Budget Base Case'!G47,G47/'5-Yr PCSB Budget Base Case'!G47,0)</f>
        <v>0</v>
      </c>
      <c r="M47" s="66">
        <f>IF('5-Yr PCSB Budget Base Case'!H47,H47/'5-Yr PCSB Budget Base Case'!H47,0)</f>
        <v>0</v>
      </c>
      <c r="N47" s="66">
        <f>IF('5-Yr PCSB Budget Base Case'!I47,I47/'5-Yr PCSB Budget Base Case'!I47,0)</f>
        <v>0</v>
      </c>
      <c r="O47" s="66">
        <f>IF('5-Yr PCSB Budget Base Case'!J47,J47/'5-Yr PCSB Budget Base Case'!J47,0)</f>
        <v>0</v>
      </c>
      <c r="P47" s="93">
        <f>IF('5-Yr PCSB Budget Base Case'!K47,K47/'5-Yr PCSB Budget Base Case'!K47,0)</f>
        <v>0</v>
      </c>
    </row>
    <row r="48" spans="1:16" ht="30" customHeight="1">
      <c r="A48" s="14" t="str">
        <f t="shared" si="3"/>
        <v>PCSB 5-Year Budget</v>
      </c>
      <c r="B48" s="151">
        <f t="shared" si="3"/>
        <v>116</v>
      </c>
      <c r="C48" s="14" t="str">
        <f t="shared" si="3"/>
        <v>E.L. Haynes PCS</v>
      </c>
      <c r="D48" s="5" t="str">
        <f t="shared" si="3"/>
        <v>2026-2027</v>
      </c>
      <c r="E48" s="38" t="s">
        <v>222</v>
      </c>
      <c r="F48" s="165">
        <f>'5-Yr PCSB Budget Base Case'!F48-'5-Yr PCSB Budget No Expansion'!F48</f>
        <v>0</v>
      </c>
      <c r="G48" s="11">
        <f>'5-Yr PCSB Budget Base Case'!G48-'5-Yr PCSB Budget No Expansion'!G48</f>
        <v>7317.1304000020027</v>
      </c>
      <c r="H48" s="11">
        <f>'5-Yr PCSB Budget Base Case'!H48-'5-Yr PCSB Budget No Expansion'!H48</f>
        <v>7462.6130080111325</v>
      </c>
      <c r="I48" s="11">
        <f>'5-Yr PCSB Budget Base Case'!I48-'5-Yr PCSB Budget No Expansion'!I48</f>
        <v>7612.0252681672573</v>
      </c>
      <c r="J48" s="11">
        <f>'5-Yr PCSB Budget Base Case'!J48-'5-Yr PCSB Budget No Expansion'!J48</f>
        <v>7764.4257735237479</v>
      </c>
      <c r="K48" s="11">
        <f>'5-Yr PCSB Budget Base Case'!K48-'5-Yr PCSB Budget No Expansion'!K48</f>
        <v>7918.8742889985442</v>
      </c>
      <c r="L48" s="76">
        <f>IF('5-Yr PCSB Budget Base Case'!G48,G48/'5-Yr PCSB Budget Base Case'!G48,0)</f>
        <v>-1045.304342857429</v>
      </c>
      <c r="M48" s="63">
        <f>IF('5-Yr PCSB Budget Base Case'!H48,H48/'5-Yr PCSB Budget Base Case'!H48,0)</f>
        <v>-932.82662600139156</v>
      </c>
      <c r="N48" s="63">
        <f>IF('5-Yr PCSB Budget Base Case'!I48,I48/'5-Yr PCSB Budget Base Case'!I48,0)</f>
        <v>-951.50315852090716</v>
      </c>
      <c r="O48" s="63">
        <f>IF('5-Yr PCSB Budget Base Case'!J48,J48/'5-Yr PCSB Budget Base Case'!J48,0)</f>
        <v>-970.55322169046849</v>
      </c>
      <c r="P48" s="90">
        <f>IF('5-Yr PCSB Budget Base Case'!K48,K48/'5-Yr PCSB Budget Base Case'!K48,0)</f>
        <v>-879.8749209998382</v>
      </c>
    </row>
    <row r="49" spans="1:16">
      <c r="A49" s="14" t="str">
        <f t="shared" si="3"/>
        <v>PCSB 5-Year Budget</v>
      </c>
      <c r="B49" s="151">
        <f t="shared" si="3"/>
        <v>116</v>
      </c>
      <c r="C49" s="14" t="str">
        <f t="shared" si="3"/>
        <v>E.L. Haynes PCS</v>
      </c>
      <c r="D49" s="5" t="str">
        <f t="shared" si="3"/>
        <v>2026-2027</v>
      </c>
      <c r="E49" s="40" t="s">
        <v>223</v>
      </c>
      <c r="F49" s="165">
        <f>'5-Yr PCSB Budget Base Case'!F49-'5-Yr PCSB Budget No Expansion'!F49</f>
        <v>0</v>
      </c>
      <c r="G49" s="53">
        <f>'5-Yr PCSB Budget Base Case'!G49-'5-Yr PCSB Budget No Expansion'!G49</f>
        <v>3035.6774021070451</v>
      </c>
      <c r="H49" s="53">
        <f>'5-Yr PCSB Budget Base Case'!H49-'5-Yr PCSB Budget No Expansion'!H49</f>
        <v>4195.3884196151048</v>
      </c>
      <c r="I49" s="53">
        <f>'5-Yr PCSB Budget Base Case'!I49-'5-Yr PCSB Budget No Expansion'!I49</f>
        <v>4748.3761880043894</v>
      </c>
      <c r="J49" s="53">
        <f>'5-Yr PCSB Budget Base Case'!J49-'5-Yr PCSB Budget No Expansion'!J49</f>
        <v>5978.4837117642164</v>
      </c>
      <c r="K49" s="53">
        <f>'5-Yr PCSB Budget Base Case'!K49-'5-Yr PCSB Budget No Expansion'!K49</f>
        <v>6781.3733860012144</v>
      </c>
      <c r="L49" s="80">
        <f>IF('5-Yr PCSB Budget Base Case'!G49,G49/'5-Yr PCSB Budget Base Case'!G49,0)</f>
        <v>-9.8382078108213797E-2</v>
      </c>
      <c r="M49" s="67">
        <f>IF('5-Yr PCSB Budget Base Case'!H49,H49/'5-Yr PCSB Budget Base Case'!H49,0)</f>
        <v>-0.13843425129067197</v>
      </c>
      <c r="N49" s="67">
        <f>IF('5-Yr PCSB Budget Base Case'!I49,I49/'5-Yr PCSB Budget Base Case'!I49,0)</f>
        <v>-0.15427324435505993</v>
      </c>
      <c r="O49" s="67">
        <f>IF('5-Yr PCSB Budget Base Case'!J49,J49/'5-Yr PCSB Budget Base Case'!J49,0)</f>
        <v>-0.19864711960939049</v>
      </c>
      <c r="P49" s="94">
        <f>IF('5-Yr PCSB Budget Base Case'!K49,K49/'5-Yr PCSB Budget Base Case'!K49,0)</f>
        <v>-0.22731114490668772</v>
      </c>
    </row>
    <row r="50" spans="1:16" ht="30" customHeight="1">
      <c r="A50" s="14" t="str">
        <f t="shared" si="3"/>
        <v>PCSB 5-Year Budget</v>
      </c>
      <c r="B50" s="151">
        <f t="shared" si="3"/>
        <v>116</v>
      </c>
      <c r="C50" s="14" t="str">
        <f t="shared" si="3"/>
        <v>E.L. Haynes PCS</v>
      </c>
      <c r="D50" s="5" t="str">
        <f t="shared" si="3"/>
        <v>2026-2027</v>
      </c>
      <c r="E50" s="38" t="s">
        <v>265</v>
      </c>
      <c r="F50" s="165">
        <f>'5-Yr PCSB Budget Base Case'!F50-'5-Yr PCSB Budget No Expansion'!F50</f>
        <v>0</v>
      </c>
      <c r="G50" s="37">
        <f>'5-Yr PCSB Budget Base Case'!G50-'5-Yr PCSB Budget No Expansion'!G50</f>
        <v>-66854.389600001276</v>
      </c>
      <c r="H50" s="37">
        <f>'5-Yr PCSB Budget Base Case'!H50-'5-Yr PCSB Budget No Expansion'!H50</f>
        <v>1075889.2754080072</v>
      </c>
      <c r="I50" s="37">
        <f>'5-Yr PCSB Budget Base Case'!I50-'5-Yr PCSB Budget No Expansion'!I50</f>
        <v>1289187.7318921648</v>
      </c>
      <c r="J50" s="37">
        <f>'5-Yr PCSB Budget Base Case'!J50-'5-Yr PCSB Budget No Expansion'!J50</f>
        <v>2232939.3188295178</v>
      </c>
      <c r="K50" s="37">
        <f>'5-Yr PCSB Budget Base Case'!K50-'5-Yr PCSB Budget No Expansion'!K50</f>
        <v>2900234.4118487537</v>
      </c>
      <c r="L50" s="81">
        <f>IF('5-Yr PCSB Budget Base Case'!G50,G50/'5-Yr PCSB Budget Base Case'!G50,0)</f>
        <v>-3.1257907930167823E-3</v>
      </c>
      <c r="M50" s="68">
        <f>IF('5-Yr PCSB Budget Base Case'!H50,H50/'5-Yr PCSB Budget Base Case'!H50,0)</f>
        <v>4.6859629914659758E-2</v>
      </c>
      <c r="N50" s="68">
        <f>IF('5-Yr PCSB Budget Base Case'!I50,I50/'5-Yr PCSB Budget Base Case'!I50,0)</f>
        <v>5.4601587834051203E-2</v>
      </c>
      <c r="O50" s="68">
        <f>IF('5-Yr PCSB Budget Base Case'!J50,J50/'5-Yr PCSB Budget Base Case'!J50,0)</f>
        <v>8.9314020454930601E-2</v>
      </c>
      <c r="P50" s="95">
        <f>IF('5-Yr PCSB Budget Base Case'!K50,K50/'5-Yr PCSB Budget Base Case'!K50,0)</f>
        <v>0.11101949206766677</v>
      </c>
    </row>
    <row r="51" spans="1:16">
      <c r="A51" s="14" t="str">
        <f t="shared" si="3"/>
        <v>PCSB 5-Year Budget</v>
      </c>
      <c r="B51" s="151">
        <f t="shared" si="3"/>
        <v>116</v>
      </c>
      <c r="C51" s="14" t="str">
        <f t="shared" si="3"/>
        <v>E.L. Haynes PCS</v>
      </c>
      <c r="D51" s="5" t="str">
        <f t="shared" si="3"/>
        <v>2026-2027</v>
      </c>
      <c r="E51" s="40" t="s">
        <v>80</v>
      </c>
      <c r="F51" s="165">
        <f>'5-Yr PCSB Budget Base Case'!F51-'5-Yr PCSB Budget No Expansion'!F51</f>
        <v>0</v>
      </c>
      <c r="G51" s="37">
        <f>'5-Yr PCSB Budget Base Case'!G51-'5-Yr PCSB Budget No Expansion'!G51</f>
        <v>4131.0374021101743</v>
      </c>
      <c r="H51" s="37">
        <f>'5-Yr PCSB Budget Base Case'!H51-'5-Yr PCSB Budget No Expansion'!H51</f>
        <v>482816.00615357235</v>
      </c>
      <c r="I51" s="37">
        <f>'5-Yr PCSB Budget Base Case'!I51-'5-Yr PCSB Budget No Expansion'!I51</f>
        <v>614157.70796572231</v>
      </c>
      <c r="J51" s="37">
        <f>'5-Yr PCSB Budget Base Case'!J51-'5-Yr PCSB Budget No Expansion'!J51</f>
        <v>1114887.8585148379</v>
      </c>
      <c r="K51" s="37">
        <f>'5-Yr PCSB Budget Base Case'!K51-'5-Yr PCSB Budget No Expansion'!K51</f>
        <v>1462489.4146970641</v>
      </c>
      <c r="L51" s="81">
        <f>IF('5-Yr PCSB Budget Base Case'!G51,G51/'5-Yr PCSB Budget Base Case'!G51,0)</f>
        <v>3.1977216528985679E-4</v>
      </c>
      <c r="M51" s="68">
        <f>IF('5-Yr PCSB Budget Base Case'!H51,H51/'5-Yr PCSB Budget Base Case'!H51,0)</f>
        <v>3.5390933413933762E-2</v>
      </c>
      <c r="N51" s="68">
        <f>IF('5-Yr PCSB Budget Base Case'!I51,I51/'5-Yr PCSB Budget Base Case'!I51,0)</f>
        <v>4.3754143777034175E-2</v>
      </c>
      <c r="O51" s="68">
        <f>IF('5-Yr PCSB Budget Base Case'!J51,J51/'5-Yr PCSB Budget Base Case'!J51,0)</f>
        <v>7.5300228880033668E-2</v>
      </c>
      <c r="P51" s="95">
        <f>IF('5-Yr PCSB Budget Base Case'!K51,K51/'5-Yr PCSB Budget Base Case'!K51,0)</f>
        <v>9.4797526235091495E-2</v>
      </c>
    </row>
    <row r="52" spans="1:16">
      <c r="A52" s="14" t="str">
        <f t="shared" si="3"/>
        <v>PCSB 5-Year Budget</v>
      </c>
      <c r="B52" s="151">
        <f t="shared" si="3"/>
        <v>116</v>
      </c>
      <c r="C52" s="14" t="str">
        <f t="shared" si="3"/>
        <v>E.L. Haynes PCS</v>
      </c>
      <c r="D52" s="5" t="str">
        <f t="shared" si="3"/>
        <v>2026-2027</v>
      </c>
      <c r="E52" s="41" t="s">
        <v>81</v>
      </c>
      <c r="F52" s="165">
        <f>'5-Yr PCSB Budget Base Case'!F52-'5-Yr PCSB Budget No Expansion'!F52</f>
        <v>0</v>
      </c>
      <c r="G52" s="37">
        <f>'5-Yr PCSB Budget Base Case'!G52-'5-Yr PCSB Budget No Expansion'!G52</f>
        <v>-11550</v>
      </c>
      <c r="H52" s="37">
        <f>'5-Yr PCSB Budget Base Case'!H52-'5-Yr PCSB Budget No Expansion'!H52</f>
        <v>186559.45000000019</v>
      </c>
      <c r="I52" s="37">
        <f>'5-Yr PCSB Budget Base Case'!I52-'5-Yr PCSB Budget No Expansion'!I52</f>
        <v>241451.59114999976</v>
      </c>
      <c r="J52" s="37">
        <f>'5-Yr PCSB Budget Base Case'!J52-'5-Yr PCSB Budget No Expansion'!J52</f>
        <v>447242.01000710018</v>
      </c>
      <c r="K52" s="37">
        <f>'5-Yr PCSB Budget Base Case'!K52-'5-Yr PCSB Budget No Expansion'!K52</f>
        <v>604658.53973686323</v>
      </c>
      <c r="L52" s="81">
        <f>IF('5-Yr PCSB Budget Base Case'!G52,G52/'5-Yr PCSB Budget Base Case'!G52,0)</f>
        <v>-2.5104602510460251E-3</v>
      </c>
      <c r="M52" s="68">
        <f>IF('5-Yr PCSB Budget Base Case'!H52,H52/'5-Yr PCSB Budget Base Case'!H52,0)</f>
        <v>3.77510040160643E-2</v>
      </c>
      <c r="N52" s="68">
        <f>IF('5-Yr PCSB Budget Base Case'!I52,I52/'5-Yr PCSB Budget Base Case'!I52,0)</f>
        <v>4.6937151949085085E-2</v>
      </c>
      <c r="O52" s="68">
        <f>IF('5-Yr PCSB Budget Base Case'!J52,J52/'5-Yr PCSB Budget Base Case'!J52,0)</f>
        <v>8.1288343558282253E-2</v>
      </c>
      <c r="P52" s="95">
        <f>IF('5-Yr PCSB Budget Base Case'!K52,K52/'5-Yr PCSB Budget Base Case'!K52,0)</f>
        <v>0.10396409872849667</v>
      </c>
    </row>
    <row r="53" spans="1:16" ht="15" customHeight="1">
      <c r="A53" s="14" t="str">
        <f t="shared" si="3"/>
        <v>PCSB 5-Year Budget</v>
      </c>
      <c r="B53" s="151">
        <f t="shared" si="3"/>
        <v>116</v>
      </c>
      <c r="C53" s="14" t="str">
        <f t="shared" si="3"/>
        <v>E.L. Haynes PCS</v>
      </c>
      <c r="D53" s="5" t="str">
        <f t="shared" si="3"/>
        <v>2026-2027</v>
      </c>
      <c r="E53" t="s">
        <v>5</v>
      </c>
      <c r="F53" s="165">
        <f>'5-Yr PCSB Budget Base Case'!F53-'5-Yr PCSB Budget No Expansion'!F53</f>
        <v>0</v>
      </c>
      <c r="G53" s="11">
        <f>'5-Yr PCSB Budget Base Case'!G53-'5-Yr PCSB Budget No Expansion'!G53</f>
        <v>0</v>
      </c>
      <c r="H53" s="11">
        <f>'5-Yr PCSB Budget Base Case'!H53-'5-Yr PCSB Budget No Expansion'!H53</f>
        <v>73510.38645446673</v>
      </c>
      <c r="I53" s="11">
        <f>'5-Yr PCSB Budget Base Case'!I53-'5-Yr PCSB Budget No Expansion'!I53</f>
        <v>90523.849782007281</v>
      </c>
      <c r="J53" s="11">
        <f>'5-Yr PCSB Budget Base Case'!J53-'5-Yr PCSB Budget No Expansion'!J53</f>
        <v>164979.33970985073</v>
      </c>
      <c r="K53" s="11">
        <f>'5-Yr PCSB Budget Base Case'!K53-'5-Yr PCSB Budget No Expansion'!K53</f>
        <v>210028.45474012219</v>
      </c>
      <c r="L53" s="76">
        <f>IF('5-Yr PCSB Budget Base Case'!G53,G53/'5-Yr PCSB Budget Base Case'!G53,0)</f>
        <v>0</v>
      </c>
      <c r="M53" s="63">
        <f>IF('5-Yr PCSB Budget Base Case'!H53,H53/'5-Yr PCSB Budget Base Case'!H53,0)</f>
        <v>2.6685578390938079E-2</v>
      </c>
      <c r="N53" s="63">
        <f>IF('5-Yr PCSB Budget Base Case'!I53,I53/'5-Yr PCSB Budget Base Case'!I53,0)</f>
        <v>3.2739134545843609E-2</v>
      </c>
      <c r="O53" s="63">
        <f>IF('5-Yr PCSB Budget Base Case'!J53,J53/'5-Yr PCSB Budget Base Case'!J53,0)</f>
        <v>7.5801692215332575E-2</v>
      </c>
      <c r="P53" s="90">
        <f>IF('5-Yr PCSB Budget Base Case'!K53,K53/'5-Yr PCSB Budget Base Case'!K53,0)</f>
        <v>9.3300136381920182E-2</v>
      </c>
    </row>
    <row r="54" spans="1:16">
      <c r="A54" s="14" t="str">
        <f t="shared" si="3"/>
        <v>PCSB 5-Year Budget</v>
      </c>
      <c r="B54" s="151">
        <f t="shared" si="3"/>
        <v>116</v>
      </c>
      <c r="C54" s="14" t="str">
        <f t="shared" si="3"/>
        <v>E.L. Haynes PCS</v>
      </c>
      <c r="D54" s="5" t="str">
        <f t="shared" si="3"/>
        <v>2026-2027</v>
      </c>
      <c r="E54" t="s">
        <v>266</v>
      </c>
      <c r="F54" s="165">
        <f>'5-Yr PCSB Budget Base Case'!F54-'5-Yr PCSB Budget No Expansion'!F54</f>
        <v>0</v>
      </c>
      <c r="G54" s="11">
        <f>'5-Yr PCSB Budget Base Case'!G54-'5-Yr PCSB Budget No Expansion'!G54</f>
        <v>-600</v>
      </c>
      <c r="H54" s="11">
        <f>'5-Yr PCSB Budget Base Case'!H54-'5-Yr PCSB Budget No Expansion'!H54</f>
        <v>9682</v>
      </c>
      <c r="I54" s="11">
        <f>'5-Yr PCSB Budget Base Case'!I54-'5-Yr PCSB Budget No Expansion'!I54</f>
        <v>12518.619999999995</v>
      </c>
      <c r="J54" s="11">
        <f>'5-Yr PCSB Budget Base Case'!J54-'5-Yr PCSB Budget No Expansion'!J54</f>
        <v>22940.901600000041</v>
      </c>
      <c r="K54" s="11">
        <f>'5-Yr PCSB Budget Base Case'!K54-'5-Yr PCSB Budget No Expansion'!K54</f>
        <v>30684.538008000003</v>
      </c>
      <c r="L54" s="76">
        <f>IF('5-Yr PCSB Budget Base Case'!G54,G54/'5-Yr PCSB Budget Base Case'!G54,0)</f>
        <v>-1.7699115044247787E-3</v>
      </c>
      <c r="M54" s="63">
        <f>IF('5-Yr PCSB Budget Base Case'!H54,H54/'5-Yr PCSB Budget Base Case'!H54,0)</f>
        <v>2.716077089236121E-2</v>
      </c>
      <c r="N54" s="63">
        <f>IF('5-Yr PCSB Budget Base Case'!I54,I54/'5-Yr PCSB Budget Base Case'!I54,0)</f>
        <v>3.4137632254957889E-2</v>
      </c>
      <c r="O54" s="63">
        <f>IF('5-Yr PCSB Budget Base Case'!J54,J54/'5-Yr PCSB Budget Base Case'!J54,0)</f>
        <v>6.0020718986758405E-2</v>
      </c>
      <c r="P54" s="90">
        <f>IF('5-Yr PCSB Budget Base Case'!K54,K54/'5-Yr PCSB Budget Base Case'!K54,0)</f>
        <v>7.7653766611094077E-2</v>
      </c>
    </row>
    <row r="55" spans="1:16">
      <c r="A55" s="14" t="str">
        <f t="shared" si="3"/>
        <v>PCSB 5-Year Budget</v>
      </c>
      <c r="B55" s="151">
        <f t="shared" si="3"/>
        <v>116</v>
      </c>
      <c r="C55" s="14" t="str">
        <f t="shared" si="3"/>
        <v>E.L. Haynes PCS</v>
      </c>
      <c r="D55" s="5" t="str">
        <f t="shared" si="3"/>
        <v>2026-2027</v>
      </c>
      <c r="E55" t="s">
        <v>267</v>
      </c>
      <c r="F55" s="165">
        <f>'5-Yr PCSB Budget Base Case'!F55-'5-Yr PCSB Budget No Expansion'!F55</f>
        <v>0</v>
      </c>
      <c r="G55" s="11">
        <f>'5-Yr PCSB Budget Base Case'!G55-'5-Yr PCSB Budget No Expansion'!G55</f>
        <v>0</v>
      </c>
      <c r="H55" s="11">
        <f>'5-Yr PCSB Budget Base Case'!H55-'5-Yr PCSB Budget No Expansion'!H55</f>
        <v>0</v>
      </c>
      <c r="I55" s="11">
        <f>'5-Yr PCSB Budget Base Case'!I55-'5-Yr PCSB Budget No Expansion'!I55</f>
        <v>0</v>
      </c>
      <c r="J55" s="11">
        <f>'5-Yr PCSB Budget Base Case'!J55-'5-Yr PCSB Budget No Expansion'!J55</f>
        <v>0</v>
      </c>
      <c r="K55" s="11">
        <f>'5-Yr PCSB Budget Base Case'!K55-'5-Yr PCSB Budget No Expansion'!K55</f>
        <v>0</v>
      </c>
      <c r="L55" s="76">
        <f>IF('5-Yr PCSB Budget Base Case'!G55,G55/'5-Yr PCSB Budget Base Case'!G55,0)</f>
        <v>0</v>
      </c>
      <c r="M55" s="63">
        <f>IF('5-Yr PCSB Budget Base Case'!H55,H55/'5-Yr PCSB Budget Base Case'!H55,0)</f>
        <v>0</v>
      </c>
      <c r="N55" s="63">
        <f>IF('5-Yr PCSB Budget Base Case'!I55,I55/'5-Yr PCSB Budget Base Case'!I55,0)</f>
        <v>0</v>
      </c>
      <c r="O55" s="63">
        <f>IF('5-Yr PCSB Budget Base Case'!J55,J55/'5-Yr PCSB Budget Base Case'!J55,0)</f>
        <v>0</v>
      </c>
      <c r="P55" s="90">
        <f>IF('5-Yr PCSB Budget Base Case'!K55,K55/'5-Yr PCSB Budget Base Case'!K55,0)</f>
        <v>0</v>
      </c>
    </row>
    <row r="56" spans="1:16">
      <c r="A56" s="14" t="str">
        <f t="shared" si="3"/>
        <v>PCSB 5-Year Budget</v>
      </c>
      <c r="B56" s="151">
        <f t="shared" si="3"/>
        <v>116</v>
      </c>
      <c r="C56" s="14" t="str">
        <f t="shared" si="3"/>
        <v>E.L. Haynes PCS</v>
      </c>
      <c r="D56" s="5" t="str">
        <f t="shared" si="3"/>
        <v>2026-2027</v>
      </c>
      <c r="E56" t="s">
        <v>294</v>
      </c>
      <c r="F56" s="165">
        <f>'5-Yr PCSB Budget Base Case'!F56-'5-Yr PCSB Budget No Expansion'!F56</f>
        <v>0</v>
      </c>
      <c r="G56" s="11">
        <f>'5-Yr PCSB Budget Base Case'!G56-'5-Yr PCSB Budget No Expansion'!G56</f>
        <v>-42</v>
      </c>
      <c r="H56" s="11">
        <f>'5-Yr PCSB Budget Base Case'!H56-'5-Yr PCSB Budget No Expansion'!H56</f>
        <v>-1211003.3999999999</v>
      </c>
      <c r="I56" s="11">
        <f>'5-Yr PCSB Budget Base Case'!I56-'5-Yr PCSB Budget No Expansion'!I56</f>
        <v>-1235223.4680000001</v>
      </c>
      <c r="J56" s="11">
        <f>'5-Yr PCSB Budget Base Case'!J56-'5-Yr PCSB Budget No Expansion'!J56</f>
        <v>-1259927.9373600001</v>
      </c>
      <c r="K56" s="11">
        <f>'5-Yr PCSB Budget Base Case'!K56-'5-Yr PCSB Budget No Expansion'!K56</f>
        <v>-1285126.4961072002</v>
      </c>
      <c r="L56" s="76">
        <f>IF('5-Yr PCSB Budget Base Case'!G56,G56/'5-Yr PCSB Budget Base Case'!G56,0)</f>
        <v>-2.5104602510460251E-3</v>
      </c>
      <c r="M56" s="63">
        <f>IF('5-Yr PCSB Budget Base Case'!H56,H56/'5-Yr PCSB Budget Base Case'!H56,0)</f>
        <v>-70.965823986498364</v>
      </c>
      <c r="N56" s="63">
        <f>IF('5-Yr PCSB Budget Base Case'!I56,I56/'5-Yr PCSB Budget Base Case'!I56,0)</f>
        <v>-70.965823986498378</v>
      </c>
      <c r="O56" s="63">
        <f>IF('5-Yr PCSB Budget Base Case'!J56,J56/'5-Yr PCSB Budget Base Case'!J56,0)</f>
        <v>-70.965823986498378</v>
      </c>
      <c r="P56" s="90">
        <f>IF('5-Yr PCSB Budget Base Case'!K56,K56/'5-Yr PCSB Budget Base Case'!K56,0)</f>
        <v>-70.965823986498378</v>
      </c>
    </row>
    <row r="57" spans="1:16">
      <c r="A57" s="14" t="str">
        <f t="shared" si="3"/>
        <v>PCSB 5-Year Budget</v>
      </c>
      <c r="B57" s="151">
        <f t="shared" si="3"/>
        <v>116</v>
      </c>
      <c r="C57" s="14" t="str">
        <f t="shared" si="3"/>
        <v>E.L. Haynes PCS</v>
      </c>
      <c r="D57" s="5" t="str">
        <f t="shared" si="3"/>
        <v>2026-2027</v>
      </c>
      <c r="E57" t="s">
        <v>6</v>
      </c>
      <c r="F57" s="165">
        <f>'5-Yr PCSB Budget Base Case'!F57-'5-Yr PCSB Budget No Expansion'!F57</f>
        <v>0</v>
      </c>
      <c r="G57" s="11">
        <f>'5-Yr PCSB Budget Base Case'!G57-'5-Yr PCSB Budget No Expansion'!G57</f>
        <v>-462</v>
      </c>
      <c r="H57" s="11">
        <f>'5-Yr PCSB Budget Base Case'!H57-'5-Yr PCSB Budget No Expansion'!H57</f>
        <v>9133.799910934642</v>
      </c>
      <c r="I57" s="11">
        <f>'5-Yr PCSB Budget Base Case'!I57-'5-Yr PCSB Budget No Expansion'!I57</f>
        <v>11573.054300960386</v>
      </c>
      <c r="J57" s="11">
        <f>'5-Yr PCSB Budget Base Case'!J57-'5-Yr PCSB Budget No Expansion'!J57</f>
        <v>21172.911495894892</v>
      </c>
      <c r="K57" s="11">
        <f>'5-Yr PCSB Budget Base Case'!K57-'5-Yr PCSB Budget No Expansion'!K57</f>
        <v>-39110.751234815223</v>
      </c>
      <c r="L57" s="76">
        <f>IF('5-Yr PCSB Budget Base Case'!G57,G57/'5-Yr PCSB Budget Base Case'!G57,0)</f>
        <v>-3.2225978044483011E-4</v>
      </c>
      <c r="M57" s="63">
        <f>IF('5-Yr PCSB Budget Base Case'!H57,H57/'5-Yr PCSB Budget Base Case'!H57,0)</f>
        <v>7.2668061969404238E-3</v>
      </c>
      <c r="N57" s="63">
        <f>IF('5-Yr PCSB Budget Base Case'!I57,I57/'5-Yr PCSB Budget Base Case'!I57,0)</f>
        <v>8.9752189271041141E-3</v>
      </c>
      <c r="O57" s="63">
        <f>IF('5-Yr PCSB Budget Base Case'!J57,J57/'5-Yr PCSB Budget Base Case'!J57,0)</f>
        <v>1.8376720060501655E-2</v>
      </c>
      <c r="P57" s="90">
        <f>IF('5-Yr PCSB Budget Base Case'!K57,K57/'5-Yr PCSB Budget Base Case'!K57,0)</f>
        <v>-5.739922544568124E-2</v>
      </c>
    </row>
    <row r="58" spans="1:16">
      <c r="A58" s="14" t="str">
        <f t="shared" si="3"/>
        <v>PCSB 5-Year Budget</v>
      </c>
      <c r="B58" s="151">
        <f t="shared" si="3"/>
        <v>116</v>
      </c>
      <c r="C58" s="14" t="str">
        <f t="shared" si="3"/>
        <v>E.L. Haynes PCS</v>
      </c>
      <c r="D58" s="5" t="str">
        <f t="shared" si="3"/>
        <v>2026-2027</v>
      </c>
      <c r="E58" s="16" t="s">
        <v>7</v>
      </c>
      <c r="F58" s="165">
        <f>'5-Yr PCSB Budget Base Case'!F58-'5-Yr PCSB Budget No Expansion'!F58</f>
        <v>0</v>
      </c>
      <c r="G58" s="21">
        <f>'5-Yr PCSB Budget Base Case'!G58-'5-Yr PCSB Budget No Expansion'!G58</f>
        <v>-75377.352197892964</v>
      </c>
      <c r="H58" s="21">
        <f>'5-Yr PCSB Budget Base Case'!H58-'5-Yr PCSB Budget No Expansion'!H58</f>
        <v>626587.51792699099</v>
      </c>
      <c r="I58" s="21">
        <f>'5-Yr PCSB Budget Base Case'!I58-'5-Yr PCSB Budget No Expansion'!I58</f>
        <v>1024189.0870908499</v>
      </c>
      <c r="J58" s="21">
        <f>'5-Yr PCSB Budget Base Case'!J58-'5-Yr PCSB Budget No Expansion'!J58</f>
        <v>2744234.4027971923</v>
      </c>
      <c r="K58" s="21">
        <f>'5-Yr PCSB Budget Base Case'!K58-'5-Yr PCSB Budget No Expansion'!K58</f>
        <v>3883858.1116887927</v>
      </c>
      <c r="L58" s="82">
        <f>IF('5-Yr PCSB Budget Base Case'!G58,G58/'5-Yr PCSB Budget Base Case'!G58,0)</f>
        <v>-1.6917956604798326E-3</v>
      </c>
      <c r="M58" s="69">
        <f>IF('5-Yr PCSB Budget Base Case'!H58,H58/'5-Yr PCSB Budget Base Case'!H58,0)</f>
        <v>1.3294007109250491E-2</v>
      </c>
      <c r="N58" s="69">
        <f>IF('5-Yr PCSB Budget Base Case'!I58,I58/'5-Yr PCSB Budget Base Case'!I58,0)</f>
        <v>2.1144249542662696E-2</v>
      </c>
      <c r="O58" s="69">
        <f>IF('5-Yr PCSB Budget Base Case'!J58,J58/'5-Yr PCSB Budget Base Case'!J58,0)</f>
        <v>5.4616510903359922E-2</v>
      </c>
      <c r="P58" s="96">
        <f>IF('5-Yr PCSB Budget Base Case'!K58,K58/'5-Yr PCSB Budget Base Case'!K58,0)</f>
        <v>7.5092432506560572E-2</v>
      </c>
    </row>
    <row r="59" spans="1:16" ht="30" customHeight="1">
      <c r="A59" s="14" t="str">
        <f t="shared" si="3"/>
        <v>PCSB 5-Year Budget</v>
      </c>
      <c r="B59" s="151">
        <f t="shared" si="3"/>
        <v>116</v>
      </c>
      <c r="C59" s="14" t="str">
        <f t="shared" si="3"/>
        <v>E.L. Haynes PCS</v>
      </c>
      <c r="D59" s="5" t="str">
        <f t="shared" si="3"/>
        <v>2026-2027</v>
      </c>
      <c r="E59" t="s">
        <v>215</v>
      </c>
      <c r="F59" s="165">
        <f>'5-Yr PCSB Budget Base Case'!F59-'5-Yr PCSB Budget No Expansion'!F59</f>
        <v>0</v>
      </c>
      <c r="G59" s="54">
        <f>'5-Yr PCSB Budget Base Case'!G59-'5-Yr PCSB Budget No Expansion'!G59</f>
        <v>1</v>
      </c>
      <c r="H59" s="54">
        <f>'5-Yr PCSB Budget Base Case'!H59-'5-Yr PCSB Budget No Expansion'!H59</f>
        <v>5</v>
      </c>
      <c r="I59" s="54">
        <f>'5-Yr PCSB Budget Base Case'!I59-'5-Yr PCSB Budget No Expansion'!I59</f>
        <v>7</v>
      </c>
      <c r="J59" s="54">
        <f>'5-Yr PCSB Budget Base Case'!J59-'5-Yr PCSB Budget No Expansion'!J59</f>
        <v>10</v>
      </c>
      <c r="K59" s="54">
        <f>'5-Yr PCSB Budget Base Case'!K59-'5-Yr PCSB Budget No Expansion'!K59</f>
        <v>14</v>
      </c>
      <c r="L59" s="83">
        <f>IF('5-Yr PCSB Budget Base Case'!G59,G59/'5-Yr PCSB Budget Base Case'!G59,0)</f>
        <v>6.4516129032258064E-3</v>
      </c>
      <c r="M59" s="70">
        <f>IF('5-Yr PCSB Budget Base Case'!H59,H59/'5-Yr PCSB Budget Base Case'!H59,0)</f>
        <v>3.1446540880503145E-2</v>
      </c>
      <c r="N59" s="70">
        <f>IF('5-Yr PCSB Budget Base Case'!I59,I59/'5-Yr PCSB Budget Base Case'!I59,0)</f>
        <v>4.3478260869565216E-2</v>
      </c>
      <c r="O59" s="70">
        <f>IF('5-Yr PCSB Budget Base Case'!J59,J59/'5-Yr PCSB Budget Base Case'!J59,0)</f>
        <v>6.097560975609756E-2</v>
      </c>
      <c r="P59" s="97">
        <f>IF('5-Yr PCSB Budget Base Case'!K59,K59/'5-Yr PCSB Budget Base Case'!K59,0)</f>
        <v>8.3333333333333329E-2</v>
      </c>
    </row>
    <row r="60" spans="1:16">
      <c r="A60" s="14" t="str">
        <f t="shared" si="3"/>
        <v>PCSB 5-Year Budget</v>
      </c>
      <c r="B60" s="151">
        <f t="shared" si="3"/>
        <v>116</v>
      </c>
      <c r="C60" s="14" t="str">
        <f t="shared" si="3"/>
        <v>E.L. Haynes PCS</v>
      </c>
      <c r="D60" s="5" t="str">
        <f t="shared" si="3"/>
        <v>2026-2027</v>
      </c>
      <c r="E60" t="s">
        <v>216</v>
      </c>
      <c r="F60" s="165">
        <f>'5-Yr PCSB Budget Base Case'!F60-'5-Yr PCSB Budget No Expansion'!F60</f>
        <v>0</v>
      </c>
      <c r="G60" s="54">
        <f>'5-Yr PCSB Budget Base Case'!G60-'5-Yr PCSB Budget No Expansion'!G60</f>
        <v>0</v>
      </c>
      <c r="H60" s="54">
        <f>'5-Yr PCSB Budget Base Case'!H60-'5-Yr PCSB Budget No Expansion'!H60</f>
        <v>0</v>
      </c>
      <c r="I60" s="54">
        <f>'5-Yr PCSB Budget Base Case'!I60-'5-Yr PCSB Budget No Expansion'!I60</f>
        <v>0</v>
      </c>
      <c r="J60" s="54">
        <f>'5-Yr PCSB Budget Base Case'!J60-'5-Yr PCSB Budget No Expansion'!J60</f>
        <v>0</v>
      </c>
      <c r="K60" s="54">
        <f>'5-Yr PCSB Budget Base Case'!K60-'5-Yr PCSB Budget No Expansion'!K60</f>
        <v>0</v>
      </c>
      <c r="L60" s="83">
        <f>IF('5-Yr PCSB Budget Base Case'!G60,G60/'5-Yr PCSB Budget Base Case'!G60,0)</f>
        <v>0</v>
      </c>
      <c r="M60" s="70">
        <f>IF('5-Yr PCSB Budget Base Case'!H60,H60/'5-Yr PCSB Budget Base Case'!H60,0)</f>
        <v>0</v>
      </c>
      <c r="N60" s="70">
        <f>IF('5-Yr PCSB Budget Base Case'!I60,I60/'5-Yr PCSB Budget Base Case'!I60,0)</f>
        <v>0</v>
      </c>
      <c r="O60" s="70">
        <f>IF('5-Yr PCSB Budget Base Case'!J60,J60/'5-Yr PCSB Budget Base Case'!J60,0)</f>
        <v>0</v>
      </c>
      <c r="P60" s="97">
        <f>IF('5-Yr PCSB Budget Base Case'!K60,K60/'5-Yr PCSB Budget Base Case'!K60,0)</f>
        <v>0</v>
      </c>
    </row>
    <row r="61" spans="1:16">
      <c r="A61" s="14" t="str">
        <f t="shared" si="3"/>
        <v>PCSB 5-Year Budget</v>
      </c>
      <c r="B61" s="151">
        <f t="shared" si="3"/>
        <v>116</v>
      </c>
      <c r="C61" s="14" t="str">
        <f t="shared" si="3"/>
        <v>E.L. Haynes PCS</v>
      </c>
      <c r="D61" s="5" t="str">
        <f t="shared" si="3"/>
        <v>2026-2027</v>
      </c>
      <c r="E61" t="s">
        <v>217</v>
      </c>
      <c r="F61" s="165">
        <f>'5-Yr PCSB Budget Base Case'!F61-'5-Yr PCSB Budget No Expansion'!F61</f>
        <v>0</v>
      </c>
      <c r="G61" s="54">
        <f>'5-Yr PCSB Budget Base Case'!G61-'5-Yr PCSB Budget No Expansion'!G61</f>
        <v>0</v>
      </c>
      <c r="H61" s="54">
        <f>'5-Yr PCSB Budget Base Case'!H61-'5-Yr PCSB Budget No Expansion'!H61</f>
        <v>0</v>
      </c>
      <c r="I61" s="54">
        <f>'5-Yr PCSB Budget Base Case'!I61-'5-Yr PCSB Budget No Expansion'!I61</f>
        <v>0</v>
      </c>
      <c r="J61" s="54">
        <f>'5-Yr PCSB Budget Base Case'!J61-'5-Yr PCSB Budget No Expansion'!J61</f>
        <v>0</v>
      </c>
      <c r="K61" s="54">
        <f>'5-Yr PCSB Budget Base Case'!K61-'5-Yr PCSB Budget No Expansion'!K61</f>
        <v>0</v>
      </c>
      <c r="L61" s="83">
        <f>IF('5-Yr PCSB Budget Base Case'!G61,G61/'5-Yr PCSB Budget Base Case'!G61,0)</f>
        <v>0</v>
      </c>
      <c r="M61" s="70">
        <f>IF('5-Yr PCSB Budget Base Case'!H61,H61/'5-Yr PCSB Budget Base Case'!H61,0)</f>
        <v>0</v>
      </c>
      <c r="N61" s="70">
        <f>IF('5-Yr PCSB Budget Base Case'!I61,I61/'5-Yr PCSB Budget Base Case'!I61,0)</f>
        <v>0</v>
      </c>
      <c r="O61" s="70">
        <f>IF('5-Yr PCSB Budget Base Case'!J61,J61/'5-Yr PCSB Budget Base Case'!J61,0)</f>
        <v>0</v>
      </c>
      <c r="P61" s="97">
        <f>IF('5-Yr PCSB Budget Base Case'!K61,K61/'5-Yr PCSB Budget Base Case'!K61,0)</f>
        <v>0</v>
      </c>
    </row>
    <row r="62" spans="1:16">
      <c r="A62" s="14" t="str">
        <f t="shared" ref="A62:D114" si="4">A$2</f>
        <v>PCSB 5-Year Budget</v>
      </c>
      <c r="B62" s="151">
        <f t="shared" si="4"/>
        <v>116</v>
      </c>
      <c r="C62" s="14" t="str">
        <f t="shared" si="4"/>
        <v>E.L. Haynes PCS</v>
      </c>
      <c r="D62" s="5" t="str">
        <f t="shared" si="4"/>
        <v>2026-2027</v>
      </c>
      <c r="E62" t="s">
        <v>281</v>
      </c>
      <c r="F62" s="165">
        <f>'5-Yr PCSB Budget Base Case'!F62-'5-Yr PCSB Budget No Expansion'!F62</f>
        <v>0</v>
      </c>
      <c r="G62" s="54">
        <f>'5-Yr PCSB Budget Base Case'!G62-'5-Yr PCSB Budget No Expansion'!G62</f>
        <v>0</v>
      </c>
      <c r="H62" s="54">
        <f>'5-Yr PCSB Budget Base Case'!H62-'5-Yr PCSB Budget No Expansion'!H62</f>
        <v>0</v>
      </c>
      <c r="I62" s="54">
        <f>'5-Yr PCSB Budget Base Case'!I62-'5-Yr PCSB Budget No Expansion'!I62</f>
        <v>0</v>
      </c>
      <c r="J62" s="54">
        <f>'5-Yr PCSB Budget Base Case'!J62-'5-Yr PCSB Budget No Expansion'!J62</f>
        <v>0</v>
      </c>
      <c r="K62" s="54">
        <f>'5-Yr PCSB Budget Base Case'!K62-'5-Yr PCSB Budget No Expansion'!K62</f>
        <v>0</v>
      </c>
      <c r="L62" s="83">
        <f>IF('5-Yr PCSB Budget Base Case'!G62,G62/'5-Yr PCSB Budget Base Case'!G62,0)</f>
        <v>0</v>
      </c>
      <c r="M62" s="70">
        <f>IF('5-Yr PCSB Budget Base Case'!H62,H62/'5-Yr PCSB Budget Base Case'!H62,0)</f>
        <v>0</v>
      </c>
      <c r="N62" s="70">
        <f>IF('5-Yr PCSB Budget Base Case'!I62,I62/'5-Yr PCSB Budget Base Case'!I62,0)</f>
        <v>0</v>
      </c>
      <c r="O62" s="70">
        <f>IF('5-Yr PCSB Budget Base Case'!J62,J62/'5-Yr PCSB Budget Base Case'!J62,0)</f>
        <v>0</v>
      </c>
      <c r="P62" s="97">
        <f>IF('5-Yr PCSB Budget Base Case'!K62,K62/'5-Yr PCSB Budget Base Case'!K62,0)</f>
        <v>0</v>
      </c>
    </row>
    <row r="63" spans="1:16">
      <c r="A63" s="14" t="str">
        <f t="shared" si="4"/>
        <v>PCSB 5-Year Budget</v>
      </c>
      <c r="B63" s="151">
        <f t="shared" si="4"/>
        <v>116</v>
      </c>
      <c r="C63" s="14" t="str">
        <f t="shared" si="4"/>
        <v>E.L. Haynes PCS</v>
      </c>
      <c r="D63" s="5" t="str">
        <f t="shared" si="4"/>
        <v>2026-2027</v>
      </c>
      <c r="E63" t="s">
        <v>282</v>
      </c>
      <c r="F63" s="165"/>
      <c r="G63" s="54">
        <f>'5-Yr PCSB Budget Base Case'!G63-'5-Yr PCSB Budget No Expansion'!G63</f>
        <v>1</v>
      </c>
      <c r="H63" s="54">
        <f>'5-Yr PCSB Budget Base Case'!H63-'5-Yr PCSB Budget No Expansion'!H63</f>
        <v>1</v>
      </c>
      <c r="I63" s="54">
        <f>'5-Yr PCSB Budget Base Case'!I63-'5-Yr PCSB Budget No Expansion'!I63</f>
        <v>1</v>
      </c>
      <c r="J63" s="54">
        <f>'5-Yr PCSB Budget Base Case'!J63-'5-Yr PCSB Budget No Expansion'!J63</f>
        <v>1</v>
      </c>
      <c r="K63" s="54">
        <f>'5-Yr PCSB Budget Base Case'!K63-'5-Yr PCSB Budget No Expansion'!K63</f>
        <v>1</v>
      </c>
      <c r="L63" s="83">
        <f>IF('5-Yr PCSB Budget Base Case'!G63,G63/'5-Yr PCSB Budget Base Case'!G63,0)</f>
        <v>5.8823529411764705E-2</v>
      </c>
      <c r="M63" s="70">
        <f>IF('5-Yr PCSB Budget Base Case'!H63,H63/'5-Yr PCSB Budget Base Case'!H63,0)</f>
        <v>5.8823529411764705E-2</v>
      </c>
      <c r="N63" s="70">
        <f>IF('5-Yr PCSB Budget Base Case'!I63,I63/'5-Yr PCSB Budget Base Case'!I63,0)</f>
        <v>5.8823529411764705E-2</v>
      </c>
      <c r="O63" s="70">
        <f>IF('5-Yr PCSB Budget Base Case'!J63,J63/'5-Yr PCSB Budget Base Case'!J63,0)</f>
        <v>5.8823529411764705E-2</v>
      </c>
      <c r="P63" s="97">
        <f>IF('5-Yr PCSB Budget Base Case'!K63,K63/'5-Yr PCSB Budget Base Case'!K63,0)</f>
        <v>5.8823529411764705E-2</v>
      </c>
    </row>
    <row r="64" spans="1:16">
      <c r="A64" s="14" t="str">
        <f t="shared" si="4"/>
        <v>PCSB 5-Year Budget</v>
      </c>
      <c r="B64" s="151">
        <f t="shared" si="4"/>
        <v>116</v>
      </c>
      <c r="C64" s="14" t="str">
        <f t="shared" si="4"/>
        <v>E.L. Haynes PCS</v>
      </c>
      <c r="D64" s="5" t="str">
        <f t="shared" si="4"/>
        <v>2026-2027</v>
      </c>
      <c r="E64" t="s">
        <v>283</v>
      </c>
      <c r="F64" s="165">
        <f>'5-Yr PCSB Budget Base Case'!F63-'5-Yr PCSB Budget No Expansion'!F63</f>
        <v>0</v>
      </c>
      <c r="G64" s="54">
        <f>'5-Yr PCSB Budget Base Case'!G64-'5-Yr PCSB Budget No Expansion'!G64</f>
        <v>0</v>
      </c>
      <c r="H64" s="54">
        <f>'5-Yr PCSB Budget Base Case'!H64-'5-Yr PCSB Budget No Expansion'!H64</f>
        <v>0</v>
      </c>
      <c r="I64" s="54">
        <f>'5-Yr PCSB Budget Base Case'!I64-'5-Yr PCSB Budget No Expansion'!I64</f>
        <v>0</v>
      </c>
      <c r="J64" s="54">
        <f>'5-Yr PCSB Budget Base Case'!J64-'5-Yr PCSB Budget No Expansion'!J64</f>
        <v>0</v>
      </c>
      <c r="K64" s="54">
        <f>'5-Yr PCSB Budget Base Case'!K64-'5-Yr PCSB Budget No Expansion'!K64</f>
        <v>0</v>
      </c>
      <c r="L64" s="83">
        <f>IF('5-Yr PCSB Budget Base Case'!G64,G64/'5-Yr PCSB Budget Base Case'!G64,0)</f>
        <v>0</v>
      </c>
      <c r="M64" s="70">
        <f>IF('5-Yr PCSB Budget Base Case'!H64,H64/'5-Yr PCSB Budget Base Case'!H64,0)</f>
        <v>0</v>
      </c>
      <c r="N64" s="70">
        <f>IF('5-Yr PCSB Budget Base Case'!I64,I64/'5-Yr PCSB Budget Base Case'!I64,0)</f>
        <v>0</v>
      </c>
      <c r="O64" s="70">
        <f>IF('5-Yr PCSB Budget Base Case'!J64,J64/'5-Yr PCSB Budget Base Case'!J64,0)</f>
        <v>0</v>
      </c>
      <c r="P64" s="97">
        <f>IF('5-Yr PCSB Budget Base Case'!K64,K64/'5-Yr PCSB Budget Base Case'!K64,0)</f>
        <v>0</v>
      </c>
    </row>
    <row r="65" spans="1:16">
      <c r="A65" s="14" t="str">
        <f t="shared" si="4"/>
        <v>PCSB 5-Year Budget</v>
      </c>
      <c r="B65" s="151">
        <f t="shared" si="4"/>
        <v>116</v>
      </c>
      <c r="C65" s="14" t="str">
        <f t="shared" si="4"/>
        <v>E.L. Haynes PCS</v>
      </c>
      <c r="D65" s="5" t="str">
        <f t="shared" si="4"/>
        <v>2026-2027</v>
      </c>
      <c r="E65" t="s">
        <v>189</v>
      </c>
      <c r="F65" s="165">
        <f>'5-Yr PCSB Budget Base Case'!F65-'5-Yr PCSB Budget No Expansion'!F65</f>
        <v>0</v>
      </c>
      <c r="G65" s="28">
        <f>'5-Yr PCSB Budget Base Case'!G65-'5-Yr PCSB Budget No Expansion'!G65</f>
        <v>2</v>
      </c>
      <c r="H65" s="28">
        <f>'5-Yr PCSB Budget Base Case'!H65-'5-Yr PCSB Budget No Expansion'!H65</f>
        <v>6</v>
      </c>
      <c r="I65" s="28">
        <f>'5-Yr PCSB Budget Base Case'!I65-'5-Yr PCSB Budget No Expansion'!I65</f>
        <v>8</v>
      </c>
      <c r="J65" s="28">
        <f>'5-Yr PCSB Budget Base Case'!J65-'5-Yr PCSB Budget No Expansion'!J65</f>
        <v>11</v>
      </c>
      <c r="K65" s="28">
        <f>'5-Yr PCSB Budget Base Case'!K65-'5-Yr PCSB Budget No Expansion'!K65</f>
        <v>15</v>
      </c>
      <c r="L65" s="82">
        <f>IF('5-Yr PCSB Budget Base Case'!G65,G65/'5-Yr PCSB Budget Base Case'!G65,0)</f>
        <v>8.2987551867219917E-3</v>
      </c>
      <c r="M65" s="69">
        <f>IF('5-Yr PCSB Budget Base Case'!H65,H65/'5-Yr PCSB Budget Base Case'!H65,0)</f>
        <v>2.4489795918367346E-2</v>
      </c>
      <c r="N65" s="69">
        <f>IF('5-Yr PCSB Budget Base Case'!I65,I65/'5-Yr PCSB Budget Base Case'!I65,0)</f>
        <v>3.2388663967611336E-2</v>
      </c>
      <c r="O65" s="69">
        <f>IF('5-Yr PCSB Budget Base Case'!J65,J65/'5-Yr PCSB Budget Base Case'!J65,0)</f>
        <v>4.3999999999999997E-2</v>
      </c>
      <c r="P65" s="96">
        <f>IF('5-Yr PCSB Budget Base Case'!K65,K65/'5-Yr PCSB Budget Base Case'!K65,0)</f>
        <v>5.905511811023622E-2</v>
      </c>
    </row>
    <row r="66" spans="1:16" ht="30" customHeight="1">
      <c r="A66" s="14" t="str">
        <f t="shared" si="4"/>
        <v>PCSB 5-Year Budget</v>
      </c>
      <c r="B66" s="151">
        <f t="shared" si="4"/>
        <v>116</v>
      </c>
      <c r="C66" s="14" t="str">
        <f t="shared" si="4"/>
        <v>E.L. Haynes PCS</v>
      </c>
      <c r="D66" s="5" t="str">
        <f t="shared" si="4"/>
        <v>2026-2027</v>
      </c>
      <c r="E66" s="27" t="s">
        <v>95</v>
      </c>
      <c r="F66" s="165">
        <f>'5-Yr PCSB Budget Base Case'!F66-'5-Yr PCSB Budget No Expansion'!F66</f>
        <v>0</v>
      </c>
      <c r="G66" s="11">
        <f>'5-Yr PCSB Budget Base Case'!G66-'5-Yr PCSB Budget No Expansion'!G66</f>
        <v>116474.31054629013</v>
      </c>
      <c r="H66" s="11">
        <f>'5-Yr PCSB Budget Base Case'!H66-'5-Yr PCSB Budget No Expansion'!H66</f>
        <v>517747.56234066561</v>
      </c>
      <c r="I66" s="11">
        <f>'5-Yr PCSB Budget Base Case'!I66-'5-Yr PCSB Budget No Expansion'!I66</f>
        <v>753950.04687655345</v>
      </c>
      <c r="J66" s="11">
        <f>'5-Yr PCSB Budget Base Case'!J66-'5-Yr PCSB Budget No Expansion'!J66</f>
        <v>1100603.7069497891</v>
      </c>
      <c r="K66" s="11">
        <f>'5-Yr PCSB Budget Base Case'!K66-'5-Yr PCSB Budget No Expansion'!K66</f>
        <v>1543596.1226087511</v>
      </c>
      <c r="L66" s="76">
        <f>IF('5-Yr PCSB Budget Base Case'!G66,G66/'5-Yr PCSB Budget Base Case'!G66,0)</f>
        <v>6.7025975422543961E-3</v>
      </c>
      <c r="M66" s="63">
        <f>IF('5-Yr PCSB Budget Base Case'!H66,H66/'5-Yr PCSB Budget Base Case'!H66,0)</f>
        <v>2.8302316242264886E-2</v>
      </c>
      <c r="N66" s="63">
        <f>IF('5-Yr PCSB Budget Base Case'!I66,I66/'5-Yr PCSB Budget Base Case'!I66,0)</f>
        <v>3.9557036321381321E-2</v>
      </c>
      <c r="O66" s="63">
        <f>IF('5-Yr PCSB Budget Base Case'!J66,J66/'5-Yr PCSB Budget Base Case'!J66,0)</f>
        <v>5.5865133622228301E-2</v>
      </c>
      <c r="P66" s="90">
        <f>IF('5-Yr PCSB Budget Base Case'!K66,K66/'5-Yr PCSB Budget Base Case'!K66,0)</f>
        <v>7.524595382848516E-2</v>
      </c>
    </row>
    <row r="67" spans="1:16" ht="15" customHeight="1">
      <c r="A67" s="14" t="str">
        <f t="shared" si="4"/>
        <v>PCSB 5-Year Budget</v>
      </c>
      <c r="B67" s="151">
        <f t="shared" si="4"/>
        <v>116</v>
      </c>
      <c r="C67" s="14" t="str">
        <f t="shared" si="4"/>
        <v>E.L. Haynes PCS</v>
      </c>
      <c r="D67" s="5" t="str">
        <f t="shared" si="4"/>
        <v>2026-2027</v>
      </c>
      <c r="E67" s="27" t="s">
        <v>96</v>
      </c>
      <c r="F67" s="165">
        <f>'5-Yr PCSB Budget Base Case'!F67-'5-Yr PCSB Budget No Expansion'!F67</f>
        <v>0</v>
      </c>
      <c r="G67" s="11">
        <f>'5-Yr PCSB Budget Base Case'!G67-'5-Yr PCSB Budget No Expansion'!G67</f>
        <v>10926.065664500929</v>
      </c>
      <c r="H67" s="11">
        <f>'5-Yr PCSB Budget Base Case'!H67-'5-Yr PCSB Budget No Expansion'!H67</f>
        <v>82898.218892350793</v>
      </c>
      <c r="I67" s="11">
        <f>'5-Yr PCSB Budget Base Case'!I67-'5-Yr PCSB Budget No Expansion'!I67</f>
        <v>108958.34987694025</v>
      </c>
      <c r="J67" s="11">
        <f>'5-Yr PCSB Budget Base Case'!J67-'5-Yr PCSB Budget No Expansion'!J67</f>
        <v>191059.29174307734</v>
      </c>
      <c r="K67" s="11">
        <f>'5-Yr PCSB Budget Base Case'!K67-'5-Yr PCSB Budget No Expansion'!K67</f>
        <v>244604.45974292792</v>
      </c>
      <c r="L67" s="76">
        <f>IF('5-Yr PCSB Budget Base Case'!G67,G67/'5-Yr PCSB Budget Base Case'!G67,0)</f>
        <v>1.379686727413558E-3</v>
      </c>
      <c r="M67" s="63">
        <f>IF('5-Yr PCSB Budget Base Case'!H67,H67/'5-Yr PCSB Budget Base Case'!H67,0)</f>
        <v>1.0076326890276205E-2</v>
      </c>
      <c r="N67" s="63">
        <f>IF('5-Yr PCSB Budget Base Case'!I67,I67/'5-Yr PCSB Budget Base Case'!I67,0)</f>
        <v>1.282469320312039E-2</v>
      </c>
      <c r="O67" s="63">
        <f>IF('5-Yr PCSB Budget Base Case'!J67,J67/'5-Yr PCSB Budget Base Case'!J67,0)</f>
        <v>2.1843843363466658E-2</v>
      </c>
      <c r="P67" s="90">
        <f>IF('5-Yr PCSB Budget Base Case'!K67,K67/'5-Yr PCSB Budget Base Case'!K67,0)</f>
        <v>2.7268267771930525E-2</v>
      </c>
    </row>
    <row r="68" spans="1:16" ht="15" customHeight="1">
      <c r="A68" s="14" t="str">
        <f t="shared" si="4"/>
        <v>PCSB 5-Year Budget</v>
      </c>
      <c r="B68" s="151">
        <f t="shared" si="4"/>
        <v>116</v>
      </c>
      <c r="C68" s="14" t="str">
        <f t="shared" si="4"/>
        <v>E.L. Haynes PCS</v>
      </c>
      <c r="D68" s="5" t="str">
        <f t="shared" si="4"/>
        <v>2026-2027</v>
      </c>
      <c r="E68" s="27" t="s">
        <v>94</v>
      </c>
      <c r="F68" s="165">
        <f>'5-Yr PCSB Budget Base Case'!F68-'5-Yr PCSB Budget No Expansion'!F68</f>
        <v>0</v>
      </c>
      <c r="G68" s="11">
        <f>'5-Yr PCSB Budget Base Case'!G68-'5-Yr PCSB Budget No Expansion'!G68</f>
        <v>3410.175821765326</v>
      </c>
      <c r="H68" s="11">
        <f>'5-Yr PCSB Budget Base Case'!H68-'5-Yr PCSB Budget No Expansion'!H68</f>
        <v>1318.762617346365</v>
      </c>
      <c r="I68" s="11">
        <f>'5-Yr PCSB Budget Base Case'!I68-'5-Yr PCSB Budget No Expansion'!I68</f>
        <v>2635.9164088116959</v>
      </c>
      <c r="J68" s="11">
        <f>'5-Yr PCSB Budget Base Case'!J68-'5-Yr PCSB Budget No Expansion'!J68</f>
        <v>3356.9254142721184</v>
      </c>
      <c r="K68" s="11">
        <f>'5-Yr PCSB Budget Base Case'!K68-'5-Yr PCSB Budget No Expansion'!K68</f>
        <v>1622.941918076016</v>
      </c>
      <c r="L68" s="76">
        <f>IF('5-Yr PCSB Budget Base Case'!G68,G68/'5-Yr PCSB Budget Base Case'!G68,0)</f>
        <v>1.3796867274134155E-3</v>
      </c>
      <c r="M68" s="63">
        <f>IF('5-Yr PCSB Budget Base Case'!H68,H68/'5-Yr PCSB Budget Base Case'!H68,0)</f>
        <v>5.1854176707515629E-4</v>
      </c>
      <c r="N68" s="63">
        <f>IF('5-Yr PCSB Budget Base Case'!I68,I68/'5-Yr PCSB Budget Base Case'!I68,0)</f>
        <v>1.0059438895980127E-3</v>
      </c>
      <c r="O68" s="63">
        <f>IF('5-Yr PCSB Budget Base Case'!J68,J68/'5-Yr PCSB Budget Base Case'!J68,0)</f>
        <v>1.2555551722326266E-3</v>
      </c>
      <c r="P68" s="90">
        <f>IF('5-Yr PCSB Budget Base Case'!K68,K68/'5-Yr PCSB Budget Base Case'!K68,0)</f>
        <v>5.9556803352029308E-4</v>
      </c>
    </row>
    <row r="69" spans="1:16" ht="15" customHeight="1">
      <c r="A69" s="14" t="str">
        <f t="shared" si="4"/>
        <v>PCSB 5-Year Budget</v>
      </c>
      <c r="B69" s="151">
        <f t="shared" si="4"/>
        <v>116</v>
      </c>
      <c r="C69" s="14" t="str">
        <f t="shared" si="4"/>
        <v>E.L. Haynes PCS</v>
      </c>
      <c r="D69" s="5" t="str">
        <f t="shared" si="4"/>
        <v>2026-2027</v>
      </c>
      <c r="E69" s="16" t="s">
        <v>93</v>
      </c>
      <c r="F69" s="165">
        <f>'5-Yr PCSB Budget Base Case'!F69-'5-Yr PCSB Budget No Expansion'!F69</f>
        <v>0</v>
      </c>
      <c r="G69" s="22">
        <f>'5-Yr PCSB Budget Base Case'!G69-'5-Yr PCSB Budget No Expansion'!G69</f>
        <v>130810.55203255638</v>
      </c>
      <c r="H69" s="22">
        <f>'5-Yr PCSB Budget Base Case'!H69-'5-Yr PCSB Budget No Expansion'!H69</f>
        <v>601964.54385035858</v>
      </c>
      <c r="I69" s="22">
        <f>'5-Yr PCSB Budget Base Case'!I69-'5-Yr PCSB Budget No Expansion'!I69</f>
        <v>865544.31316230446</v>
      </c>
      <c r="J69" s="22">
        <f>'5-Yr PCSB Budget Base Case'!J69-'5-Yr PCSB Budget No Expansion'!J69</f>
        <v>1295019.9241071418</v>
      </c>
      <c r="K69" s="22">
        <f>'5-Yr PCSB Budget Base Case'!K69-'5-Yr PCSB Budget No Expansion'!K69</f>
        <v>1789823.5242697522</v>
      </c>
      <c r="L69" s="84">
        <f>IF('5-Yr PCSB Budget Base Case'!G69,G69/'5-Yr PCSB Budget Base Case'!G69,0)</f>
        <v>4.7107654873742846E-3</v>
      </c>
      <c r="M69" s="71">
        <f>IF('5-Yr PCSB Budget Base Case'!H69,H69/'5-Yr PCSB Budget Base Case'!H69,0)</f>
        <v>2.0711895427984187E-2</v>
      </c>
      <c r="N69" s="71">
        <f>IF('5-Yr PCSB Budget Base Case'!I69,I69/'5-Yr PCSB Budget Base Case'!I69,0)</f>
        <v>2.8683065649134209E-2</v>
      </c>
      <c r="O69" s="71">
        <f>IF('5-Yr PCSB Budget Base Case'!J69,J69/'5-Yr PCSB Budget Base Case'!J69,0)</f>
        <v>4.161195982240122E-2</v>
      </c>
      <c r="P69" s="98">
        <f>IF('5-Yr PCSB Budget Base Case'!K69,K69/'5-Yr PCSB Budget Base Case'!K69,0)</f>
        <v>5.5568467967860372E-2</v>
      </c>
    </row>
    <row r="70" spans="1:16" ht="15" customHeight="1">
      <c r="A70" s="14" t="str">
        <f t="shared" si="4"/>
        <v>PCSB 5-Year Budget</v>
      </c>
      <c r="B70" s="151">
        <f t="shared" si="4"/>
        <v>116</v>
      </c>
      <c r="C70" s="14" t="str">
        <f t="shared" si="4"/>
        <v>E.L. Haynes PCS</v>
      </c>
      <c r="D70" s="5" t="str">
        <f t="shared" si="4"/>
        <v>2026-2027</v>
      </c>
      <c r="E70" s="27" t="s">
        <v>97</v>
      </c>
      <c r="F70" s="165">
        <f>'5-Yr PCSB Budget Base Case'!F70-'5-Yr PCSB Budget No Expansion'!F70</f>
        <v>0</v>
      </c>
      <c r="G70" s="11">
        <f>'5-Yr PCSB Budget Base Case'!G70-'5-Yr PCSB Budget No Expansion'!G70</f>
        <v>750.42041850939859</v>
      </c>
      <c r="H70" s="11">
        <f>'5-Yr PCSB Budget Base Case'!H70-'5-Yr PCSB Budget No Expansion'!H70</f>
        <v>290.1980563311372</v>
      </c>
      <c r="I70" s="11">
        <f>'5-Yr PCSB Budget Base Case'!I70-'5-Yr PCSB Budget No Expansion'!I70</f>
        <v>580.04208522953559</v>
      </c>
      <c r="J70" s="11">
        <f>'5-Yr PCSB Budget Base Case'!J70-'5-Yr PCSB Budget No Expansion'!J70</f>
        <v>738.70249099901412</v>
      </c>
      <c r="K70" s="11">
        <f>'5-Yr PCSB Budget Base Case'!K70-'5-Yr PCSB Budget No Expansion'!K70</f>
        <v>357.13371304958127</v>
      </c>
      <c r="L70" s="76">
        <f>IF('5-Yr PCSB Budget Base Case'!G70,G70/'5-Yr PCSB Budget Base Case'!G70,0)</f>
        <v>1.3796867274135361E-3</v>
      </c>
      <c r="M70" s="63">
        <f>IF('5-Yr PCSB Budget Base Case'!H70,H70/'5-Yr PCSB Budget Base Case'!H70,0)</f>
        <v>5.1854176707526818E-4</v>
      </c>
      <c r="N70" s="63">
        <f>IF('5-Yr PCSB Budget Base Case'!I70,I70/'5-Yr PCSB Budget Base Case'!I70,0)</f>
        <v>1.0059438895980201E-3</v>
      </c>
      <c r="O70" s="63">
        <f>IF('5-Yr PCSB Budget Base Case'!J70,J70/'5-Yr PCSB Budget Base Case'!J70,0)</f>
        <v>1.2555551722326056E-3</v>
      </c>
      <c r="P70" s="90">
        <f>IF('5-Yr PCSB Budget Base Case'!K70,K70/'5-Yr PCSB Budget Base Case'!K70,0)</f>
        <v>5.9556803352030013E-4</v>
      </c>
    </row>
    <row r="71" spans="1:16" ht="15" customHeight="1">
      <c r="A71" s="14" t="str">
        <f t="shared" si="4"/>
        <v>PCSB 5-Year Budget</v>
      </c>
      <c r="B71" s="151">
        <f t="shared" si="4"/>
        <v>116</v>
      </c>
      <c r="C71" s="14" t="str">
        <f t="shared" si="4"/>
        <v>E.L. Haynes PCS</v>
      </c>
      <c r="D71" s="5" t="str">
        <f t="shared" si="4"/>
        <v>2026-2027</v>
      </c>
      <c r="E71" s="27" t="s">
        <v>98</v>
      </c>
      <c r="F71" s="165">
        <f>'5-Yr PCSB Budget Base Case'!F71-'5-Yr PCSB Budget No Expansion'!F71</f>
        <v>0</v>
      </c>
      <c r="G71" s="11">
        <f>'5-Yr PCSB Budget Base Case'!G71-'5-Yr PCSB Budget No Expansion'!G71</f>
        <v>3430.4136032345705</v>
      </c>
      <c r="H71" s="11">
        <f>'5-Yr PCSB Budget Base Case'!H71-'5-Yr PCSB Budget No Expansion'!H71</f>
        <v>1326.5888500851579</v>
      </c>
      <c r="I71" s="11">
        <f>'5-Yr PCSB Budget Base Case'!I71-'5-Yr PCSB Budget No Expansion'!I71</f>
        <v>2651.5593266668729</v>
      </c>
      <c r="J71" s="11">
        <f>'5-Yr PCSB Budget Base Case'!J71-'5-Yr PCSB Budget No Expansion'!J71</f>
        <v>3376.8471797443926</v>
      </c>
      <c r="K71" s="11">
        <f>'5-Yr PCSB Budget Base Case'!K71-'5-Yr PCSB Budget No Expansion'!K71</f>
        <v>1632.5733111747541</v>
      </c>
      <c r="L71" s="76">
        <f>IF('5-Yr PCSB Budget Base Case'!G71,G71/'5-Yr PCSB Budget Base Case'!G71,0)</f>
        <v>1.3796867274135855E-3</v>
      </c>
      <c r="M71" s="63">
        <f>IF('5-Yr PCSB Budget Base Case'!H71,H71/'5-Yr PCSB Budget Base Case'!H71,0)</f>
        <v>5.1854176707541195E-4</v>
      </c>
      <c r="N71" s="63">
        <f>IF('5-Yr PCSB Budget Base Case'!I71,I71/'5-Yr PCSB Budget Base Case'!I71,0)</f>
        <v>1.0059438895980094E-3</v>
      </c>
      <c r="O71" s="63">
        <f>IF('5-Yr PCSB Budget Base Case'!J71,J71/'5-Yr PCSB Budget Base Case'!J71,0)</f>
        <v>1.2555551722325451E-3</v>
      </c>
      <c r="P71" s="90">
        <f>IF('5-Yr PCSB Budget Base Case'!K71,K71/'5-Yr PCSB Budget Base Case'!K71,0)</f>
        <v>5.9556803352035933E-4</v>
      </c>
    </row>
    <row r="72" spans="1:16" ht="15" customHeight="1">
      <c r="A72" s="14" t="str">
        <f t="shared" si="4"/>
        <v>PCSB 5-Year Budget</v>
      </c>
      <c r="B72" s="151">
        <f t="shared" si="4"/>
        <v>116</v>
      </c>
      <c r="C72" s="14" t="str">
        <f t="shared" si="4"/>
        <v>E.L. Haynes PCS</v>
      </c>
      <c r="D72" s="5" t="str">
        <f t="shared" si="4"/>
        <v>2026-2027</v>
      </c>
      <c r="E72" s="16" t="s">
        <v>91</v>
      </c>
      <c r="F72" s="165">
        <f>'5-Yr PCSB Budget Base Case'!F72-'5-Yr PCSB Budget No Expansion'!F72</f>
        <v>0</v>
      </c>
      <c r="G72" s="21">
        <f>'5-Yr PCSB Budget Base Case'!G72-'5-Yr PCSB Budget No Expansion'!G72</f>
        <v>134991.38605429977</v>
      </c>
      <c r="H72" s="21">
        <f>'5-Yr PCSB Budget Base Case'!H72-'5-Yr PCSB Budget No Expansion'!H72</f>
        <v>603581.33075677231</v>
      </c>
      <c r="I72" s="21">
        <f>'5-Yr PCSB Budget Base Case'!I72-'5-Yr PCSB Budget No Expansion'!I72</f>
        <v>868775.91457420215</v>
      </c>
      <c r="J72" s="21">
        <f>'5-Yr PCSB Budget Base Case'!J72-'5-Yr PCSB Budget No Expansion'!J72</f>
        <v>1299135.4737778865</v>
      </c>
      <c r="K72" s="21">
        <f>'5-Yr PCSB Budget Base Case'!K72-'5-Yr PCSB Budget No Expansion'!K72</f>
        <v>1791813.2312939689</v>
      </c>
      <c r="L72" s="82">
        <f>IF('5-Yr PCSB Budget Base Case'!G72,G72/'5-Yr PCSB Budget Base Case'!G72,0)</f>
        <v>4.3830213927920567E-3</v>
      </c>
      <c r="M72" s="69">
        <f>IF('5-Yr PCSB Budget Base Case'!H72,H72/'5-Yr PCSB Budget Base Case'!H72,0)</f>
        <v>1.875544411151997E-2</v>
      </c>
      <c r="N72" s="69">
        <f>IF('5-Yr PCSB Budget Base Case'!I72,I72/'5-Yr PCSB Budget Base Case'!I72,0)</f>
        <v>2.6020096766547846E-2</v>
      </c>
      <c r="O72" s="69">
        <f>IF('5-Yr PCSB Budget Base Case'!J72,J72/'5-Yr PCSB Budget Base Case'!J72,0)</f>
        <v>3.776643142715734E-2</v>
      </c>
      <c r="P72" s="96">
        <f>IF('5-Yr PCSB Budget Base Case'!K72,K72/'5-Yr PCSB Budget Base Case'!K72,0)</f>
        <v>5.0402348610543796E-2</v>
      </c>
    </row>
    <row r="73" spans="1:16" ht="30" customHeight="1">
      <c r="A73" s="14" t="str">
        <f t="shared" si="4"/>
        <v>PCSB 5-Year Budget</v>
      </c>
      <c r="B73" s="151">
        <f t="shared" si="4"/>
        <v>116</v>
      </c>
      <c r="C73" s="14" t="str">
        <f t="shared" si="4"/>
        <v>E.L. Haynes PCS</v>
      </c>
      <c r="D73" s="5" t="str">
        <f t="shared" si="4"/>
        <v>2026-2027</v>
      </c>
      <c r="E73" s="17" t="s">
        <v>100</v>
      </c>
      <c r="F73" s="165">
        <f>'5-Yr PCSB Budget Base Case'!F73-'5-Yr PCSB Budget No Expansion'!F73</f>
        <v>0</v>
      </c>
      <c r="G73" s="11">
        <f>'5-Yr PCSB Budget Base Case'!G73-'5-Yr PCSB Budget No Expansion'!G73</f>
        <v>-3706.6180499910843</v>
      </c>
      <c r="H73" s="11">
        <f>'5-Yr PCSB Budget Base Case'!H73-'5-Yr PCSB Budget No Expansion'!H73</f>
        <v>58954.661578518804</v>
      </c>
      <c r="I73" s="11">
        <f>'5-Yr PCSB Budget Base Case'!I73-'5-Yr PCSB Budget No Expansion'!I73</f>
        <v>76227.123066523345</v>
      </c>
      <c r="J73" s="11">
        <f>'5-Yr PCSB Budget Base Case'!J73-'5-Yr PCSB Budget No Expansion'!J73</f>
        <v>139689.43298224616</v>
      </c>
      <c r="K73" s="11">
        <f>'5-Yr PCSB Budget Base Case'!K73-'5-Yr PCSB Budget No Expansion'!K73</f>
        <v>186841.20573795121</v>
      </c>
      <c r="L73" s="76">
        <f>IF('5-Yr PCSB Budget Base Case'!G73,G73/'5-Yr PCSB Budget Base Case'!G73,0)</f>
        <v>-2.5104602510458711E-3</v>
      </c>
      <c r="M73" s="63">
        <f>IF('5-Yr PCSB Budget Base Case'!H73,H73/'5-Yr PCSB Budget Base Case'!H73,0)</f>
        <v>3.775100401606412E-2</v>
      </c>
      <c r="N73" s="63">
        <f>IF('5-Yr PCSB Budget Base Case'!I73,I73/'5-Yr PCSB Budget Base Case'!I73,0)</f>
        <v>4.6937151949085078E-2</v>
      </c>
      <c r="O73" s="63">
        <f>IF('5-Yr PCSB Budget Base Case'!J73,J73/'5-Yr PCSB Budget Base Case'!J73,0)</f>
        <v>8.1288343558282308E-2</v>
      </c>
      <c r="P73" s="90">
        <f>IF('5-Yr PCSB Budget Base Case'!K73,K73/'5-Yr PCSB Budget Base Case'!K73,0)</f>
        <v>0.1039640987284966</v>
      </c>
    </row>
    <row r="74" spans="1:16" ht="15" customHeight="1">
      <c r="A74" s="14" t="str">
        <f t="shared" si="4"/>
        <v>PCSB 5-Year Budget</v>
      </c>
      <c r="B74" s="151">
        <f t="shared" si="4"/>
        <v>116</v>
      </c>
      <c r="C74" s="14" t="str">
        <f t="shared" si="4"/>
        <v>E.L. Haynes PCS</v>
      </c>
      <c r="D74" s="5" t="str">
        <f t="shared" si="4"/>
        <v>2026-2027</v>
      </c>
      <c r="E74" s="17" t="s">
        <v>101</v>
      </c>
      <c r="F74" s="165">
        <f>'5-Yr PCSB Budget Base Case'!F74-'5-Yr PCSB Budget No Expansion'!F74</f>
        <v>0</v>
      </c>
      <c r="G74" s="11">
        <f>'5-Yr PCSB Budget Base Case'!G74-'5-Yr PCSB Budget No Expansion'!G74</f>
        <v>-2579.5978443766944</v>
      </c>
      <c r="H74" s="11">
        <f>'5-Yr PCSB Budget Base Case'!H74-'5-Yr PCSB Budget No Expansion'!H74</f>
        <v>40995.644487012178</v>
      </c>
      <c r="I74" s="11">
        <f>'5-Yr PCSB Budget Base Case'!I74-'5-Yr PCSB Budget No Expansion'!I74</f>
        <v>52215.059953890042</v>
      </c>
      <c r="J74" s="11">
        <f>'5-Yr PCSB Budget Base Case'!J74-'5-Yr PCSB Budget No Expansion'!J74</f>
        <v>95686.309868043754</v>
      </c>
      <c r="K74" s="11">
        <f>'5-Yr PCSB Budget Base Case'!K74-'5-Yr PCSB Budget No Expansion'!K74</f>
        <v>127984.95295369113</v>
      </c>
      <c r="L74" s="76">
        <f>IF('5-Yr PCSB Budget Base Case'!G74,G74/'5-Yr PCSB Budget Base Case'!G74,0)</f>
        <v>-2.51046025104615E-3</v>
      </c>
      <c r="M74" s="63">
        <f>IF('5-Yr PCSB Budget Base Case'!H74,H74/'5-Yr PCSB Budget Base Case'!H74,0)</f>
        <v>3.7751004016064127E-2</v>
      </c>
      <c r="N74" s="63">
        <f>IF('5-Yr PCSB Budget Base Case'!I74,I74/'5-Yr PCSB Budget Base Case'!I74,0)</f>
        <v>4.6937151949085147E-2</v>
      </c>
      <c r="O74" s="63">
        <f>IF('5-Yr PCSB Budget Base Case'!J74,J74/'5-Yr PCSB Budget Base Case'!J74,0)</f>
        <v>8.1288343558282114E-2</v>
      </c>
      <c r="P74" s="90">
        <f>IF('5-Yr PCSB Budget Base Case'!K74,K74/'5-Yr PCSB Budget Base Case'!K74,0)</f>
        <v>0.10396409872849662</v>
      </c>
    </row>
    <row r="75" spans="1:16" ht="15" customHeight="1">
      <c r="A75" s="14" t="str">
        <f t="shared" si="4"/>
        <v>PCSB 5-Year Budget</v>
      </c>
      <c r="B75" s="151">
        <f t="shared" si="4"/>
        <v>116</v>
      </c>
      <c r="C75" s="14" t="str">
        <f t="shared" si="4"/>
        <v>E.L. Haynes PCS</v>
      </c>
      <c r="D75" s="5" t="str">
        <f t="shared" si="4"/>
        <v>2026-2027</v>
      </c>
      <c r="E75" s="17" t="s">
        <v>90</v>
      </c>
      <c r="F75" s="165">
        <f>'5-Yr PCSB Budget Base Case'!F75-'5-Yr PCSB Budget No Expansion'!F75</f>
        <v>0</v>
      </c>
      <c r="G75" s="11">
        <f>'5-Yr PCSB Budget Base Case'!G75-'5-Yr PCSB Budget No Expansion'!G75</f>
        <v>-2662.6193176771048</v>
      </c>
      <c r="H75" s="11">
        <f>'5-Yr PCSB Budget Base Case'!H75-'5-Yr PCSB Budget No Expansion'!H75</f>
        <v>42965.800389581127</v>
      </c>
      <c r="I75" s="11">
        <f>'5-Yr PCSB Budget Base Case'!I75-'5-Yr PCSB Budget No Expansion'!I75</f>
        <v>55553.865737762768</v>
      </c>
      <c r="J75" s="11">
        <f>'5-Yr PCSB Budget Base Case'!J75-'5-Yr PCSB Budget No Expansion'!J75</f>
        <v>101804.81294181221</v>
      </c>
      <c r="K75" s="11">
        <f>'5-Yr PCSB Budget Base Case'!K75-'5-Yr PCSB Budget No Expansion'!K75</f>
        <v>136168.73942349176</v>
      </c>
      <c r="L75" s="76">
        <f>IF('5-Yr PCSB Budget Base Case'!G75,G75/'5-Yr PCSB Budget Base Case'!G75,0)</f>
        <v>-2.5104602510461192E-3</v>
      </c>
      <c r="M75" s="63">
        <f>IF('5-Yr PCSB Budget Base Case'!H75,H75/'5-Yr PCSB Budget Base Case'!H75,0)</f>
        <v>3.7751004016064127E-2</v>
      </c>
      <c r="N75" s="63">
        <f>IF('5-Yr PCSB Budget Base Case'!I75,I75/'5-Yr PCSB Budget Base Case'!I75,0)</f>
        <v>4.693715194908505E-2</v>
      </c>
      <c r="O75" s="63">
        <f>IF('5-Yr PCSB Budget Base Case'!J75,J75/'5-Yr PCSB Budget Base Case'!J75,0)</f>
        <v>8.1288343558282211E-2</v>
      </c>
      <c r="P75" s="90">
        <f>IF('5-Yr PCSB Budget Base Case'!K75,K75/'5-Yr PCSB Budget Base Case'!K75,0)</f>
        <v>0.10396409872849657</v>
      </c>
    </row>
    <row r="76" spans="1:16" ht="15" customHeight="1">
      <c r="A76" s="14" t="str">
        <f t="shared" si="4"/>
        <v>PCSB 5-Year Budget</v>
      </c>
      <c r="B76" s="151">
        <f t="shared" si="4"/>
        <v>116</v>
      </c>
      <c r="C76" s="14" t="str">
        <f t="shared" si="4"/>
        <v>E.L. Haynes PCS</v>
      </c>
      <c r="D76" s="5" t="str">
        <f t="shared" si="4"/>
        <v>2026-2027</v>
      </c>
      <c r="E76" s="16" t="s">
        <v>263</v>
      </c>
      <c r="F76" s="165">
        <f>'5-Yr PCSB Budget Base Case'!F76-'5-Yr PCSB Budget No Expansion'!F76</f>
        <v>0</v>
      </c>
      <c r="G76" s="21">
        <f>'5-Yr PCSB Budget Base Case'!G76-'5-Yr PCSB Budget No Expansion'!G76</f>
        <v>-8948.8352120453492</v>
      </c>
      <c r="H76" s="21">
        <f>'5-Yr PCSB Budget Base Case'!H76-'5-Yr PCSB Budget No Expansion'!H76</f>
        <v>142916.10645511234</v>
      </c>
      <c r="I76" s="21">
        <f>'5-Yr PCSB Budget Base Case'!I76-'5-Yr PCSB Budget No Expansion'!I76</f>
        <v>183996.04875817522</v>
      </c>
      <c r="J76" s="21">
        <f>'5-Yr PCSB Budget Base Case'!J76-'5-Yr PCSB Budget No Expansion'!J76</f>
        <v>337180.55579210166</v>
      </c>
      <c r="K76" s="21">
        <f>'5-Yr PCSB Budget Base Case'!K76-'5-Yr PCSB Budget No Expansion'!K76</f>
        <v>450994.89811513387</v>
      </c>
      <c r="L76" s="82">
        <f>IF('5-Yr PCSB Budget Base Case'!G76,G76/'5-Yr PCSB Budget Base Case'!G76,0)</f>
        <v>-2.510460251046156E-3</v>
      </c>
      <c r="M76" s="69">
        <f>IF('5-Yr PCSB Budget Base Case'!H76,H76/'5-Yr PCSB Budget Base Case'!H76,0)</f>
        <v>3.7751004016064182E-2</v>
      </c>
      <c r="N76" s="69">
        <f>IF('5-Yr PCSB Budget Base Case'!I76,I76/'5-Yr PCSB Budget Base Case'!I76,0)</f>
        <v>4.6937151949084856E-2</v>
      </c>
      <c r="O76" s="69">
        <f>IF('5-Yr PCSB Budget Base Case'!J76,J76/'5-Yr PCSB Budget Base Case'!J76,0)</f>
        <v>8.1288343558282128E-2</v>
      </c>
      <c r="P76" s="96">
        <f>IF('5-Yr PCSB Budget Base Case'!K76,K76/'5-Yr PCSB Budget Base Case'!K76,0)</f>
        <v>0.10396409872849655</v>
      </c>
    </row>
    <row r="77" spans="1:16" ht="30" customHeight="1">
      <c r="A77" s="14" t="str">
        <f t="shared" si="4"/>
        <v>PCSB 5-Year Budget</v>
      </c>
      <c r="B77" s="151">
        <f t="shared" si="4"/>
        <v>116</v>
      </c>
      <c r="C77" s="14" t="str">
        <f t="shared" si="4"/>
        <v>E.L. Haynes PCS</v>
      </c>
      <c r="D77" s="5" t="str">
        <f t="shared" si="4"/>
        <v>2026-2027</v>
      </c>
      <c r="E77" t="s">
        <v>264</v>
      </c>
      <c r="F77" s="165">
        <f>'5-Yr PCSB Budget Base Case'!F77-'5-Yr PCSB Budget No Expansion'!F77</f>
        <v>0</v>
      </c>
      <c r="G77" s="11">
        <f>'5-Yr PCSB Budget Base Case'!G77-'5-Yr PCSB Budget No Expansion'!G77</f>
        <v>0</v>
      </c>
      <c r="H77" s="11">
        <f>'5-Yr PCSB Budget Base Case'!H77-'5-Yr PCSB Budget No Expansion'!H77</f>
        <v>0</v>
      </c>
      <c r="I77" s="11">
        <f>'5-Yr PCSB Budget Base Case'!I77-'5-Yr PCSB Budget No Expansion'!I77</f>
        <v>0</v>
      </c>
      <c r="J77" s="11">
        <f>'5-Yr PCSB Budget Base Case'!J77-'5-Yr PCSB Budget No Expansion'!J77</f>
        <v>0</v>
      </c>
      <c r="K77" s="11">
        <f>'5-Yr PCSB Budget Base Case'!K77-'5-Yr PCSB Budget No Expansion'!K77</f>
        <v>0</v>
      </c>
      <c r="L77" s="76">
        <f>IF('5-Yr PCSB Budget Base Case'!G77,G77/'5-Yr PCSB Budget Base Case'!G77,0)</f>
        <v>0</v>
      </c>
      <c r="M77" s="63">
        <f>IF('5-Yr PCSB Budget Base Case'!H77,H77/'5-Yr PCSB Budget Base Case'!H77,0)</f>
        <v>0</v>
      </c>
      <c r="N77" s="63">
        <f>IF('5-Yr PCSB Budget Base Case'!I77,I77/'5-Yr PCSB Budget Base Case'!I77,0)</f>
        <v>0</v>
      </c>
      <c r="O77" s="63">
        <f>IF('5-Yr PCSB Budget Base Case'!J77,J77/'5-Yr PCSB Budget Base Case'!J77,0)</f>
        <v>0</v>
      </c>
      <c r="P77" s="90">
        <f>IF('5-Yr PCSB Budget Base Case'!K77,K77/'5-Yr PCSB Budget Base Case'!K77,0)</f>
        <v>0</v>
      </c>
    </row>
    <row r="78" spans="1:16">
      <c r="A78" s="14" t="str">
        <f t="shared" si="4"/>
        <v>PCSB 5-Year Budget</v>
      </c>
      <c r="B78" s="151">
        <f t="shared" si="4"/>
        <v>116</v>
      </c>
      <c r="C78" s="14" t="str">
        <f t="shared" si="4"/>
        <v>E.L. Haynes PCS</v>
      </c>
      <c r="D78" s="5" t="str">
        <f t="shared" si="4"/>
        <v>2026-2027</v>
      </c>
      <c r="E78" t="s">
        <v>228</v>
      </c>
      <c r="F78" s="165">
        <f>'5-Yr PCSB Budget Base Case'!F78-'5-Yr PCSB Budget No Expansion'!F78</f>
        <v>0</v>
      </c>
      <c r="G78" s="11">
        <f>'5-Yr PCSB Budget Base Case'!G78-'5-Yr PCSB Budget No Expansion'!G78</f>
        <v>90477.37505925243</v>
      </c>
      <c r="H78" s="11">
        <f>'5-Yr PCSB Budget Base Case'!H78-'5-Yr PCSB Budget No Expansion'!H78</f>
        <v>90477.375059252488</v>
      </c>
      <c r="I78" s="11">
        <f>'5-Yr PCSB Budget Base Case'!I78-'5-Yr PCSB Budget No Expansion'!I78</f>
        <v>90477.37505925243</v>
      </c>
      <c r="J78" s="11">
        <f>'5-Yr PCSB Budget Base Case'!J78-'5-Yr PCSB Budget No Expansion'!J78</f>
        <v>90477.37505925243</v>
      </c>
      <c r="K78" s="11">
        <f>'5-Yr PCSB Budget Base Case'!K78-'5-Yr PCSB Budget No Expansion'!K78</f>
        <v>90477.37505925243</v>
      </c>
      <c r="L78" s="76">
        <f>IF('5-Yr PCSB Budget Base Case'!G78,G78/'5-Yr PCSB Budget Base Case'!G78,0)</f>
        <v>0.15681087071365865</v>
      </c>
      <c r="M78" s="63">
        <f>IF('5-Yr PCSB Budget Base Case'!H78,H78/'5-Yr PCSB Budget Base Case'!H78,0)</f>
        <v>0.15594242900970609</v>
      </c>
      <c r="N78" s="63">
        <f>IF('5-Yr PCSB Budget Base Case'!I78,I78/'5-Yr PCSB Budget Base Case'!I78,0)</f>
        <v>0.15542644071252298</v>
      </c>
      <c r="O78" s="63">
        <f>IF('5-Yr PCSB Budget Base Case'!J78,J78/'5-Yr PCSB Budget Base Case'!J78,0)</f>
        <v>0.15482210516935771</v>
      </c>
      <c r="P78" s="90">
        <f>IF('5-Yr PCSB Budget Base Case'!K78,K78/'5-Yr PCSB Budget Base Case'!K78,0)</f>
        <v>0.156747431354224</v>
      </c>
    </row>
    <row r="79" spans="1:16">
      <c r="A79" s="14" t="str">
        <f t="shared" si="4"/>
        <v>PCSB 5-Year Budget</v>
      </c>
      <c r="B79" s="151">
        <f t="shared" si="4"/>
        <v>116</v>
      </c>
      <c r="C79" s="14" t="str">
        <f t="shared" si="4"/>
        <v>E.L. Haynes PCS</v>
      </c>
      <c r="D79" s="5" t="str">
        <f t="shared" si="4"/>
        <v>2026-2027</v>
      </c>
      <c r="E79" t="s">
        <v>229</v>
      </c>
      <c r="F79" s="165">
        <f>'5-Yr PCSB Budget Base Case'!F79-'5-Yr PCSB Budget No Expansion'!F79</f>
        <v>0</v>
      </c>
      <c r="G79" s="11">
        <f>'5-Yr PCSB Budget Base Case'!G79-'5-Yr PCSB Budget No Expansion'!G79</f>
        <v>229522.63513643062</v>
      </c>
      <c r="H79" s="11">
        <f>'5-Yr PCSB Budget Base Case'!H79-'5-Yr PCSB Budget No Expansion'!H79</f>
        <v>229522.63513643085</v>
      </c>
      <c r="I79" s="11">
        <f>'5-Yr PCSB Budget Base Case'!I79-'5-Yr PCSB Budget No Expansion'!I79</f>
        <v>229522.63513643062</v>
      </c>
      <c r="J79" s="11">
        <f>'5-Yr PCSB Budget Base Case'!J79-'5-Yr PCSB Budget No Expansion'!J79</f>
        <v>229522.63513643062</v>
      </c>
      <c r="K79" s="11">
        <f>'5-Yr PCSB Budget Base Case'!K79-'5-Yr PCSB Budget No Expansion'!K79</f>
        <v>229522.63513643085</v>
      </c>
      <c r="L79" s="76">
        <f>IF('5-Yr PCSB Budget Base Case'!G79,G79/'5-Yr PCSB Budget Base Case'!G79,0)</f>
        <v>0.15681087071365862</v>
      </c>
      <c r="M79" s="63">
        <f>IF('5-Yr PCSB Budget Base Case'!H79,H79/'5-Yr PCSB Budget Base Case'!H79,0)</f>
        <v>0.15594242900970615</v>
      </c>
      <c r="N79" s="63">
        <f>IF('5-Yr PCSB Budget Base Case'!I79,I79/'5-Yr PCSB Budget Base Case'!I79,0)</f>
        <v>0.15542644071252296</v>
      </c>
      <c r="O79" s="63">
        <f>IF('5-Yr PCSB Budget Base Case'!J79,J79/'5-Yr PCSB Budget Base Case'!J79,0)</f>
        <v>0.15482210516935771</v>
      </c>
      <c r="P79" s="90">
        <f>IF('5-Yr PCSB Budget Base Case'!K79,K79/'5-Yr PCSB Budget Base Case'!K79,0)</f>
        <v>0.15674743135422411</v>
      </c>
    </row>
    <row r="80" spans="1:16">
      <c r="A80" s="14" t="str">
        <f t="shared" si="4"/>
        <v>PCSB 5-Year Budget</v>
      </c>
      <c r="B80" s="151">
        <f t="shared" si="4"/>
        <v>116</v>
      </c>
      <c r="C80" s="14" t="str">
        <f t="shared" si="4"/>
        <v>E.L. Haynes PCS</v>
      </c>
      <c r="D80" s="5" t="str">
        <f t="shared" si="4"/>
        <v>2026-2027</v>
      </c>
      <c r="E80" t="s">
        <v>230</v>
      </c>
      <c r="F80" s="165">
        <f>'5-Yr PCSB Budget Base Case'!F80-'5-Yr PCSB Budget No Expansion'!F80</f>
        <v>0</v>
      </c>
      <c r="G80" s="11">
        <f>'5-Yr PCSB Budget Base Case'!G80-'5-Yr PCSB Budget No Expansion'!G80</f>
        <v>0</v>
      </c>
      <c r="H80" s="11">
        <f>'5-Yr PCSB Budget Base Case'!H80-'5-Yr PCSB Budget No Expansion'!H80</f>
        <v>0</v>
      </c>
      <c r="I80" s="11">
        <f>'5-Yr PCSB Budget Base Case'!I80-'5-Yr PCSB Budget No Expansion'!I80</f>
        <v>0</v>
      </c>
      <c r="J80" s="11">
        <f>'5-Yr PCSB Budget Base Case'!J80-'5-Yr PCSB Budget No Expansion'!J80</f>
        <v>0</v>
      </c>
      <c r="K80" s="11">
        <f>'5-Yr PCSB Budget Base Case'!K80-'5-Yr PCSB Budget No Expansion'!K80</f>
        <v>15118.120538532676</v>
      </c>
      <c r="L80" s="76">
        <f>IF('5-Yr PCSB Budget Base Case'!G80,G80/'5-Yr PCSB Budget Base Case'!G80,0)</f>
        <v>0</v>
      </c>
      <c r="M80" s="63">
        <f>IF('5-Yr PCSB Budget Base Case'!H80,H80/'5-Yr PCSB Budget Base Case'!H80,0)</f>
        <v>0</v>
      </c>
      <c r="N80" s="63">
        <f>IF('5-Yr PCSB Budget Base Case'!I80,I80/'5-Yr PCSB Budget Base Case'!I80,0)</f>
        <v>0</v>
      </c>
      <c r="O80" s="63">
        <f>IF('5-Yr PCSB Budget Base Case'!J80,J80/'5-Yr PCSB Budget Base Case'!J80,0)</f>
        <v>0</v>
      </c>
      <c r="P80" s="90">
        <f>IF('5-Yr PCSB Budget Base Case'!K80,K80/'5-Yr PCSB Budget Base Case'!K80,0)</f>
        <v>3.9905705378623389E-2</v>
      </c>
    </row>
    <row r="81" spans="1:16">
      <c r="A81" s="14" t="str">
        <f t="shared" si="4"/>
        <v>PCSB 5-Year Budget</v>
      </c>
      <c r="B81" s="151">
        <f t="shared" si="4"/>
        <v>116</v>
      </c>
      <c r="C81" s="14" t="str">
        <f t="shared" si="4"/>
        <v>E.L. Haynes PCS</v>
      </c>
      <c r="D81" s="5" t="str">
        <f t="shared" si="4"/>
        <v>2026-2027</v>
      </c>
      <c r="E81" t="s">
        <v>231</v>
      </c>
      <c r="F81" s="165">
        <f>'5-Yr PCSB Budget Base Case'!F81-'5-Yr PCSB Budget No Expansion'!F81</f>
        <v>0</v>
      </c>
      <c r="G81" s="11">
        <f>'5-Yr PCSB Budget Base Case'!G81-'5-Yr PCSB Budget No Expansion'!G81</f>
        <v>0</v>
      </c>
      <c r="H81" s="11">
        <f>'5-Yr PCSB Budget Base Case'!H81-'5-Yr PCSB Budget No Expansion'!H81</f>
        <v>0</v>
      </c>
      <c r="I81" s="11">
        <f>'5-Yr PCSB Budget Base Case'!I81-'5-Yr PCSB Budget No Expansion'!I81</f>
        <v>0</v>
      </c>
      <c r="J81" s="11">
        <f>'5-Yr PCSB Budget Base Case'!J81-'5-Yr PCSB Budget No Expansion'!J81</f>
        <v>0</v>
      </c>
      <c r="K81" s="11">
        <f>'5-Yr PCSB Budget Base Case'!K81-'5-Yr PCSB Budget No Expansion'!K81</f>
        <v>9965.2127948006673</v>
      </c>
      <c r="L81" s="76">
        <f>IF('5-Yr PCSB Budget Base Case'!G81,G81/'5-Yr PCSB Budget Base Case'!G81,0)</f>
        <v>0</v>
      </c>
      <c r="M81" s="63">
        <f>IF('5-Yr PCSB Budget Base Case'!H81,H81/'5-Yr PCSB Budget Base Case'!H81,0)</f>
        <v>0</v>
      </c>
      <c r="N81" s="63">
        <f>IF('5-Yr PCSB Budget Base Case'!I81,I81/'5-Yr PCSB Budget Base Case'!I81,0)</f>
        <v>0</v>
      </c>
      <c r="O81" s="63">
        <f>IF('5-Yr PCSB Budget Base Case'!J81,J81/'5-Yr PCSB Budget Base Case'!J81,0)</f>
        <v>0</v>
      </c>
      <c r="P81" s="90">
        <f>IF('5-Yr PCSB Budget Base Case'!K81,K81/'5-Yr PCSB Budget Base Case'!K81,0)</f>
        <v>3.9905705378623368E-2</v>
      </c>
    </row>
    <row r="82" spans="1:16">
      <c r="A82" s="14" t="str">
        <f t="shared" si="4"/>
        <v>PCSB 5-Year Budget</v>
      </c>
      <c r="B82" s="151">
        <f t="shared" si="4"/>
        <v>116</v>
      </c>
      <c r="C82" s="14" t="str">
        <f t="shared" si="4"/>
        <v>E.L. Haynes PCS</v>
      </c>
      <c r="D82" s="5" t="str">
        <f t="shared" si="4"/>
        <v>2026-2027</v>
      </c>
      <c r="E82" t="s">
        <v>232</v>
      </c>
      <c r="F82" s="165">
        <f>'5-Yr PCSB Budget Base Case'!F82-'5-Yr PCSB Budget No Expansion'!F82</f>
        <v>0</v>
      </c>
      <c r="G82" s="11">
        <f>'5-Yr PCSB Budget Base Case'!G82-'5-Yr PCSB Budget No Expansion'!G82</f>
        <v>-150.01593519747257</v>
      </c>
      <c r="H82" s="11">
        <f>'5-Yr PCSB Budget Base Case'!H82-'5-Yr PCSB Budget No Expansion'!H82</f>
        <v>2420.7571409681113</v>
      </c>
      <c r="I82" s="11">
        <f>'5-Yr PCSB Budget Base Case'!I82-'5-Yr PCSB Budget No Expansion'!I82</f>
        <v>3129.9874778008088</v>
      </c>
      <c r="J82" s="11">
        <f>'5-Yr PCSB Budget Base Case'!J82-'5-Yr PCSB Budget No Expansion'!J82</f>
        <v>5735.834679658059</v>
      </c>
      <c r="K82" s="11">
        <f>'5-Yr PCSB Budget Base Case'!K82-'5-Yr PCSB Budget No Expansion'!K82</f>
        <v>7671.9494422820862</v>
      </c>
      <c r="L82" s="76">
        <f>IF('5-Yr PCSB Budget Base Case'!G82,G82/'5-Yr PCSB Budget Base Case'!G82,0)</f>
        <v>-2.167300517915672E-4</v>
      </c>
      <c r="M82" s="63">
        <f>IF('5-Yr PCSB Budget Base Case'!H82,H82/'5-Yr PCSB Budget Base Case'!H82,0)</f>
        <v>4.5226215278156515E-3</v>
      </c>
      <c r="N82" s="63">
        <f>IF('5-Yr PCSB Budget Base Case'!I82,I82/'5-Yr PCSB Budget Base Case'!I82,0)</f>
        <v>5.6359524550220023E-3</v>
      </c>
      <c r="O82" s="63">
        <f>IF('5-Yr PCSB Budget Base Case'!J82,J82/'5-Yr PCSB Budget Base Case'!J82,0)</f>
        <v>9.3082431770181648E-3</v>
      </c>
      <c r="P82" s="90">
        <f>IF('5-Yr PCSB Budget Base Case'!K82,K82/'5-Yr PCSB Budget Base Case'!K82,0)</f>
        <v>1.1820784623871681E-2</v>
      </c>
    </row>
    <row r="83" spans="1:16">
      <c r="A83" s="14" t="str">
        <f t="shared" si="4"/>
        <v>PCSB 5-Year Budget</v>
      </c>
      <c r="B83" s="151">
        <f t="shared" si="4"/>
        <v>116</v>
      </c>
      <c r="C83" s="14" t="str">
        <f t="shared" si="4"/>
        <v>E.L. Haynes PCS</v>
      </c>
      <c r="D83" s="5" t="str">
        <f t="shared" si="4"/>
        <v>2026-2027</v>
      </c>
      <c r="E83" t="s">
        <v>233</v>
      </c>
      <c r="F83" s="165">
        <f>'5-Yr PCSB Budget Base Case'!F83-'5-Yr PCSB Budget No Expansion'!F83</f>
        <v>0</v>
      </c>
      <c r="G83" s="11">
        <f>'5-Yr PCSB Budget Base Case'!G83-'5-Yr PCSB Budget No Expansion'!G83</f>
        <v>-450.04780559241772</v>
      </c>
      <c r="H83" s="11">
        <f>'5-Yr PCSB Budget Base Case'!H83-'5-Yr PCSB Budget No Expansion'!H83</f>
        <v>7262.2714229044504</v>
      </c>
      <c r="I83" s="11">
        <f>'5-Yr PCSB Budget Base Case'!I83-'5-Yr PCSB Budget No Expansion'!I83</f>
        <v>9389.9624334024265</v>
      </c>
      <c r="J83" s="11">
        <f>'5-Yr PCSB Budget Base Case'!J83-'5-Yr PCSB Budget No Expansion'!J83</f>
        <v>17207.504038974177</v>
      </c>
      <c r="K83" s="11">
        <f>'5-Yr PCSB Budget Base Case'!K83-'5-Yr PCSB Budget No Expansion'!K83</f>
        <v>23015.848326846259</v>
      </c>
      <c r="L83" s="76">
        <f>IF('5-Yr PCSB Budget Base Case'!G83,G83/'5-Yr PCSB Budget Base Case'!G83,0)</f>
        <v>-2.167300517915672E-4</v>
      </c>
      <c r="M83" s="63">
        <f>IF('5-Yr PCSB Budget Base Case'!H83,H83/'5-Yr PCSB Budget Base Case'!H83,0)</f>
        <v>4.5226215278157235E-3</v>
      </c>
      <c r="N83" s="63">
        <f>IF('5-Yr PCSB Budget Base Case'!I83,I83/'5-Yr PCSB Budget Base Case'!I83,0)</f>
        <v>5.6359524550220023E-3</v>
      </c>
      <c r="O83" s="63">
        <f>IF('5-Yr PCSB Budget Base Case'!J83,J83/'5-Yr PCSB Budget Base Case'!J83,0)</f>
        <v>9.3082431770181648E-3</v>
      </c>
      <c r="P83" s="90">
        <f>IF('5-Yr PCSB Budget Base Case'!K83,K83/'5-Yr PCSB Budget Base Case'!K83,0)</f>
        <v>1.1820784623871681E-2</v>
      </c>
    </row>
    <row r="84" spans="1:16">
      <c r="A84" s="14" t="str">
        <f t="shared" si="4"/>
        <v>PCSB 5-Year Budget</v>
      </c>
      <c r="B84" s="151">
        <f t="shared" si="4"/>
        <v>116</v>
      </c>
      <c r="C84" s="14" t="str">
        <f t="shared" si="4"/>
        <v>E.L. Haynes PCS</v>
      </c>
      <c r="D84" s="5" t="str">
        <f t="shared" si="4"/>
        <v>2026-2027</v>
      </c>
      <c r="E84" s="16" t="s">
        <v>238</v>
      </c>
      <c r="F84" s="165">
        <f>'5-Yr PCSB Budget Base Case'!F84-'5-Yr PCSB Budget No Expansion'!F84</f>
        <v>0</v>
      </c>
      <c r="G84" s="21">
        <f>'5-Yr PCSB Budget Base Case'!G84-'5-Yr PCSB Budget No Expansion'!G84</f>
        <v>90327.359124054899</v>
      </c>
      <c r="H84" s="21">
        <f>'5-Yr PCSB Budget Base Case'!H84-'5-Yr PCSB Budget No Expansion'!H84</f>
        <v>92898.1322002206</v>
      </c>
      <c r="I84" s="21">
        <f>'5-Yr PCSB Budget Base Case'!I84-'5-Yr PCSB Budget No Expansion'!I84</f>
        <v>93607.362537053414</v>
      </c>
      <c r="J84" s="21">
        <f>'5-Yr PCSB Budget Base Case'!J84-'5-Yr PCSB Budget No Expansion'!J84</f>
        <v>96213.209738910431</v>
      </c>
      <c r="K84" s="21">
        <f>'5-Yr PCSB Budget Base Case'!K84-'5-Yr PCSB Budget No Expansion'!K84</f>
        <v>113267.44504006719</v>
      </c>
      <c r="L84" s="82">
        <f>IF('5-Yr PCSB Budget Base Case'!G84,G84/'5-Yr PCSB Budget Base Case'!G84,0)</f>
        <v>4.751751380395268E-2</v>
      </c>
      <c r="M84" s="69">
        <f>IF('5-Yr PCSB Budget Base Case'!H84,H84/'5-Yr PCSB Budget Base Case'!H84,0)</f>
        <v>5.3931784226379967E-2</v>
      </c>
      <c r="N84" s="69">
        <f>IF('5-Yr PCSB Budget Base Case'!I84,I84/'5-Yr PCSB Budget Base Case'!I84,0)</f>
        <v>5.452957444495566E-2</v>
      </c>
      <c r="O84" s="69">
        <f>IF('5-Yr PCSB Budget Base Case'!J84,J84/'5-Yr PCSB Budget Base Case'!J84,0)</f>
        <v>5.4899341701926133E-2</v>
      </c>
      <c r="P84" s="96">
        <f>IF('5-Yr PCSB Budget Base Case'!K84,K84/'5-Yr PCSB Budget Base Case'!K84,0)</f>
        <v>7.0567848866249089E-2</v>
      </c>
    </row>
    <row r="85" spans="1:16">
      <c r="A85" s="14" t="str">
        <f t="shared" si="4"/>
        <v>PCSB 5-Year Budget</v>
      </c>
      <c r="B85" s="151">
        <f t="shared" si="4"/>
        <v>116</v>
      </c>
      <c r="C85" s="14" t="str">
        <f t="shared" si="4"/>
        <v>E.L. Haynes PCS</v>
      </c>
      <c r="D85" s="5" t="str">
        <f t="shared" si="4"/>
        <v>2026-2027</v>
      </c>
      <c r="E85" s="16" t="s">
        <v>239</v>
      </c>
      <c r="F85" s="165">
        <f>'5-Yr PCSB Budget Base Case'!F85-'5-Yr PCSB Budget No Expansion'!F85</f>
        <v>0</v>
      </c>
      <c r="G85" s="21">
        <f>'5-Yr PCSB Budget Base Case'!G85-'5-Yr PCSB Budget No Expansion'!G85</f>
        <v>229072.58733083867</v>
      </c>
      <c r="H85" s="21">
        <f>'5-Yr PCSB Budget Base Case'!H85-'5-Yr PCSB Budget No Expansion'!H85</f>
        <v>236784.90655933507</v>
      </c>
      <c r="I85" s="21">
        <f>'5-Yr PCSB Budget Base Case'!I85-'5-Yr PCSB Budget No Expansion'!I85</f>
        <v>238912.59756983304</v>
      </c>
      <c r="J85" s="21">
        <f>'5-Yr PCSB Budget Base Case'!J85-'5-Yr PCSB Budget No Expansion'!J85</f>
        <v>246730.13917540479</v>
      </c>
      <c r="K85" s="21">
        <f>'5-Yr PCSB Budget Base Case'!K85-'5-Yr PCSB Budget No Expansion'!K85</f>
        <v>262503.69625807786</v>
      </c>
      <c r="L85" s="82">
        <f>IF('5-Yr PCSB Budget Base Case'!G85,G85/'5-Yr PCSB Budget Base Case'!G85,0)</f>
        <v>5.3342914602780241E-2</v>
      </c>
      <c r="M85" s="69">
        <f>IF('5-Yr PCSB Budget Base Case'!H85,H85/'5-Yr PCSB Budget Base Case'!H85,0)</f>
        <v>6.0811301349627866E-2</v>
      </c>
      <c r="N85" s="69">
        <f>IF('5-Yr PCSB Budget Base Case'!I85,I85/'5-Yr PCSB Budget Base Case'!I85,0)</f>
        <v>6.0095156834350676E-2</v>
      </c>
      <c r="O85" s="69">
        <f>IF('5-Yr PCSB Budget Base Case'!J85,J85/'5-Yr PCSB Budget Base Case'!J85,0)</f>
        <v>5.897211832970925E-2</v>
      </c>
      <c r="P85" s="96">
        <f>IF('5-Yr PCSB Budget Base Case'!K85,K85/'5-Yr PCSB Budget Base Case'!K85,0)</f>
        <v>6.2610644567233545E-2</v>
      </c>
    </row>
    <row r="86" spans="1:16">
      <c r="A86" s="14" t="str">
        <f t="shared" si="4"/>
        <v>PCSB 5-Year Budget</v>
      </c>
      <c r="B86" s="151">
        <f t="shared" si="4"/>
        <v>116</v>
      </c>
      <c r="C86" s="14" t="str">
        <f t="shared" si="4"/>
        <v>E.L. Haynes PCS</v>
      </c>
      <c r="D86" s="5" t="str">
        <f t="shared" si="4"/>
        <v>2026-2027</v>
      </c>
      <c r="E86" s="16" t="s">
        <v>8</v>
      </c>
      <c r="F86" s="165">
        <f>'5-Yr PCSB Budget Base Case'!F86-'5-Yr PCSB Budget No Expansion'!F86</f>
        <v>0</v>
      </c>
      <c r="G86" s="21">
        <f>'5-Yr PCSB Budget Base Case'!G86-'5-Yr PCSB Budget No Expansion'!G86</f>
        <v>319399.9464548938</v>
      </c>
      <c r="H86" s="21">
        <f>'5-Yr PCSB Budget Base Case'!H86-'5-Yr PCSB Budget No Expansion'!H86</f>
        <v>329683.03875955567</v>
      </c>
      <c r="I86" s="21">
        <f>'5-Yr PCSB Budget Base Case'!I86-'5-Yr PCSB Budget No Expansion'!I86</f>
        <v>332519.96010688692</v>
      </c>
      <c r="J86" s="21">
        <f>'5-Yr PCSB Budget Base Case'!J86-'5-Yr PCSB Budget No Expansion'!J86</f>
        <v>342943.34891431592</v>
      </c>
      <c r="K86" s="21">
        <f>'5-Yr PCSB Budget Base Case'!K86-'5-Yr PCSB Budget No Expansion'!K86</f>
        <v>375771.14129814506</v>
      </c>
      <c r="L86" s="82">
        <f>IF('5-Yr PCSB Budget Base Case'!G86,G86/'5-Yr PCSB Budget Base Case'!G86,0)</f>
        <v>5.1555475031507883E-2</v>
      </c>
      <c r="M86" s="69">
        <f>IF('5-Yr PCSB Budget Base Case'!H86,H86/'5-Yr PCSB Budget Base Case'!H86,0)</f>
        <v>5.8701353785234861E-2</v>
      </c>
      <c r="N86" s="69">
        <f>IF('5-Yr PCSB Budget Base Case'!I86,I86/'5-Yr PCSB Budget Base Case'!I86,0)</f>
        <v>5.8416708866922025E-2</v>
      </c>
      <c r="O86" s="69">
        <f>IF('5-Yr PCSB Budget Base Case'!J86,J86/'5-Yr PCSB Budget Base Case'!J86,0)</f>
        <v>5.7769753435324034E-2</v>
      </c>
      <c r="P86" s="96">
        <f>IF('5-Yr PCSB Budget Base Case'!K86,K86/'5-Yr PCSB Budget Base Case'!K86,0)</f>
        <v>6.4813577649158724E-2</v>
      </c>
    </row>
    <row r="87" spans="1:16" ht="30" customHeight="1">
      <c r="A87" s="14" t="str">
        <f t="shared" si="4"/>
        <v>PCSB 5-Year Budget</v>
      </c>
      <c r="B87" s="151">
        <f t="shared" si="4"/>
        <v>116</v>
      </c>
      <c r="C87" s="14" t="str">
        <f t="shared" si="4"/>
        <v>E.L. Haynes PCS</v>
      </c>
      <c r="D87" s="5" t="str">
        <f t="shared" si="4"/>
        <v>2026-2027</v>
      </c>
      <c r="E87" t="s">
        <v>276</v>
      </c>
      <c r="F87" s="165">
        <f>'5-Yr PCSB Budget Base Case'!F87-'5-Yr PCSB Budget No Expansion'!F87</f>
        <v>0</v>
      </c>
      <c r="G87" s="11">
        <f>'5-Yr PCSB Budget Base Case'!G87-'5-Yr PCSB Budget No Expansion'!G87</f>
        <v>0</v>
      </c>
      <c r="H87" s="11">
        <f>'5-Yr PCSB Budget Base Case'!H87-'5-Yr PCSB Budget No Expansion'!H87</f>
        <v>4700</v>
      </c>
      <c r="I87" s="11">
        <f>'5-Yr PCSB Budget Base Case'!I87-'5-Yr PCSB Budget No Expansion'!I87</f>
        <v>10777</v>
      </c>
      <c r="J87" s="11">
        <f>'5-Yr PCSB Budget Base Case'!J87-'5-Yr PCSB Budget No Expansion'!J87</f>
        <v>21913.359999999928</v>
      </c>
      <c r="K87" s="11">
        <f>'5-Yr PCSB Budget Base Case'!K87-'5-Yr PCSB Budget No Expansion'!K87</f>
        <v>32108.766799999983</v>
      </c>
      <c r="L87" s="76">
        <f>IF('5-Yr PCSB Budget Base Case'!G87,G87/'5-Yr PCSB Budget Base Case'!G87,0)</f>
        <v>0</v>
      </c>
      <c r="M87" s="63">
        <f>IF('5-Yr PCSB Budget Base Case'!H87,H87/'5-Yr PCSB Budget Base Case'!H87,0)</f>
        <v>1.1373218100823907E-2</v>
      </c>
      <c r="N87" s="63">
        <f>IF('5-Yr PCSB Budget Base Case'!I87,I87/'5-Yr PCSB Budget Base Case'!I87,0)</f>
        <v>2.4056523230396771E-2</v>
      </c>
      <c r="O87" s="63">
        <f>IF('5-Yr PCSB Budget Base Case'!J87,J87/'5-Yr PCSB Budget Base Case'!J87,0)</f>
        <v>4.7707353831913005E-2</v>
      </c>
      <c r="P87" s="90">
        <f>IF('5-Yr PCSB Budget Base Case'!K87,K87/'5-Yr PCSB Budget Base Case'!K87,0)</f>
        <v>6.5787109661054499E-2</v>
      </c>
    </row>
    <row r="88" spans="1:16">
      <c r="A88" s="14" t="str">
        <f t="shared" si="4"/>
        <v>PCSB 5-Year Budget</v>
      </c>
      <c r="B88" s="151">
        <f t="shared" si="4"/>
        <v>116</v>
      </c>
      <c r="C88" s="14" t="str">
        <f t="shared" si="4"/>
        <v>E.L. Haynes PCS</v>
      </c>
      <c r="D88" s="5" t="str">
        <f t="shared" si="4"/>
        <v>2026-2027</v>
      </c>
      <c r="E88" t="s">
        <v>277</v>
      </c>
      <c r="F88" s="165">
        <f>'5-Yr PCSB Budget Base Case'!F88-'5-Yr PCSB Budget No Expansion'!F88</f>
        <v>0</v>
      </c>
      <c r="G88" s="11">
        <f>'5-Yr PCSB Budget Base Case'!G88-'5-Yr PCSB Budget No Expansion'!G88</f>
        <v>0</v>
      </c>
      <c r="H88" s="11">
        <f>'5-Yr PCSB Budget Base Case'!H88-'5-Yr PCSB Budget No Expansion'!H88</f>
        <v>0</v>
      </c>
      <c r="I88" s="11">
        <f>'5-Yr PCSB Budget Base Case'!I88-'5-Yr PCSB Budget No Expansion'!I88</f>
        <v>0</v>
      </c>
      <c r="J88" s="11">
        <f>'5-Yr PCSB Budget Base Case'!J88-'5-Yr PCSB Budget No Expansion'!J88</f>
        <v>0</v>
      </c>
      <c r="K88" s="11">
        <f>'5-Yr PCSB Budget Base Case'!K88-'5-Yr PCSB Budget No Expansion'!K88</f>
        <v>0</v>
      </c>
      <c r="L88" s="76">
        <f>IF('5-Yr PCSB Budget Base Case'!G88,G88/'5-Yr PCSB Budget Base Case'!G88,0)</f>
        <v>0</v>
      </c>
      <c r="M88" s="63">
        <f>IF('5-Yr PCSB Budget Base Case'!H88,H88/'5-Yr PCSB Budget Base Case'!H88,0)</f>
        <v>0</v>
      </c>
      <c r="N88" s="63">
        <f>IF('5-Yr PCSB Budget Base Case'!I88,I88/'5-Yr PCSB Budget Base Case'!I88,0)</f>
        <v>0</v>
      </c>
      <c r="O88" s="63">
        <f>IF('5-Yr PCSB Budget Base Case'!J88,J88/'5-Yr PCSB Budget Base Case'!J88,0)</f>
        <v>0</v>
      </c>
      <c r="P88" s="90">
        <f>IF('5-Yr PCSB Budget Base Case'!K88,K88/'5-Yr PCSB Budget Base Case'!K88,0)</f>
        <v>0</v>
      </c>
    </row>
    <row r="89" spans="1:16">
      <c r="A89" s="14" t="str">
        <f t="shared" si="4"/>
        <v>PCSB 5-Year Budget</v>
      </c>
      <c r="B89" s="151">
        <f t="shared" si="4"/>
        <v>116</v>
      </c>
      <c r="C89" s="14" t="str">
        <f t="shared" si="4"/>
        <v>E.L. Haynes PCS</v>
      </c>
      <c r="D89" s="5" t="str">
        <f t="shared" si="4"/>
        <v>2026-2027</v>
      </c>
      <c r="E89" t="s">
        <v>9</v>
      </c>
      <c r="F89" s="165">
        <f>'5-Yr PCSB Budget Base Case'!F89-'5-Yr PCSB Budget No Expansion'!F89</f>
        <v>0</v>
      </c>
      <c r="G89" s="11">
        <f>'5-Yr PCSB Budget Base Case'!G89-'5-Yr PCSB Budget No Expansion'!G89</f>
        <v>0</v>
      </c>
      <c r="H89" s="11">
        <f>'5-Yr PCSB Budget Base Case'!H89-'5-Yr PCSB Budget No Expansion'!H89</f>
        <v>0</v>
      </c>
      <c r="I89" s="11">
        <f>'5-Yr PCSB Budget Base Case'!I89-'5-Yr PCSB Budget No Expansion'!I89</f>
        <v>0</v>
      </c>
      <c r="J89" s="11">
        <f>'5-Yr PCSB Budget Base Case'!J89-'5-Yr PCSB Budget No Expansion'!J89</f>
        <v>0</v>
      </c>
      <c r="K89" s="11">
        <f>'5-Yr PCSB Budget Base Case'!K89-'5-Yr PCSB Budget No Expansion'!K89</f>
        <v>0</v>
      </c>
      <c r="L89" s="76">
        <f>IF('5-Yr PCSB Budget Base Case'!G89,G89/'5-Yr PCSB Budget Base Case'!G89,0)</f>
        <v>0</v>
      </c>
      <c r="M89" s="63">
        <f>IF('5-Yr PCSB Budget Base Case'!H89,H89/'5-Yr PCSB Budget Base Case'!H89,0)</f>
        <v>0</v>
      </c>
      <c r="N89" s="63">
        <f>IF('5-Yr PCSB Budget Base Case'!I89,I89/'5-Yr PCSB Budget Base Case'!I89,0)</f>
        <v>0</v>
      </c>
      <c r="O89" s="63">
        <f>IF('5-Yr PCSB Budget Base Case'!J89,J89/'5-Yr PCSB Budget Base Case'!J89,0)</f>
        <v>0</v>
      </c>
      <c r="P89" s="90">
        <f>IF('5-Yr PCSB Budget Base Case'!K89,K89/'5-Yr PCSB Budget Base Case'!K89,0)</f>
        <v>0</v>
      </c>
    </row>
    <row r="90" spans="1:16">
      <c r="A90" s="14" t="str">
        <f t="shared" si="4"/>
        <v>PCSB 5-Year Budget</v>
      </c>
      <c r="B90" s="151">
        <f t="shared" si="4"/>
        <v>116</v>
      </c>
      <c r="C90" s="14" t="str">
        <f t="shared" si="4"/>
        <v>E.L. Haynes PCS</v>
      </c>
      <c r="D90" s="5" t="str">
        <f t="shared" si="4"/>
        <v>2026-2027</v>
      </c>
      <c r="E90" t="s">
        <v>10</v>
      </c>
      <c r="F90" s="165">
        <f>'5-Yr PCSB Budget Base Case'!F90-'5-Yr PCSB Budget No Expansion'!F90</f>
        <v>0</v>
      </c>
      <c r="G90" s="11">
        <f>'5-Yr PCSB Budget Base Case'!G90-'5-Yr PCSB Budget No Expansion'!G90</f>
        <v>19552.643687563017</v>
      </c>
      <c r="H90" s="11">
        <f>'5-Yr PCSB Budget Base Case'!H90-'5-Yr PCSB Budget No Expansion'!H90</f>
        <v>171694.22243622039</v>
      </c>
      <c r="I90" s="11">
        <f>'5-Yr PCSB Budget Base Case'!I90-'5-Yr PCSB Budget No Expansion'!I90</f>
        <v>233965.38696741126</v>
      </c>
      <c r="J90" s="11">
        <f>'5-Yr PCSB Budget Base Case'!J90-'5-Yr PCSB Budget No Expansion'!J90</f>
        <v>413468.66422347166</v>
      </c>
      <c r="K90" s="11">
        <f>'5-Yr PCSB Budget Base Case'!K90-'5-Yr PCSB Budget No Expansion'!K90</f>
        <v>540384.41695896164</v>
      </c>
      <c r="L90" s="76">
        <f>IF('5-Yr PCSB Budget Base Case'!G90,G90/'5-Yr PCSB Budget Base Case'!G90,0)</f>
        <v>3.7030020102022535E-3</v>
      </c>
      <c r="M90" s="63">
        <f>IF('5-Yr PCSB Budget Base Case'!H90,H90/'5-Yr PCSB Budget Base Case'!H90,0)</f>
        <v>3.1840352271945725E-2</v>
      </c>
      <c r="N90" s="63">
        <f>IF('5-Yr PCSB Budget Base Case'!I90,I90/'5-Yr PCSB Budget Base Case'!I90,0)</f>
        <v>4.1729757108075465E-2</v>
      </c>
      <c r="O90" s="63">
        <f>IF('5-Yr PCSB Budget Base Case'!J90,J90/'5-Yr PCSB Budget Base Case'!J90,0)</f>
        <v>7.0254845650474199E-2</v>
      </c>
      <c r="P90" s="90">
        <f>IF('5-Yr PCSB Budget Base Case'!K90,K90/'5-Yr PCSB Budget Base Case'!K90,0)</f>
        <v>8.8340267302761538E-2</v>
      </c>
    </row>
    <row r="91" spans="1:16">
      <c r="A91" s="14" t="str">
        <f t="shared" si="4"/>
        <v>PCSB 5-Year Budget</v>
      </c>
      <c r="B91" s="151">
        <f t="shared" si="4"/>
        <v>116</v>
      </c>
      <c r="C91" s="14" t="str">
        <f t="shared" si="4"/>
        <v>E.L. Haynes PCS</v>
      </c>
      <c r="D91" s="5" t="str">
        <f t="shared" si="4"/>
        <v>2026-2027</v>
      </c>
      <c r="E91" s="16" t="s">
        <v>11</v>
      </c>
      <c r="F91" s="165">
        <f>'5-Yr PCSB Budget Base Case'!F91-'5-Yr PCSB Budget No Expansion'!F91</f>
        <v>0</v>
      </c>
      <c r="G91" s="21">
        <f>'5-Yr PCSB Budget Base Case'!G91-'5-Yr PCSB Budget No Expansion'!G91</f>
        <v>19552.643687563017</v>
      </c>
      <c r="H91" s="21">
        <f>'5-Yr PCSB Budget Base Case'!H91-'5-Yr PCSB Budget No Expansion'!H91</f>
        <v>176394.22243622039</v>
      </c>
      <c r="I91" s="21">
        <f>'5-Yr PCSB Budget Base Case'!I91-'5-Yr PCSB Budget No Expansion'!I91</f>
        <v>244742.38696741126</v>
      </c>
      <c r="J91" s="21">
        <f>'5-Yr PCSB Budget Base Case'!J91-'5-Yr PCSB Budget No Expansion'!J91</f>
        <v>435382.02422347106</v>
      </c>
      <c r="K91" s="21">
        <f>'5-Yr PCSB Budget Base Case'!K91-'5-Yr PCSB Budget No Expansion'!K91</f>
        <v>572493.18375896104</v>
      </c>
      <c r="L91" s="82">
        <f>IF('5-Yr PCSB Budget Base Case'!G91,G91/'5-Yr PCSB Budget Base Case'!G91,0)</f>
        <v>3.452460114105921E-3</v>
      </c>
      <c r="M91" s="69">
        <f>IF('5-Yr PCSB Budget Base Case'!H91,H91/'5-Yr PCSB Budget Base Case'!H91,0)</f>
        <v>3.0383469731765502E-2</v>
      </c>
      <c r="N91" s="69">
        <f>IF('5-Yr PCSB Budget Base Case'!I91,I91/'5-Yr PCSB Budget Base Case'!I91,0)</f>
        <v>4.0422109192232089E-2</v>
      </c>
      <c r="O91" s="69">
        <f>IF('5-Yr PCSB Budget Base Case'!J91,J91/'5-Yr PCSB Budget Base Case'!J91,0)</f>
        <v>6.862247871190863E-2</v>
      </c>
      <c r="P91" s="96">
        <f>IF('5-Yr PCSB Budget Base Case'!K91,K91/'5-Yr PCSB Budget Base Case'!K91,0)</f>
        <v>8.6673758979398621E-2</v>
      </c>
    </row>
    <row r="92" spans="1:16" ht="30" customHeight="1">
      <c r="A92" s="14" t="str">
        <f t="shared" si="4"/>
        <v>PCSB 5-Year Budget</v>
      </c>
      <c r="B92" s="151">
        <f t="shared" si="4"/>
        <v>116</v>
      </c>
      <c r="C92" s="14" t="str">
        <f t="shared" si="4"/>
        <v>E.L. Haynes PCS</v>
      </c>
      <c r="D92" s="5" t="str">
        <f t="shared" si="4"/>
        <v>2026-2027</v>
      </c>
      <c r="E92" s="16" t="s">
        <v>12</v>
      </c>
      <c r="F92" s="165">
        <f>'5-Yr PCSB Budget Base Case'!F92-'5-Yr PCSB Budget No Expansion'!F92</f>
        <v>0</v>
      </c>
      <c r="G92" s="21">
        <f>'5-Yr PCSB Budget Base Case'!G92-'5-Yr PCSB Budget No Expansion'!G92</f>
        <v>464995.14098470658</v>
      </c>
      <c r="H92" s="21">
        <f>'5-Yr PCSB Budget Base Case'!H92-'5-Yr PCSB Budget No Expansion'!H92</f>
        <v>1252574.6984076649</v>
      </c>
      <c r="I92" s="21">
        <f>'5-Yr PCSB Budget Base Case'!I92-'5-Yr PCSB Budget No Expansion'!I92</f>
        <v>1630034.3104066774</v>
      </c>
      <c r="J92" s="21">
        <f>'5-Yr PCSB Budget Base Case'!J92-'5-Yr PCSB Budget No Expansion'!J92</f>
        <v>2414641.4027077779</v>
      </c>
      <c r="K92" s="21">
        <f>'5-Yr PCSB Budget Base Case'!K92-'5-Yr PCSB Budget No Expansion'!K92</f>
        <v>3191072.4544662088</v>
      </c>
      <c r="L92" s="82">
        <f>IF('5-Yr PCSB Budget Base Case'!G92,G92/'5-Yr PCSB Budget Base Case'!G92,0)</f>
        <v>1.0060042256368508E-2</v>
      </c>
      <c r="M92" s="69">
        <f>IF('5-Yr PCSB Budget Base Case'!H92,H92/'5-Yr PCSB Budget Base Case'!H92,0)</f>
        <v>2.6431597818894426E-2</v>
      </c>
      <c r="N92" s="69">
        <f>IF('5-Yr PCSB Budget Base Case'!I92,I92/'5-Yr PCSB Budget Base Case'!I92,0)</f>
        <v>3.3228319609385694E-2</v>
      </c>
      <c r="O92" s="69">
        <f>IF('5-Yr PCSB Budget Base Case'!J92,J92/'5-Yr PCSB Budget Base Case'!J92,0)</f>
        <v>4.7505987329202977E-2</v>
      </c>
      <c r="P92" s="96">
        <f>IF('5-Yr PCSB Budget Base Case'!K92,K92/'5-Yr PCSB Budget Base Case'!K92,0)</f>
        <v>6.1025209639027071E-2</v>
      </c>
    </row>
    <row r="93" spans="1:16" ht="30" customHeight="1">
      <c r="A93" s="14" t="str">
        <f t="shared" si="4"/>
        <v>PCSB 5-Year Budget</v>
      </c>
      <c r="B93" s="151">
        <f t="shared" si="4"/>
        <v>116</v>
      </c>
      <c r="C93" s="14" t="str">
        <f t="shared" si="4"/>
        <v>E.L. Haynes PCS</v>
      </c>
      <c r="D93" s="5" t="str">
        <f t="shared" si="4"/>
        <v>2026-2027</v>
      </c>
      <c r="E93" s="16" t="s">
        <v>13</v>
      </c>
      <c r="F93" s="165">
        <f>'5-Yr PCSB Budget Base Case'!F93-'5-Yr PCSB Budget No Expansion'!F93</f>
        <v>0</v>
      </c>
      <c r="G93" s="20">
        <f>'5-Yr PCSB Budget Base Case'!G93-'5-Yr PCSB Budget No Expansion'!G93</f>
        <v>-540372.49318259954</v>
      </c>
      <c r="H93" s="20">
        <f>'5-Yr PCSB Budget Base Case'!H93-'5-Yr PCSB Budget No Expansion'!H93</f>
        <v>-625987.18048067391</v>
      </c>
      <c r="I93" s="20">
        <f>'5-Yr PCSB Budget Base Case'!I93-'5-Yr PCSB Budget No Expansion'!I93</f>
        <v>-605845.22331582755</v>
      </c>
      <c r="J93" s="20">
        <f>'5-Yr PCSB Budget Base Case'!J93-'5-Yr PCSB Budget No Expansion'!J93</f>
        <v>329593.00008941442</v>
      </c>
      <c r="K93" s="20">
        <f>'5-Yr PCSB Budget Base Case'!K93-'5-Yr PCSB Budget No Expansion'!K93</f>
        <v>692785.65722258389</v>
      </c>
      <c r="L93" s="85">
        <f>IF('5-Yr PCSB Budget Base Case'!G93,G93/'5-Yr PCSB Budget Base Case'!G93,0)</f>
        <v>0.32409187154013069</v>
      </c>
      <c r="M93" s="57">
        <f>IF('5-Yr PCSB Budget Base Case'!H93,H93/'5-Yr PCSB Budget Base Case'!H93,0)</f>
        <v>2.4432546685762366</v>
      </c>
      <c r="N93" s="57">
        <f>IF('5-Yr PCSB Budget Base Case'!I93,I93/'5-Yr PCSB Budget Base Case'!I93,0)</f>
        <v>0.98130256611830757</v>
      </c>
      <c r="O93" s="57">
        <f>IF('5-Yr PCSB Budget Base Case'!J93,J93/'5-Yr PCSB Budget Base Case'!J93,0)</f>
        <v>-0.56568915113936313</v>
      </c>
      <c r="P93" s="99">
        <f>IF('5-Yr PCSB Budget Base Case'!K93,K93/'5-Yr PCSB Budget Base Case'!K93,0)</f>
        <v>-1.2153694550212517</v>
      </c>
    </row>
    <row r="94" spans="1:16">
      <c r="A94" s="14" t="str">
        <f t="shared" si="4"/>
        <v>PCSB 5-Year Budget</v>
      </c>
      <c r="B94" s="151">
        <f t="shared" si="4"/>
        <v>116</v>
      </c>
      <c r="C94" s="14" t="str">
        <f t="shared" si="4"/>
        <v>E.L. Haynes PCS</v>
      </c>
      <c r="D94" s="5" t="str">
        <f t="shared" si="4"/>
        <v>2026-2027</v>
      </c>
      <c r="E94" s="17" t="s">
        <v>15</v>
      </c>
      <c r="F94" s="165">
        <f>'5-Yr PCSB Budget Base Case'!F94-'5-Yr PCSB Budget No Expansion'!F94</f>
        <v>0</v>
      </c>
      <c r="G94" s="11">
        <f>'5-Yr PCSB Budget Base Case'!G94-'5-Yr PCSB Budget No Expansion'!G94</f>
        <v>0</v>
      </c>
      <c r="H94" s="11">
        <f>'5-Yr PCSB Budget Base Case'!H94-'5-Yr PCSB Budget No Expansion'!H94</f>
        <v>0</v>
      </c>
      <c r="I94" s="11">
        <f>'5-Yr PCSB Budget Base Case'!I94-'5-Yr PCSB Budget No Expansion'!I94</f>
        <v>0</v>
      </c>
      <c r="J94" s="11">
        <f>'5-Yr PCSB Budget Base Case'!J94-'5-Yr PCSB Budget No Expansion'!J94</f>
        <v>0</v>
      </c>
      <c r="K94" s="11">
        <f>'5-Yr PCSB Budget Base Case'!K94-'5-Yr PCSB Budget No Expansion'!K94</f>
        <v>0</v>
      </c>
      <c r="L94" s="76">
        <f>IF('5-Yr PCSB Budget Base Case'!G94,G94/'5-Yr PCSB Budget Base Case'!G94,0)</f>
        <v>0</v>
      </c>
      <c r="M94" s="63">
        <f>IF('5-Yr PCSB Budget Base Case'!H94,H94/'5-Yr PCSB Budget Base Case'!H94,0)</f>
        <v>0</v>
      </c>
      <c r="N94" s="63">
        <f>IF('5-Yr PCSB Budget Base Case'!I94,I94/'5-Yr PCSB Budget Base Case'!I94,0)</f>
        <v>0</v>
      </c>
      <c r="O94" s="63">
        <f>IF('5-Yr PCSB Budget Base Case'!J94,J94/'5-Yr PCSB Budget Base Case'!J94,0)</f>
        <v>0</v>
      </c>
      <c r="P94" s="90">
        <f>IF('5-Yr PCSB Budget Base Case'!K94,K94/'5-Yr PCSB Budget Base Case'!K94,0)</f>
        <v>0</v>
      </c>
    </row>
    <row r="95" spans="1:16">
      <c r="A95" s="14" t="str">
        <f t="shared" si="4"/>
        <v>PCSB 5-Year Budget</v>
      </c>
      <c r="B95" s="151">
        <f t="shared" si="4"/>
        <v>116</v>
      </c>
      <c r="C95" s="14" t="str">
        <f t="shared" si="4"/>
        <v>E.L. Haynes PCS</v>
      </c>
      <c r="D95" s="5" t="str">
        <f t="shared" si="4"/>
        <v>2026-2027</v>
      </c>
      <c r="E95" s="17" t="s">
        <v>82</v>
      </c>
      <c r="F95" s="165">
        <f>'5-Yr PCSB Budget Base Case'!F95-'5-Yr PCSB Budget No Expansion'!F95</f>
        <v>0</v>
      </c>
      <c r="L95" s="76"/>
      <c r="M95" s="63"/>
      <c r="N95" s="63"/>
      <c r="O95" s="63"/>
      <c r="P95" s="90"/>
    </row>
    <row r="96" spans="1:16">
      <c r="A96" s="14" t="str">
        <f t="shared" si="4"/>
        <v>PCSB 5-Year Budget</v>
      </c>
      <c r="B96" s="151">
        <f t="shared" si="4"/>
        <v>116</v>
      </c>
      <c r="C96" s="14" t="str">
        <f t="shared" si="4"/>
        <v>E.L. Haynes PCS</v>
      </c>
      <c r="D96" s="5" t="str">
        <f t="shared" si="4"/>
        <v>2026-2027</v>
      </c>
      <c r="E96" s="17" t="s">
        <v>83</v>
      </c>
      <c r="F96" s="165">
        <f>'5-Yr PCSB Budget Base Case'!F96-'5-Yr PCSB Budget No Expansion'!F96</f>
        <v>0</v>
      </c>
      <c r="G96" s="11">
        <f>'5-Yr PCSB Budget Base Case'!G96-'5-Yr PCSB Budget No Expansion'!G96</f>
        <v>0</v>
      </c>
      <c r="H96" s="11">
        <f>'5-Yr PCSB Budget Base Case'!H96-'5-Yr PCSB Budget No Expansion'!H96</f>
        <v>0</v>
      </c>
      <c r="I96" s="11">
        <f>'5-Yr PCSB Budget Base Case'!I96-'5-Yr PCSB Budget No Expansion'!I96</f>
        <v>0</v>
      </c>
      <c r="J96" s="11">
        <f>'5-Yr PCSB Budget Base Case'!J96-'5-Yr PCSB Budget No Expansion'!J96</f>
        <v>0</v>
      </c>
      <c r="K96" s="11">
        <f>'5-Yr PCSB Budget Base Case'!K96-'5-Yr PCSB Budget No Expansion'!K96</f>
        <v>0</v>
      </c>
      <c r="L96" s="76">
        <f>IF('5-Yr PCSB Budget Base Case'!G96,G96/'5-Yr PCSB Budget Base Case'!G96,0)</f>
        <v>0</v>
      </c>
      <c r="M96" s="63">
        <f>IF('5-Yr PCSB Budget Base Case'!H96,H96/'5-Yr PCSB Budget Base Case'!H96,0)</f>
        <v>0</v>
      </c>
      <c r="N96" s="63">
        <f>IF('5-Yr PCSB Budget Base Case'!I96,I96/'5-Yr PCSB Budget Base Case'!I96,0)</f>
        <v>0</v>
      </c>
      <c r="O96" s="63">
        <f>IF('5-Yr PCSB Budget Base Case'!J96,J96/'5-Yr PCSB Budget Base Case'!J96,0)</f>
        <v>0</v>
      </c>
      <c r="P96" s="90">
        <f>IF('5-Yr PCSB Budget Base Case'!K96,K96/'5-Yr PCSB Budget Base Case'!K96,0)</f>
        <v>0</v>
      </c>
    </row>
    <row r="97" spans="1:16">
      <c r="A97" s="14" t="str">
        <f t="shared" si="4"/>
        <v>PCSB 5-Year Budget</v>
      </c>
      <c r="B97" s="151">
        <f t="shared" si="4"/>
        <v>116</v>
      </c>
      <c r="C97" s="14" t="str">
        <f t="shared" si="4"/>
        <v>E.L. Haynes PCS</v>
      </c>
      <c r="D97" s="5" t="str">
        <f t="shared" si="4"/>
        <v>2026-2027</v>
      </c>
      <c r="E97" s="17" t="s">
        <v>84</v>
      </c>
      <c r="F97" s="165">
        <f>'5-Yr PCSB Budget Base Case'!F97-'5-Yr PCSB Budget No Expansion'!F97</f>
        <v>0</v>
      </c>
      <c r="L97" s="76"/>
      <c r="M97" s="63"/>
      <c r="N97" s="63"/>
      <c r="O97" s="63"/>
      <c r="P97" s="90"/>
    </row>
    <row r="98" spans="1:16">
      <c r="A98" s="14" t="str">
        <f t="shared" si="4"/>
        <v>PCSB 5-Year Budget</v>
      </c>
      <c r="B98" s="151">
        <f t="shared" si="4"/>
        <v>116</v>
      </c>
      <c r="C98" s="14" t="str">
        <f t="shared" si="4"/>
        <v>E.L. Haynes PCS</v>
      </c>
      <c r="D98" s="5" t="str">
        <f t="shared" si="4"/>
        <v>2026-2027</v>
      </c>
      <c r="E98" s="16" t="s">
        <v>16</v>
      </c>
      <c r="F98" s="165">
        <f>'5-Yr PCSB Budget Base Case'!F98-'5-Yr PCSB Budget No Expansion'!F98</f>
        <v>0</v>
      </c>
      <c r="G98" s="21">
        <f>'5-Yr PCSB Budget Base Case'!G98-'5-Yr PCSB Budget No Expansion'!G98</f>
        <v>-540372.49318259954</v>
      </c>
      <c r="H98" s="21">
        <f>'5-Yr PCSB Budget Base Case'!H98-'5-Yr PCSB Budget No Expansion'!H98</f>
        <v>-625987.18048067391</v>
      </c>
      <c r="I98" s="21">
        <f>'5-Yr PCSB Budget Base Case'!I98-'5-Yr PCSB Budget No Expansion'!I98</f>
        <v>-605845.22331582755</v>
      </c>
      <c r="J98" s="21">
        <f>'5-Yr PCSB Budget Base Case'!J98-'5-Yr PCSB Budget No Expansion'!J98</f>
        <v>329593.00008941442</v>
      </c>
      <c r="K98" s="21">
        <f>'5-Yr PCSB Budget Base Case'!K98-'5-Yr PCSB Budget No Expansion'!K98</f>
        <v>692785.65722258389</v>
      </c>
      <c r="L98" s="82">
        <f>IF('5-Yr PCSB Budget Base Case'!G98,G98/'5-Yr PCSB Budget Base Case'!G98,0)</f>
        <v>0.32409187154013069</v>
      </c>
      <c r="M98" s="69">
        <f>IF('5-Yr PCSB Budget Base Case'!H98,H98/'5-Yr PCSB Budget Base Case'!H98,0)</f>
        <v>2.4432546685762366</v>
      </c>
      <c r="N98" s="69">
        <f>IF('5-Yr PCSB Budget Base Case'!I98,I98/'5-Yr PCSB Budget Base Case'!I98,0)</f>
        <v>0.98130256611830757</v>
      </c>
      <c r="O98" s="69">
        <f>IF('5-Yr PCSB Budget Base Case'!J98,J98/'5-Yr PCSB Budget Base Case'!J98,0)</f>
        <v>-0.56568915113936313</v>
      </c>
      <c r="P98" s="96">
        <f>IF('5-Yr PCSB Budget Base Case'!K98,K98/'5-Yr PCSB Budget Base Case'!K98,0)</f>
        <v>-1.2153694550212517</v>
      </c>
    </row>
    <row r="99" spans="1:16" ht="30" customHeight="1" thickBot="1">
      <c r="A99" s="14" t="str">
        <f t="shared" si="4"/>
        <v>PCSB 5-Year Budget</v>
      </c>
      <c r="B99" s="151">
        <f t="shared" si="4"/>
        <v>116</v>
      </c>
      <c r="C99" s="14" t="str">
        <f t="shared" si="4"/>
        <v>E.L. Haynes PCS</v>
      </c>
      <c r="D99" s="5" t="str">
        <f t="shared" si="4"/>
        <v>2026-2027</v>
      </c>
      <c r="E99" s="16" t="s">
        <v>256</v>
      </c>
      <c r="F99" s="55">
        <f>'5-Yr PCSB Budget Base Case'!F99-'5-Yr PCSB Budget No Expansion'!F99</f>
        <v>0</v>
      </c>
      <c r="G99" s="23">
        <f>'5-Yr PCSB Budget Base Case'!G99-'5-Yr PCSB Budget No Expansion'!G99</f>
        <v>-540372.49318259954</v>
      </c>
      <c r="H99" s="23">
        <f>'5-Yr PCSB Budget Base Case'!H99-'5-Yr PCSB Budget No Expansion'!H99</f>
        <v>-1166359.6736632735</v>
      </c>
      <c r="I99" s="23">
        <f>'5-Yr PCSB Budget Base Case'!I99-'5-Yr PCSB Budget No Expansion'!I99</f>
        <v>-1772204.896979101</v>
      </c>
      <c r="J99" s="23">
        <f>'5-Yr PCSB Budget Base Case'!J99-'5-Yr PCSB Budget No Expansion'!J99</f>
        <v>-1442611.8968896866</v>
      </c>
      <c r="K99" s="23">
        <f>'5-Yr PCSB Budget Base Case'!K99-'5-Yr PCSB Budget No Expansion'!K99</f>
        <v>-749826.23966710269</v>
      </c>
      <c r="L99" s="86">
        <f>IF('5-Yr PCSB Budget Base Case'!G99,G99/'5-Yr PCSB Budget Base Case'!G99,0)</f>
        <v>-2.6374555488216399E-2</v>
      </c>
      <c r="M99" s="60">
        <f>IF('5-Yr PCSB Budget Base Case'!H99,H99/'5-Yr PCSB Budget Base Case'!H99,0)</f>
        <v>-5.7648706567208136E-2</v>
      </c>
      <c r="N99" s="60">
        <f>IF('5-Yr PCSB Budget Base Case'!I99,I99/'5-Yr PCSB Budget Base Case'!I99,0)</f>
        <v>-9.0350380821299994E-2</v>
      </c>
      <c r="O99" s="60">
        <f>IF('5-Yr PCSB Budget Base Case'!J99,J99/'5-Yr PCSB Budget Base Case'!J99,0)</f>
        <v>-7.5798630972916711E-2</v>
      </c>
      <c r="P99" s="100">
        <f>IF('5-Yr PCSB Budget Base Case'!K99,K99/'5-Yr PCSB Budget Base Case'!K99,0)</f>
        <v>-4.0614259496741328E-2</v>
      </c>
    </row>
    <row r="100" spans="1:16" ht="30" customHeight="1" thickTop="1">
      <c r="A100" s="14" t="str">
        <f t="shared" si="4"/>
        <v>PCSB 5-Year Budget</v>
      </c>
      <c r="B100" s="151">
        <f t="shared" si="4"/>
        <v>116</v>
      </c>
      <c r="C100" s="14" t="str">
        <f t="shared" si="4"/>
        <v>E.L. Haynes PCS</v>
      </c>
      <c r="D100" s="5" t="str">
        <f t="shared" si="4"/>
        <v>2026-2027</v>
      </c>
      <c r="E100" t="s">
        <v>85</v>
      </c>
      <c r="F100" s="165">
        <f>'5-Yr PCSB Budget Base Case'!F100-'5-Yr PCSB Budget No Expansion'!F100</f>
        <v>0</v>
      </c>
      <c r="G100" s="11">
        <f>'5-Yr PCSB Budget Base Case'!G100-'5-Yr PCSB Budget No Expansion'!G100</f>
        <v>-213628.2197125107</v>
      </c>
      <c r="H100" s="11">
        <f>'5-Yr PCSB Budget Base Case'!H100-'5-Yr PCSB Budget No Expansion'!H100</f>
        <v>-278344.10687299818</v>
      </c>
      <c r="I100" s="11">
        <f>'5-Yr PCSB Budget Base Case'!I100-'5-Yr PCSB Budget No Expansion'!I100</f>
        <v>-252153.40422911197</v>
      </c>
      <c r="J100" s="11">
        <f>'5-Yr PCSB Budget Base Case'!J100-'5-Yr PCSB Budget No Expansion'!J100</f>
        <v>694433.94025725871</v>
      </c>
      <c r="K100" s="11">
        <f>'5-Yr PCSB Budget Base Case'!K100-'5-Yr PCSB Budget No Expansion'!K100</f>
        <v>1068455.1490826309</v>
      </c>
      <c r="L100" s="76">
        <f>IF('5-Yr PCSB Budget Base Case'!G100,G100/'5-Yr PCSB Budget Base Case'!G100,0)</f>
        <v>-0.15511350463080797</v>
      </c>
      <c r="M100" s="63">
        <f>IF('5-Yr PCSB Budget Base Case'!H100,H100/'5-Yr PCSB Budget Base Case'!H100,0)</f>
        <v>-0.12927733565168065</v>
      </c>
      <c r="N100" s="63">
        <f>IF('5-Yr PCSB Budget Base Case'!I100,I100/'5-Yr PCSB Budget Base Case'!I100,0)</f>
        <v>-0.13756416392477336</v>
      </c>
      <c r="O100" s="63">
        <f>IF('5-Yr PCSB Budget Base Case'!J100,J100/'5-Yr PCSB Budget Base Case'!J100,0)</f>
        <v>0.36812150252002218</v>
      </c>
      <c r="P100" s="90">
        <f>IF('5-Yr PCSB Budget Base Case'!K100,K100/'5-Yr PCSB Budget Base Case'!K100,0)</f>
        <v>0.56456059286098104</v>
      </c>
    </row>
    <row r="101" spans="1:16">
      <c r="A101" s="14" t="str">
        <f t="shared" si="4"/>
        <v>PCSB 5-Year Budget</v>
      </c>
      <c r="B101" s="151">
        <f t="shared" si="4"/>
        <v>116</v>
      </c>
      <c r="C101" s="14" t="str">
        <f t="shared" si="4"/>
        <v>E.L. Haynes PCS</v>
      </c>
      <c r="D101" s="5" t="str">
        <f t="shared" si="4"/>
        <v>2026-2027</v>
      </c>
      <c r="E101" t="s">
        <v>86</v>
      </c>
      <c r="F101" s="165">
        <f>'5-Yr PCSB Budget Base Case'!F101-'5-Yr PCSB Budget No Expansion'!F101</f>
        <v>0</v>
      </c>
      <c r="G101" s="11">
        <f>'5-Yr PCSB Budget Base Case'!G101-'5-Yr PCSB Budget No Expansion'!G101</f>
        <v>-8000000</v>
      </c>
      <c r="H101" s="11">
        <f>'5-Yr PCSB Budget Base Case'!H101-'5-Yr PCSB Budget No Expansion'!H101</f>
        <v>-14100</v>
      </c>
      <c r="I101" s="11">
        <f>'5-Yr PCSB Budget Base Case'!I101-'5-Yr PCSB Budget No Expansion'!I101</f>
        <v>-18231</v>
      </c>
      <c r="J101" s="11">
        <f>'5-Yr PCSB Budget Base Case'!J101-'5-Yr PCSB Budget No Expansion'!J101</f>
        <v>-33409</v>
      </c>
      <c r="K101" s="11">
        <f>'5-Yr PCSB Budget Base Case'!K101-'5-Yr PCSB Budget No Expansion'!K101</f>
        <v>-6659253.7800000012</v>
      </c>
      <c r="L101" s="76">
        <f>IF('5-Yr PCSB Budget Base Case'!G101,G101/'5-Yr PCSB Budget Base Case'!G101,0)</f>
        <v>0.69462841243805107</v>
      </c>
      <c r="M101" s="63">
        <f>IF('5-Yr PCSB Budget Base Case'!H101,H101/'5-Yr PCSB Budget Base Case'!H101,0)</f>
        <v>1.3940398124423244E-2</v>
      </c>
      <c r="N101" s="63">
        <f>IF('5-Yr PCSB Budget Base Case'!I101,I101/'5-Yr PCSB Budget Base Case'!I101,0)</f>
        <v>1.8672377663202788E-2</v>
      </c>
      <c r="O101" s="63">
        <f>IF('5-Yr PCSB Budget Base Case'!J101,J101/'5-Yr PCSB Budget Base Case'!J101,0)</f>
        <v>3.3444333938806352E-2</v>
      </c>
      <c r="P101" s="90">
        <f>IF('5-Yr PCSB Budget Base Case'!K101,K101/'5-Yr PCSB Budget Base Case'!K101,0)</f>
        <v>6.5429688658320018</v>
      </c>
    </row>
    <row r="102" spans="1:16">
      <c r="A102" s="14" t="str">
        <f t="shared" si="4"/>
        <v>PCSB 5-Year Budget</v>
      </c>
      <c r="B102" s="151">
        <f t="shared" si="4"/>
        <v>116</v>
      </c>
      <c r="C102" s="14" t="str">
        <f t="shared" si="4"/>
        <v>E.L. Haynes PCS</v>
      </c>
      <c r="D102" s="5" t="str">
        <f t="shared" si="4"/>
        <v>2026-2027</v>
      </c>
      <c r="E102" t="s">
        <v>87</v>
      </c>
      <c r="F102" s="165">
        <f>'5-Yr PCSB Budget Base Case'!F102-'5-Yr PCSB Budget No Expansion'!F102</f>
        <v>0</v>
      </c>
      <c r="G102" s="11">
        <f>'5-Yr PCSB Budget Base Case'!G102-'5-Yr PCSB Budget No Expansion'!G102</f>
        <v>0</v>
      </c>
      <c r="H102" s="11">
        <f>'5-Yr PCSB Budget Base Case'!H102-'5-Yr PCSB Budget No Expansion'!H102</f>
        <v>0</v>
      </c>
      <c r="I102" s="11">
        <f>'5-Yr PCSB Budget Base Case'!I102-'5-Yr PCSB Budget No Expansion'!I102</f>
        <v>0</v>
      </c>
      <c r="J102" s="11">
        <f>'5-Yr PCSB Budget Base Case'!J102-'5-Yr PCSB Budget No Expansion'!J102</f>
        <v>0</v>
      </c>
      <c r="K102" s="11">
        <f>'5-Yr PCSB Budget Base Case'!K102-'5-Yr PCSB Budget No Expansion'!K102</f>
        <v>6986965.5</v>
      </c>
      <c r="L102" s="76">
        <f>IF('5-Yr PCSB Budget Base Case'!G102,G102/'5-Yr PCSB Budget Base Case'!G102,0)</f>
        <v>0</v>
      </c>
      <c r="M102" s="63">
        <f>IF('5-Yr PCSB Budget Base Case'!H102,H102/'5-Yr PCSB Budget Base Case'!H102,0)</f>
        <v>0</v>
      </c>
      <c r="N102" s="63">
        <f>IF('5-Yr PCSB Budget Base Case'!I102,I102/'5-Yr PCSB Budget Base Case'!I102,0)</f>
        <v>0</v>
      </c>
      <c r="O102" s="63">
        <f>IF('5-Yr PCSB Budget Base Case'!J102,J102/'5-Yr PCSB Budget Base Case'!J102,0)</f>
        <v>0</v>
      </c>
      <c r="P102" s="90">
        <f>IF('5-Yr PCSB Budget Base Case'!K102,K102/'5-Yr PCSB Budget Base Case'!K102,0)</f>
        <v>18.197152199102273</v>
      </c>
    </row>
    <row r="103" spans="1:16">
      <c r="A103" s="14" t="str">
        <f t="shared" si="4"/>
        <v>PCSB 5-Year Budget</v>
      </c>
      <c r="B103" s="151">
        <f t="shared" si="4"/>
        <v>116</v>
      </c>
      <c r="C103" s="14" t="str">
        <f t="shared" si="4"/>
        <v>E.L. Haynes PCS</v>
      </c>
      <c r="D103" s="5" t="str">
        <f t="shared" si="4"/>
        <v>2026-2027</v>
      </c>
      <c r="E103" s="16" t="s">
        <v>17</v>
      </c>
      <c r="F103" s="165">
        <f>'5-Yr PCSB Budget Base Case'!F103-'5-Yr PCSB Budget No Expansion'!F103</f>
        <v>0</v>
      </c>
      <c r="G103" s="21">
        <f>'5-Yr PCSB Budget Base Case'!G103-'5-Yr PCSB Budget No Expansion'!G103</f>
        <v>-8213628.2197125107</v>
      </c>
      <c r="H103" s="21">
        <f>'5-Yr PCSB Budget Base Case'!H103-'5-Yr PCSB Budget No Expansion'!H103</f>
        <v>-292444.10687299818</v>
      </c>
      <c r="I103" s="21">
        <f>'5-Yr PCSB Budget Base Case'!I103-'5-Yr PCSB Budget No Expansion'!I103</f>
        <v>-270384.40422911197</v>
      </c>
      <c r="J103" s="21">
        <f>'5-Yr PCSB Budget Base Case'!J103-'5-Yr PCSB Budget No Expansion'!J103</f>
        <v>661024.94025725871</v>
      </c>
      <c r="K103" s="21">
        <f>'5-Yr PCSB Budget Base Case'!K103-'5-Yr PCSB Budget No Expansion'!K103</f>
        <v>1396166.8690826297</v>
      </c>
      <c r="L103" s="82">
        <f>IF('5-Yr PCSB Budget Base Case'!G103,G103/'5-Yr PCSB Budget Base Case'!G103,0)</f>
        <v>0.74985409923141522</v>
      </c>
      <c r="M103" s="69">
        <f>IF('5-Yr PCSB Budget Base Case'!H103,H103/'5-Yr PCSB Budget Base Case'!H103,0)</f>
        <v>-0.97234746248445469</v>
      </c>
      <c r="N103" s="69">
        <f>IF('5-Yr PCSB Budget Base Case'!I103,I103/'5-Yr PCSB Budget Base Case'!I103,0)</f>
        <v>23.825834200420278</v>
      </c>
      <c r="O103" s="69">
        <f>IF('5-Yr PCSB Budget Base Case'!J103,J103/'5-Yr PCSB Budget Base Case'!J103,0)</f>
        <v>-85.366531356957665</v>
      </c>
      <c r="P103" s="96">
        <f>IF('5-Yr PCSB Budget Base Case'!K103,K103/'5-Yr PCSB Budget Base Case'!K103,0)</f>
        <v>1.1091872019744311</v>
      </c>
    </row>
    <row r="104" spans="1:16" ht="30" customHeight="1" thickBot="1">
      <c r="A104" s="14" t="str">
        <f t="shared" si="4"/>
        <v>PCSB 5-Year Budget</v>
      </c>
      <c r="B104" s="151">
        <f t="shared" si="4"/>
        <v>116</v>
      </c>
      <c r="C104" s="14" t="str">
        <f t="shared" si="4"/>
        <v>E.L. Haynes PCS</v>
      </c>
      <c r="D104" s="5" t="str">
        <f t="shared" si="4"/>
        <v>2026-2027</v>
      </c>
      <c r="E104" s="16" t="s">
        <v>92</v>
      </c>
      <c r="F104" s="55">
        <f>'5-Yr PCSB Budget Base Case'!F104-'5-Yr PCSB Budget No Expansion'!F104</f>
        <v>0</v>
      </c>
      <c r="G104" s="22">
        <f>'5-Yr PCSB Budget Base Case'!G104-'5-Yr PCSB Budget No Expansion'!G104</f>
        <v>-8213628.2197125107</v>
      </c>
      <c r="H104" s="22">
        <f>'5-Yr PCSB Budget Base Case'!H104-'5-Yr PCSB Budget No Expansion'!H104</f>
        <v>-8506072.3265855089</v>
      </c>
      <c r="I104" s="22">
        <f>'5-Yr PCSB Budget Base Case'!I104-'5-Yr PCSB Budget No Expansion'!I104</f>
        <v>-8776456.7308146209</v>
      </c>
      <c r="J104" s="22">
        <f>'5-Yr PCSB Budget Base Case'!J104-'5-Yr PCSB Budget No Expansion'!J104</f>
        <v>-8115431.7905573621</v>
      </c>
      <c r="K104" s="22">
        <f>'5-Yr PCSB Budget Base Case'!K104-'5-Yr PCSB Budget No Expansion'!K104</f>
        <v>-6719264.9214747325</v>
      </c>
      <c r="L104" s="84">
        <f>IF('5-Yr PCSB Budget Base Case'!G104,G104/'5-Yr PCSB Budget Base Case'!G104,0)</f>
        <v>-0.75965875873598565</v>
      </c>
      <c r="M104" s="71">
        <f>IF('5-Yr PCSB Budget Base Case'!H104,H104/'5-Yr PCSB Budget Base Case'!H104,0)</f>
        <v>-0.7654149295247068</v>
      </c>
      <c r="N104" s="71">
        <f>IF('5-Yr PCSB Budget Base Case'!I104,I104/'5-Yr PCSB Budget Base Case'!I104,0)</f>
        <v>-0.79055263817964883</v>
      </c>
      <c r="O104" s="71">
        <f>IF('5-Yr PCSB Budget Base Case'!J104,J104/'5-Yr PCSB Budget Base Case'!J104,0)</f>
        <v>-0.7315200474796888</v>
      </c>
      <c r="P104" s="98">
        <f>IF('5-Yr PCSB Budget Base Case'!K104,K104/'5-Yr PCSB Budget Base Case'!K104,0)</f>
        <v>-0.54395291311939675</v>
      </c>
    </row>
    <row r="105" spans="1:16" ht="30" customHeight="1" thickTop="1">
      <c r="A105" s="14" t="str">
        <f t="shared" si="4"/>
        <v>PCSB 5-Year Budget</v>
      </c>
      <c r="B105" s="151">
        <f t="shared" si="4"/>
        <v>116</v>
      </c>
      <c r="C105" s="14" t="str">
        <f t="shared" si="4"/>
        <v>E.L. Haynes PCS</v>
      </c>
      <c r="D105" s="5" t="str">
        <f t="shared" si="4"/>
        <v>2026-2027</v>
      </c>
      <c r="E105" s="27" t="s">
        <v>261</v>
      </c>
      <c r="F105" s="165">
        <f>'5-Yr PCSB Budget Base Case'!F105-'5-Yr PCSB Budget No Expansion'!F103</f>
        <v>0</v>
      </c>
      <c r="G105" s="11">
        <f>'5-Yr PCSB Budget Base Case'!G105-'5-Yr PCSB Budget No Expansion'!G105</f>
        <v>0</v>
      </c>
      <c r="H105" s="11">
        <f>'5-Yr PCSB Budget Base Case'!H105-'5-Yr PCSB Budget No Expansion'!H105</f>
        <v>0</v>
      </c>
      <c r="I105" s="11">
        <f>'5-Yr PCSB Budget Base Case'!I105-'5-Yr PCSB Budget No Expansion'!I105</f>
        <v>0</v>
      </c>
      <c r="J105" s="11">
        <f>'5-Yr PCSB Budget Base Case'!J105-'5-Yr PCSB Budget No Expansion'!J105</f>
        <v>0</v>
      </c>
      <c r="K105" s="11">
        <f>'5-Yr PCSB Budget Base Case'!K105-'5-Yr PCSB Budget No Expansion'!K105</f>
        <v>0</v>
      </c>
      <c r="L105" s="81">
        <f>IF('5-Yr PCSB Budget Base Case'!G105,G105/'5-Yr PCSB Budget Base Case'!G105,0)</f>
        <v>0</v>
      </c>
      <c r="M105" s="68">
        <f>IF('5-Yr PCSB Budget Base Case'!H105,H105/'5-Yr PCSB Budget Base Case'!H105,0)</f>
        <v>0</v>
      </c>
      <c r="N105" s="68">
        <f>IF('5-Yr PCSB Budget Base Case'!I105,I105/'5-Yr PCSB Budget Base Case'!I105,0)</f>
        <v>0</v>
      </c>
      <c r="O105" s="68">
        <f>IF('5-Yr PCSB Budget Base Case'!J105,J105/'5-Yr PCSB Budget Base Case'!J105,0)</f>
        <v>0</v>
      </c>
      <c r="P105" s="95">
        <f>IF('5-Yr PCSB Budget Base Case'!K105,K105/'5-Yr PCSB Budget Base Case'!K105,0)</f>
        <v>0</v>
      </c>
    </row>
    <row r="106" spans="1:16" ht="15" customHeight="1">
      <c r="A106" s="14" t="str">
        <f t="shared" si="4"/>
        <v>PCSB 5-Year Budget</v>
      </c>
      <c r="B106" s="151">
        <f t="shared" si="4"/>
        <v>116</v>
      </c>
      <c r="C106" s="14" t="str">
        <f t="shared" si="4"/>
        <v>E.L. Haynes PCS</v>
      </c>
      <c r="D106" s="5" t="str">
        <f t="shared" si="4"/>
        <v>2026-2027</v>
      </c>
      <c r="E106" s="27" t="s">
        <v>262</v>
      </c>
      <c r="F106" s="165">
        <f>'5-Yr PCSB Budget Base Case'!F106-'5-Yr PCSB Budget No Expansion'!F104</f>
        <v>-21765895.426432706</v>
      </c>
      <c r="G106" s="11">
        <f>'5-Yr PCSB Budget Base Case'!G106-'5-Yr PCSB Budget No Expansion'!G106</f>
        <v>0</v>
      </c>
      <c r="H106" s="11">
        <f>'5-Yr PCSB Budget Base Case'!H106-'5-Yr PCSB Budget No Expansion'!H106</f>
        <v>0</v>
      </c>
      <c r="I106" s="11">
        <f>'5-Yr PCSB Budget Base Case'!I106-'5-Yr PCSB Budget No Expansion'!I106</f>
        <v>0</v>
      </c>
      <c r="J106" s="11">
        <f>'5-Yr PCSB Budget Base Case'!J106-'5-Yr PCSB Budget No Expansion'!J106</f>
        <v>0</v>
      </c>
      <c r="K106" s="11">
        <f>'5-Yr PCSB Budget Base Case'!K106-'5-Yr PCSB Budget No Expansion'!K106</f>
        <v>0</v>
      </c>
      <c r="L106" s="81">
        <f>IF('5-Yr PCSB Budget Base Case'!G106,G106/'5-Yr PCSB Budget Base Case'!G106,0)</f>
        <v>0</v>
      </c>
      <c r="M106" s="68">
        <f>IF('5-Yr PCSB Budget Base Case'!H106,H106/'5-Yr PCSB Budget Base Case'!H106,0)</f>
        <v>0</v>
      </c>
      <c r="N106" s="68">
        <f>IF('5-Yr PCSB Budget Base Case'!I106,I106/'5-Yr PCSB Budget Base Case'!I106,0)</f>
        <v>0</v>
      </c>
      <c r="O106" s="68">
        <f>IF('5-Yr PCSB Budget Base Case'!J106,J106/'5-Yr PCSB Budget Base Case'!J106,0)</f>
        <v>0</v>
      </c>
      <c r="P106" s="95">
        <f>IF('5-Yr PCSB Budget Base Case'!K106,K106/'5-Yr PCSB Budget Base Case'!K106,0)</f>
        <v>0</v>
      </c>
    </row>
    <row r="107" spans="1:16" ht="15" customHeight="1" thickBot="1">
      <c r="A107" s="14" t="str">
        <f t="shared" si="4"/>
        <v>PCSB 5-Year Budget</v>
      </c>
      <c r="B107" s="151">
        <f t="shared" si="4"/>
        <v>116</v>
      </c>
      <c r="C107" s="14" t="str">
        <f t="shared" si="4"/>
        <v>E.L. Haynes PCS</v>
      </c>
      <c r="D107" s="5" t="str">
        <f t="shared" si="4"/>
        <v>2026-2027</v>
      </c>
      <c r="E107" s="27" t="s">
        <v>255</v>
      </c>
      <c r="F107" s="165">
        <f>'5-Yr PCSB Budget Base Case'!F107-'5-Yr PCSB Budget No Expansion'!F105</f>
        <v>0</v>
      </c>
      <c r="G107" s="55">
        <f>'5-Yr PCSB Budget Base Case'!G107-'5-Yr PCSB Budget No Expansion'!G107</f>
        <v>0</v>
      </c>
      <c r="H107" s="55">
        <f>'5-Yr PCSB Budget Base Case'!H107-'5-Yr PCSB Budget No Expansion'!H107</f>
        <v>0</v>
      </c>
      <c r="I107" s="55">
        <f>'5-Yr PCSB Budget Base Case'!I107-'5-Yr PCSB Budget No Expansion'!I107</f>
        <v>0</v>
      </c>
      <c r="J107" s="55">
        <f>'5-Yr PCSB Budget Base Case'!J107-'5-Yr PCSB Budget No Expansion'!J107</f>
        <v>0</v>
      </c>
      <c r="K107" s="55">
        <f>'5-Yr PCSB Budget Base Case'!K107-'5-Yr PCSB Budget No Expansion'!K107</f>
        <v>0</v>
      </c>
      <c r="L107" s="144">
        <f>IF('5-Yr PCSB Budget Base Case'!G107,G107/'5-Yr PCSB Budget Base Case'!G107,0)</f>
        <v>0</v>
      </c>
      <c r="M107" s="145">
        <f>IF('5-Yr PCSB Budget Base Case'!H107,H107/'5-Yr PCSB Budget Base Case'!H107,0)</f>
        <v>0</v>
      </c>
      <c r="N107" s="145">
        <f>IF('5-Yr PCSB Budget Base Case'!I107,I107/'5-Yr PCSB Budget Base Case'!I107,0)</f>
        <v>0</v>
      </c>
      <c r="O107" s="145">
        <f>IF('5-Yr PCSB Budget Base Case'!J107,J107/'5-Yr PCSB Budget Base Case'!J107,0)</f>
        <v>0</v>
      </c>
      <c r="P107" s="146">
        <f>IF('5-Yr PCSB Budget Base Case'!K107,K107/'5-Yr PCSB Budget Base Case'!K107,0)</f>
        <v>0</v>
      </c>
    </row>
    <row r="108" spans="1:16" ht="30" customHeight="1" thickTop="1">
      <c r="A108" s="14" t="str">
        <f t="shared" si="4"/>
        <v>PCSB 5-Year Budget</v>
      </c>
      <c r="B108" s="151">
        <f t="shared" si="4"/>
        <v>116</v>
      </c>
      <c r="C108" s="14" t="str">
        <f t="shared" si="4"/>
        <v>E.L. Haynes PCS</v>
      </c>
      <c r="D108" s="5" t="str">
        <f t="shared" si="4"/>
        <v>2026-2027</v>
      </c>
      <c r="E108" s="16" t="s">
        <v>284</v>
      </c>
      <c r="F108" s="165">
        <f>'5-Yr PCSB Budget Base Case'!F108-'5-Yr PCSB Budget No Expansion'!F106</f>
        <v>0</v>
      </c>
      <c r="G108" s="101">
        <f>'5-Yr PCSB Budget Base Case'!G108-'5-Yr PCSB Budget No Expansion'!G108</f>
        <v>-3</v>
      </c>
      <c r="H108" s="101">
        <f>'5-Yr PCSB Budget Base Case'!H108-'5-Yr PCSB Budget No Expansion'!H108</f>
        <v>47</v>
      </c>
      <c r="I108" s="101">
        <f>'5-Yr PCSB Budget Base Case'!I108-'5-Yr PCSB Budget No Expansion'!I108</f>
        <v>59</v>
      </c>
      <c r="J108" s="101">
        <f>'5-Yr PCSB Budget Base Case'!J108-'5-Yr PCSB Budget No Expansion'!J108</f>
        <v>106</v>
      </c>
      <c r="K108" s="101">
        <f>'5-Yr PCSB Budget Base Case'!K108-'5-Yr PCSB Budget No Expansion'!K108</f>
        <v>139</v>
      </c>
      <c r="L108" s="82">
        <f>IF('5-Yr PCSB Budget Base Case'!G108,G108/'5-Yr PCSB Budget Base Case'!G108,0)</f>
        <v>-2.5104602510460251E-3</v>
      </c>
      <c r="M108" s="69">
        <f>IF('5-Yr PCSB Budget Base Case'!H108,H108/'5-Yr PCSB Budget Base Case'!H108,0)</f>
        <v>3.7751004016064259E-2</v>
      </c>
      <c r="N108" s="69">
        <f>IF('5-Yr PCSB Budget Base Case'!I108,I108/'5-Yr PCSB Budget Base Case'!I108,0)</f>
        <v>4.6937151949085126E-2</v>
      </c>
      <c r="O108" s="69">
        <f>IF('5-Yr PCSB Budget Base Case'!J108,J108/'5-Yr PCSB Budget Base Case'!J108,0)</f>
        <v>8.1288343558282211E-2</v>
      </c>
      <c r="P108" s="96">
        <f>IF('5-Yr PCSB Budget Base Case'!K108,K108/'5-Yr PCSB Budget Base Case'!K108,0)</f>
        <v>0.10396409872849663</v>
      </c>
    </row>
    <row r="109" spans="1:16">
      <c r="A109" s="14" t="str">
        <f t="shared" si="4"/>
        <v>PCSB 5-Year Budget</v>
      </c>
      <c r="B109" s="151">
        <f t="shared" si="4"/>
        <v>116</v>
      </c>
      <c r="C109" s="14" t="str">
        <f t="shared" si="4"/>
        <v>E.L. Haynes PCS</v>
      </c>
      <c r="D109" s="5" t="str">
        <f t="shared" si="4"/>
        <v>2026-2027</v>
      </c>
      <c r="E109" s="16" t="s">
        <v>278</v>
      </c>
      <c r="F109" s="165">
        <f>'5-Yr PCSB Budget Base Case'!F109-'5-Yr PCSB Budget No Expansion'!F107</f>
        <v>0</v>
      </c>
      <c r="G109" s="21">
        <f>'5-Yr PCSB Budget Base Case'!G109-'5-Yr PCSB Budget No Expansion'!G109</f>
        <v>177.22062817663027</v>
      </c>
      <c r="H109" s="21">
        <f>'5-Yr PCSB Budget Base Case'!H109-'5-Yr PCSB Budget No Expansion'!H109</f>
        <v>-510.2743369242271</v>
      </c>
      <c r="I109" s="21">
        <f>'5-Yr PCSB Budget Base Case'!I109-'5-Yr PCSB Budget No Expansion'!I109</f>
        <v>-582.96514448887319</v>
      </c>
      <c r="J109" s="21">
        <f>'5-Yr PCSB Budget Base Case'!J109-'5-Yr PCSB Budget No Expansion'!J109</f>
        <v>-1249.6823652359453</v>
      </c>
      <c r="K109" s="21">
        <f>'5-Yr PCSB Budget Base Case'!K109-'5-Yr PCSB Budget No Expansion'!K109</f>
        <v>-1589.4245119426341</v>
      </c>
      <c r="L109" s="82">
        <f>IF('5-Yr PCSB Budget Base Case'!G109,G109/'5-Yr PCSB Budget Base Case'!G109,0)</f>
        <v>6.8762191689369897E-3</v>
      </c>
      <c r="M109" s="69">
        <f>IF('5-Yr PCSB Budget Base Case'!H109,H109/'5-Yr PCSB Budget Base Case'!H109,0)</f>
        <v>-1.9740794725507251E-2</v>
      </c>
      <c r="N109" s="69">
        <f>IF('5-Yr PCSB Budget Base Case'!I109,I109/'5-Yr PCSB Budget Base Case'!I109,0)</f>
        <v>-2.1947193960308194E-2</v>
      </c>
      <c r="O109" s="69">
        <f>IF('5-Yr PCSB Budget Base Case'!J109,J109/'5-Yr PCSB Budget Base Case'!J109,0)</f>
        <v>-4.7372765792142654E-2</v>
      </c>
      <c r="P109" s="96">
        <f>IF('5-Yr PCSB Budget Base Case'!K109,K109/'5-Yr PCSB Budget Base Case'!K109,0)</f>
        <v>-5.9776343829468205E-2</v>
      </c>
    </row>
    <row r="110" spans="1:16">
      <c r="A110" s="14" t="str">
        <f t="shared" si="4"/>
        <v>PCSB 5-Year Budget</v>
      </c>
      <c r="B110" s="151">
        <f t="shared" si="4"/>
        <v>116</v>
      </c>
      <c r="C110" s="14" t="str">
        <f t="shared" si="4"/>
        <v>E.L. Haynes PCS</v>
      </c>
      <c r="D110" s="5" t="str">
        <f t="shared" si="4"/>
        <v>2026-2027</v>
      </c>
      <c r="E110" s="16" t="s">
        <v>218</v>
      </c>
      <c r="F110" s="165">
        <f>'5-Yr PCSB Budget Base Case'!F110-'5-Yr PCSB Budget No Expansion'!F108</f>
        <v>0</v>
      </c>
      <c r="G110" s="21">
        <f>'5-Yr PCSB Budget Base Case'!G110-'5-Yr PCSB Budget No Expansion'!G110</f>
        <v>0</v>
      </c>
      <c r="H110" s="21">
        <f>'5-Yr PCSB Budget Base Case'!H110-'5-Yr PCSB Budget No Expansion'!H110</f>
        <v>0</v>
      </c>
      <c r="I110" s="21">
        <f>'5-Yr PCSB Budget Base Case'!I110-'5-Yr PCSB Budget No Expansion'!I110</f>
        <v>0</v>
      </c>
      <c r="J110" s="21">
        <f>'5-Yr PCSB Budget Base Case'!J110-'5-Yr PCSB Budget No Expansion'!J110</f>
        <v>0</v>
      </c>
      <c r="K110" s="21">
        <f>'5-Yr PCSB Budget Base Case'!K110-'5-Yr PCSB Budget No Expansion'!K110</f>
        <v>0</v>
      </c>
      <c r="L110" s="82">
        <f>IF('5-Yr PCSB Budget Base Case'!G110,G110/'5-Yr PCSB Budget Base Case'!G110,0)</f>
        <v>0</v>
      </c>
      <c r="M110" s="69">
        <f>IF('5-Yr PCSB Budget Base Case'!H110,H110/'5-Yr PCSB Budget Base Case'!H110,0)</f>
        <v>0</v>
      </c>
      <c r="N110" s="69">
        <f>IF('5-Yr PCSB Budget Base Case'!I110,I110/'5-Yr PCSB Budget Base Case'!I110,0)</f>
        <v>0</v>
      </c>
      <c r="O110" s="69">
        <f>IF('5-Yr PCSB Budget Base Case'!J110,J110/'5-Yr PCSB Budget Base Case'!J110,0)</f>
        <v>0</v>
      </c>
      <c r="P110" s="96">
        <f>IF('5-Yr PCSB Budget Base Case'!K110,K110/'5-Yr PCSB Budget Base Case'!K110,0)</f>
        <v>0</v>
      </c>
    </row>
    <row r="111" spans="1:16" ht="30" customHeight="1" thickBot="1">
      <c r="A111" s="14" t="str">
        <f t="shared" si="4"/>
        <v>PCSB 5-Year Budget</v>
      </c>
      <c r="B111" s="151">
        <f t="shared" si="4"/>
        <v>116</v>
      </c>
      <c r="C111" s="14" t="str">
        <f t="shared" si="4"/>
        <v>E.L. Haynes PCS</v>
      </c>
      <c r="D111" s="5" t="str">
        <f t="shared" si="4"/>
        <v>2026-2027</v>
      </c>
      <c r="E111" s="16" t="s">
        <v>219</v>
      </c>
      <c r="F111" s="165">
        <f>'5-Yr PCSB Budget Base Case'!F111-'5-Yr PCSB Budget No Expansion'!F109</f>
        <v>0</v>
      </c>
      <c r="G111" s="23">
        <f>'5-Yr PCSB Budget Base Case'!G111-'5-Yr PCSB Budget No Expansion'!G111</f>
        <v>279.59342124520845</v>
      </c>
      <c r="H111" s="23">
        <f>'5-Yr PCSB Budget Base Case'!H111-'5-Yr PCSB Budget No Expansion'!H111</f>
        <v>98.2161593086621</v>
      </c>
      <c r="I111" s="23">
        <f>'5-Yr PCSB Budget Base Case'!I111-'5-Yr PCSB Budget No Expansion'!I111</f>
        <v>54.544245890037018</v>
      </c>
      <c r="J111" s="23">
        <f>'5-Yr PCSB Budget Base Case'!J111-'5-Yr PCSB Budget No Expansion'!J111</f>
        <v>-116.54035478787955</v>
      </c>
      <c r="K111" s="23">
        <f>'5-Yr PCSB Budget Base Case'!K111-'5-Yr PCSB Budget No Expansion'!K111</f>
        <v>-189.46899772761572</v>
      </c>
      <c r="L111" s="86">
        <f>IF('5-Yr PCSB Budget Base Case'!G111,G111/'5-Yr PCSB Budget Base Case'!G111,0)</f>
        <v>5.3930544793532542E-2</v>
      </c>
      <c r="M111" s="60">
        <f>IF('5-Yr PCSB Budget Base Case'!H111,H111/'5-Yr PCSB Budget Base Case'!H111,0)</f>
        <v>2.1772275010532006E-2</v>
      </c>
      <c r="N111" s="60">
        <f>IF('5-Yr PCSB Budget Base Case'!I111,I111/'5-Yr PCSB Budget Base Case'!I111,0)</f>
        <v>1.2044910722638576E-2</v>
      </c>
      <c r="O111" s="60">
        <f>IF('5-Yr PCSB Budget Base Case'!J111,J111/'5-Yr PCSB Budget Base Case'!J111,0)</f>
        <v>-2.5599533823320187E-2</v>
      </c>
      <c r="P111" s="100">
        <f>IF('5-Yr PCSB Budget Base Case'!K111,K111/'5-Yr PCSB Budget Base Case'!K111,0)</f>
        <v>-4.369302728136451E-2</v>
      </c>
    </row>
    <row r="112" spans="1:16" ht="30" customHeight="1" thickTop="1">
      <c r="A112" s="14" t="str">
        <f t="shared" si="4"/>
        <v>PCSB 5-Year Budget</v>
      </c>
      <c r="B112" s="151">
        <f t="shared" si="4"/>
        <v>116</v>
      </c>
      <c r="C112" s="14" t="str">
        <f t="shared" si="4"/>
        <v>E.L. Haynes PCS</v>
      </c>
      <c r="D112" s="5" t="str">
        <f t="shared" si="4"/>
        <v>2026-2027</v>
      </c>
      <c r="E112" s="27" t="s">
        <v>235</v>
      </c>
      <c r="F112" s="165">
        <f>'5-Yr PCSB Budget Base Case'!F112-'5-Yr PCSB Budget No Expansion'!F110</f>
        <v>0</v>
      </c>
      <c r="G112" s="1">
        <f>'5-Yr PCSB Budget Base Case'!G112-'5-Yr PCSB Budget No Expansion'!G112</f>
        <v>0</v>
      </c>
      <c r="H112" s="1">
        <f>'5-Yr PCSB Budget Base Case'!H112-'5-Yr PCSB Budget No Expansion'!H112</f>
        <v>0</v>
      </c>
      <c r="I112" s="1">
        <f>'5-Yr PCSB Budget Base Case'!I112-'5-Yr PCSB Budget No Expansion'!I112</f>
        <v>0</v>
      </c>
      <c r="J112" s="1">
        <f>'5-Yr PCSB Budget Base Case'!J112-'5-Yr PCSB Budget No Expansion'!J112</f>
        <v>0</v>
      </c>
      <c r="K112" s="1">
        <f>'5-Yr PCSB Budget Base Case'!K112-'5-Yr PCSB Budget No Expansion'!K112</f>
        <v>0</v>
      </c>
      <c r="L112" s="76">
        <f>IF('5-Yr PCSB Budget Base Case'!G112,G112/'5-Yr PCSB Budget Base Case'!G112,0)</f>
        <v>0</v>
      </c>
      <c r="M112" s="63">
        <f>IF('5-Yr PCSB Budget Base Case'!H112,H112/'5-Yr PCSB Budget Base Case'!H112,0)</f>
        <v>0</v>
      </c>
      <c r="N112" s="63">
        <f>IF('5-Yr PCSB Budget Base Case'!I112,I112/'5-Yr PCSB Budget Base Case'!I112,0)</f>
        <v>0</v>
      </c>
      <c r="O112" s="63">
        <f>IF('5-Yr PCSB Budget Base Case'!J112,J112/'5-Yr PCSB Budget Base Case'!J112,0)</f>
        <v>0</v>
      </c>
      <c r="P112" s="90">
        <f>IF('5-Yr PCSB Budget Base Case'!K112,K112/'5-Yr PCSB Budget Base Case'!K112,0)</f>
        <v>0</v>
      </c>
    </row>
    <row r="113" spans="1:16">
      <c r="A113" s="14" t="str">
        <f t="shared" si="4"/>
        <v>PCSB 5-Year Budget</v>
      </c>
      <c r="B113" s="151">
        <f t="shared" si="4"/>
        <v>116</v>
      </c>
      <c r="C113" s="14" t="str">
        <f t="shared" si="4"/>
        <v>E.L. Haynes PCS</v>
      </c>
      <c r="D113" s="5" t="str">
        <f t="shared" si="4"/>
        <v>2026-2027</v>
      </c>
      <c r="E113" s="27" t="s">
        <v>234</v>
      </c>
      <c r="F113" s="165">
        <f>'5-Yr PCSB Budget Base Case'!F113-'5-Yr PCSB Budget No Expansion'!F111</f>
        <v>0</v>
      </c>
      <c r="G113" s="1">
        <f>'5-Yr PCSB Budget Base Case'!G113-'5-Yr PCSB Budget No Expansion'!G113</f>
        <v>0</v>
      </c>
      <c r="H113" s="1">
        <f>'5-Yr PCSB Budget Base Case'!H113-'5-Yr PCSB Budget No Expansion'!H113</f>
        <v>0</v>
      </c>
      <c r="I113" s="1">
        <f>'5-Yr PCSB Budget Base Case'!I113-'5-Yr PCSB Budget No Expansion'!I113</f>
        <v>0</v>
      </c>
      <c r="J113" s="1">
        <f>'5-Yr PCSB Budget Base Case'!J113-'5-Yr PCSB Budget No Expansion'!J113</f>
        <v>0</v>
      </c>
      <c r="K113" s="1">
        <f>'5-Yr PCSB Budget Base Case'!K113-'5-Yr PCSB Budget No Expansion'!K113</f>
        <v>0</v>
      </c>
      <c r="L113" s="76">
        <f>IF('5-Yr PCSB Budget Base Case'!G113,G113/'5-Yr PCSB Budget Base Case'!G113,0)</f>
        <v>0</v>
      </c>
      <c r="M113" s="63">
        <f>IF('5-Yr PCSB Budget Base Case'!H113,H113/'5-Yr PCSB Budget Base Case'!H113,0)</f>
        <v>0</v>
      </c>
      <c r="N113" s="63">
        <f>IF('5-Yr PCSB Budget Base Case'!I113,I113/'5-Yr PCSB Budget Base Case'!I113,0)</f>
        <v>0</v>
      </c>
      <c r="O113" s="63">
        <f>IF('5-Yr PCSB Budget Base Case'!J113,J113/'5-Yr PCSB Budget Base Case'!J113,0)</f>
        <v>0</v>
      </c>
      <c r="P113" s="90">
        <f>IF('5-Yr PCSB Budget Base Case'!K113,K113/'5-Yr PCSB Budget Base Case'!K113,0)</f>
        <v>0</v>
      </c>
    </row>
    <row r="114" spans="1:16">
      <c r="A114" s="14" t="str">
        <f t="shared" si="4"/>
        <v>PCSB 5-Year Budget</v>
      </c>
      <c r="B114" s="151">
        <f t="shared" si="4"/>
        <v>116</v>
      </c>
      <c r="C114" s="14" t="str">
        <f t="shared" si="4"/>
        <v>E.L. Haynes PCS</v>
      </c>
      <c r="D114" s="5" t="str">
        <f t="shared" si="4"/>
        <v>2026-2027</v>
      </c>
      <c r="E114" s="16" t="s">
        <v>252</v>
      </c>
      <c r="F114" s="165">
        <f>'5-Yr PCSB Budget Base Case'!F114-'5-Yr PCSB Budget No Expansion'!F112</f>
        <v>0</v>
      </c>
      <c r="G114" s="28">
        <f>'5-Yr PCSB Budget Base Case'!G114-'5-Yr PCSB Budget No Expansion'!G114</f>
        <v>0</v>
      </c>
      <c r="H114" s="28">
        <f>'5-Yr PCSB Budget Base Case'!H114-'5-Yr PCSB Budget No Expansion'!H114</f>
        <v>0</v>
      </c>
      <c r="I114" s="28">
        <f>'5-Yr PCSB Budget Base Case'!I114-'5-Yr PCSB Budget No Expansion'!I114</f>
        <v>0</v>
      </c>
      <c r="J114" s="28">
        <f>'5-Yr PCSB Budget Base Case'!J114-'5-Yr PCSB Budget No Expansion'!J114</f>
        <v>0</v>
      </c>
      <c r="K114" s="28">
        <f>'5-Yr PCSB Budget Base Case'!K114-'5-Yr PCSB Budget No Expansion'!K114</f>
        <v>0</v>
      </c>
      <c r="L114" s="82">
        <f>IF('5-Yr PCSB Budget Base Case'!G114,G114/'5-Yr PCSB Budget Base Case'!G114,0)</f>
        <v>0</v>
      </c>
      <c r="M114" s="69">
        <f>IF('5-Yr PCSB Budget Base Case'!H114,H114/'5-Yr PCSB Budget Base Case'!H114,0)</f>
        <v>0</v>
      </c>
      <c r="N114" s="69">
        <f>IF('5-Yr PCSB Budget Base Case'!I114,I114/'5-Yr PCSB Budget Base Case'!I114,0)</f>
        <v>0</v>
      </c>
      <c r="O114" s="69">
        <f>IF('5-Yr PCSB Budget Base Case'!J114,J114/'5-Yr PCSB Budget Base Case'!J114,0)</f>
        <v>0</v>
      </c>
      <c r="P114" s="96">
        <f>IF('5-Yr PCSB Budget Base Case'!K114,K114/'5-Yr PCSB Budget Base Case'!K114,0)</f>
        <v>0</v>
      </c>
    </row>
    <row r="115" spans="1:16" ht="16" thickBot="1">
      <c r="A115" s="14" t="str">
        <f t="shared" ref="A115:D127" si="5">A$2</f>
        <v>PCSB 5-Year Budget</v>
      </c>
      <c r="B115" s="151">
        <f t="shared" si="5"/>
        <v>116</v>
      </c>
      <c r="C115" s="14" t="str">
        <f t="shared" si="5"/>
        <v>E.L. Haynes PCS</v>
      </c>
      <c r="D115" s="5" t="str">
        <f t="shared" si="5"/>
        <v>2026-2027</v>
      </c>
      <c r="E115" s="16" t="s">
        <v>254</v>
      </c>
      <c r="F115" s="165">
        <f>'5-Yr PCSB Budget Base Case'!F115-'5-Yr PCSB Budget No Expansion'!F113</f>
        <v>0</v>
      </c>
      <c r="G115" s="59">
        <f>'5-Yr PCSB Budget Base Case'!G115-'5-Yr PCSB Budget No Expansion'!G115</f>
        <v>0.45912713658049142</v>
      </c>
      <c r="H115" s="59">
        <f>'5-Yr PCSB Budget Base Case'!H115-'5-Yr PCSB Budget No Expansion'!H115</f>
        <v>-7.4626928414827773</v>
      </c>
      <c r="I115" s="59">
        <f>'5-Yr PCSB Budget Base Case'!I115-'5-Yr PCSB Budget No Expansion'!I115</f>
        <v>-9.9731261197726724</v>
      </c>
      <c r="J115" s="59">
        <f>'5-Yr PCSB Budget Base Case'!J115-'5-Yr PCSB Budget No Expansion'!J115</f>
        <v>-18.474777748189723</v>
      </c>
      <c r="K115" s="59">
        <f>'5-Yr PCSB Budget Base Case'!K115-'5-Yr PCSB Budget No Expansion'!K115</f>
        <v>-25.166688309985602</v>
      </c>
      <c r="L115" s="102">
        <f>IF('5-Yr PCSB Budget Base Case'!G115,G115/'5-Yr PCSB Budget Base Case'!G115,0)</f>
        <v>2.5041736227044975E-3</v>
      </c>
      <c r="M115" s="103">
        <f>IF('5-Yr PCSB Budget Base Case'!H115,H115/'5-Yr PCSB Budget Base Case'!H115,0)</f>
        <v>-3.9232053422370537E-2</v>
      </c>
      <c r="N115" s="103">
        <f>IF('5-Yr PCSB Budget Base Case'!I115,I115/'5-Yr PCSB Budget Base Case'!I115,0)</f>
        <v>-4.9248747913188617E-2</v>
      </c>
      <c r="O115" s="103">
        <f>IF('5-Yr PCSB Budget Base Case'!J115,J115/'5-Yr PCSB Budget Base Case'!J115,0)</f>
        <v>-8.8480801335559273E-2</v>
      </c>
      <c r="P115" s="104">
        <f>IF('5-Yr PCSB Budget Base Case'!K115,K115/'5-Yr PCSB Budget Base Case'!K115,0)</f>
        <v>-0.11602671118530886</v>
      </c>
    </row>
    <row r="116" spans="1:16" ht="30" customHeight="1" thickTop="1">
      <c r="A116" s="14" t="str">
        <f t="shared" si="5"/>
        <v>PCSB 5-Year Budget</v>
      </c>
      <c r="B116" s="151">
        <f t="shared" si="5"/>
        <v>116</v>
      </c>
      <c r="C116" s="14" t="str">
        <f t="shared" si="5"/>
        <v>E.L. Haynes PCS</v>
      </c>
      <c r="D116" s="5" t="str">
        <f t="shared" si="5"/>
        <v>2026-2027</v>
      </c>
      <c r="E116" s="16" t="s">
        <v>236</v>
      </c>
      <c r="F116" s="165">
        <f>'5-Yr PCSB Budget Base Case'!F116-'5-Yr PCSB Budget No Expansion'!F114</f>
        <v>0</v>
      </c>
      <c r="G116" s="22">
        <f>'5-Yr PCSB Budget Base Case'!G116-'5-Yr PCSB Budget No Expansion'!G116</f>
        <v>1.9859150277912008</v>
      </c>
      <c r="H116" s="22">
        <f>'5-Yr PCSB Budget Base Case'!H116-'5-Yr PCSB Budget No Expansion'!H116</f>
        <v>2.0424354102590101</v>
      </c>
      <c r="I116" s="22">
        <f>'5-Yr PCSB Budget Base Case'!I116-'5-Yr PCSB Budget No Expansion'!I116</f>
        <v>2.0580283734291953</v>
      </c>
      <c r="J116" s="22">
        <f>'5-Yr PCSB Budget Base Case'!J116-'5-Yr PCSB Budget No Expansion'!J116</f>
        <v>2.1153198869692744</v>
      </c>
      <c r="K116" s="22">
        <f>'5-Yr PCSB Budget Base Case'!K116-'5-Yr PCSB Budget No Expansion'!K116</f>
        <v>2.4902700958593655</v>
      </c>
      <c r="L116" s="84">
        <f>IF('5-Yr PCSB Budget Base Case'!G116,G116/'5-Yr PCSB Budget Base Case'!G116,0)</f>
        <v>4.7517513803952721E-2</v>
      </c>
      <c r="M116" s="71">
        <f>IF('5-Yr PCSB Budget Base Case'!H116,H116/'5-Yr PCSB Budget Base Case'!H116,0)</f>
        <v>5.3931784226380092E-2</v>
      </c>
      <c r="N116" s="71">
        <f>IF('5-Yr PCSB Budget Base Case'!I116,I116/'5-Yr PCSB Budget Base Case'!I116,0)</f>
        <v>5.4529574444955715E-2</v>
      </c>
      <c r="O116" s="71">
        <f>IF('5-Yr PCSB Budget Base Case'!J116,J116/'5-Yr PCSB Budget Base Case'!J116,0)</f>
        <v>5.489934170192616E-2</v>
      </c>
      <c r="P116" s="98">
        <f>IF('5-Yr PCSB Budget Base Case'!K116,K116/'5-Yr PCSB Budget Base Case'!K116,0)</f>
        <v>7.05678488662492E-2</v>
      </c>
    </row>
    <row r="117" spans="1:16">
      <c r="A117" s="14" t="str">
        <f t="shared" si="5"/>
        <v>PCSB 5-Year Budget</v>
      </c>
      <c r="B117" s="151">
        <f t="shared" si="5"/>
        <v>116</v>
      </c>
      <c r="C117" s="14" t="str">
        <f t="shared" si="5"/>
        <v>E.L. Haynes PCS</v>
      </c>
      <c r="D117" s="5" t="str">
        <f t="shared" si="5"/>
        <v>2026-2027</v>
      </c>
      <c r="E117" s="16" t="s">
        <v>237</v>
      </c>
      <c r="F117" s="165">
        <f>'5-Yr PCSB Budget Base Case'!F117-'5-Yr PCSB Budget No Expansion'!F115</f>
        <v>0</v>
      </c>
      <c r="G117" s="58">
        <f>'5-Yr PCSB Budget Base Case'!G117-'5-Yr PCSB Budget No Expansion'!G117</f>
        <v>1.3194437474776599</v>
      </c>
      <c r="H117" s="58">
        <f>'5-Yr PCSB Budget Base Case'!H117-'5-Yr PCSB Budget No Expansion'!H117</f>
        <v>1.2375151252976941</v>
      </c>
      <c r="I117" s="58">
        <f>'5-Yr PCSB Budget Base Case'!I117-'5-Yr PCSB Budget No Expansion'!I117</f>
        <v>1.1427670703840107</v>
      </c>
      <c r="J117" s="58">
        <f>'5-Yr PCSB Budget Base Case'!J117-'5-Yr PCSB Budget No Expansion'!J117</f>
        <v>1.0879185645612246</v>
      </c>
      <c r="K117" s="58">
        <f>'5-Yr PCSB Budget Base Case'!K117-'5-Yr PCSB Budget No Expansion'!K117</f>
        <v>1.0735601052608956</v>
      </c>
      <c r="L117" s="105">
        <f>IF('5-Yr PCSB Budget Base Case'!G117,G117/'5-Yr PCSB Budget Base Case'!G117,0)</f>
        <v>5.334291460278031E-2</v>
      </c>
      <c r="M117" s="106">
        <f>IF('5-Yr PCSB Budget Base Case'!H117,H117/'5-Yr PCSB Budget Base Case'!H117,0)</f>
        <v>6.0811301349627971E-2</v>
      </c>
      <c r="N117" s="106">
        <f>IF('5-Yr PCSB Budget Base Case'!I117,I117/'5-Yr PCSB Budget Base Case'!I117,0)</f>
        <v>6.009515683435071E-2</v>
      </c>
      <c r="O117" s="106">
        <f>IF('5-Yr PCSB Budget Base Case'!J117,J117/'5-Yr PCSB Budget Base Case'!J117,0)</f>
        <v>5.8972118329709229E-2</v>
      </c>
      <c r="P117" s="107">
        <f>IF('5-Yr PCSB Budget Base Case'!K117,K117/'5-Yr PCSB Budget Base Case'!K117,0)</f>
        <v>6.261064456723367E-2</v>
      </c>
    </row>
    <row r="118" spans="1:16">
      <c r="A118" s="14" t="str">
        <f t="shared" si="5"/>
        <v>PCSB 5-Year Budget</v>
      </c>
      <c r="B118" s="151">
        <f t="shared" si="5"/>
        <v>116</v>
      </c>
      <c r="C118" s="14" t="str">
        <f t="shared" si="5"/>
        <v>E.L. Haynes PCS</v>
      </c>
      <c r="D118" s="5" t="str">
        <f t="shared" si="5"/>
        <v>2026-2027</v>
      </c>
      <c r="E118" s="16" t="s">
        <v>253</v>
      </c>
      <c r="F118" s="165">
        <f>'5-Yr PCSB Budget Base Case'!F118-'5-Yr PCSB Budget No Expansion'!F116</f>
        <v>0</v>
      </c>
      <c r="G118" s="21">
        <f>'5-Yr PCSB Budget Base Case'!G118-'5-Yr PCSB Budget No Expansion'!G118</f>
        <v>1.4578015511617863</v>
      </c>
      <c r="H118" s="21">
        <f>'5-Yr PCSB Budget Base Case'!H118-'5-Yr PCSB Budget No Expansion'!H118</f>
        <v>1.3921073491998506</v>
      </c>
      <c r="I118" s="21">
        <f>'5-Yr PCSB Budget Base Case'!I118-'5-Yr PCSB Budget No Expansion'!I118</f>
        <v>1.3063102196704222</v>
      </c>
      <c r="J118" s="21">
        <f>'5-Yr PCSB Budget Base Case'!J118-'5-Yr PCSB Budget No Expansion'!J118</f>
        <v>1.2595476959482745</v>
      </c>
      <c r="K118" s="21">
        <f>'5-Yr PCSB Budget Base Case'!K118-'5-Yr PCSB Budget No Expansion'!K118</f>
        <v>1.2957580880691602</v>
      </c>
      <c r="L118" s="82">
        <f>IF('5-Yr PCSB Budget Base Case'!G118,G118/'5-Yr PCSB Budget Base Case'!G118,0)</f>
        <v>5.1555475031507897E-2</v>
      </c>
      <c r="M118" s="69">
        <f>IF('5-Yr PCSB Budget Base Case'!H118,H118/'5-Yr PCSB Budget Base Case'!H118,0)</f>
        <v>5.8701353785234958E-2</v>
      </c>
      <c r="N118" s="69">
        <f>IF('5-Yr PCSB Budget Base Case'!I118,I118/'5-Yr PCSB Budget Base Case'!I118,0)</f>
        <v>5.8416708866921914E-2</v>
      </c>
      <c r="O118" s="69">
        <f>IF('5-Yr PCSB Budget Base Case'!J118,J118/'5-Yr PCSB Budget Base Case'!J118,0)</f>
        <v>5.7769753435324124E-2</v>
      </c>
      <c r="P118" s="96">
        <f>IF('5-Yr PCSB Budget Base Case'!K118,K118/'5-Yr PCSB Budget Base Case'!K118,0)</f>
        <v>6.4813577649158641E-2</v>
      </c>
    </row>
    <row r="119" spans="1:16" ht="16" thickBot="1">
      <c r="A119" s="14" t="str">
        <f t="shared" si="5"/>
        <v>PCSB 5-Year Budget</v>
      </c>
      <c r="B119" s="151">
        <f t="shared" si="5"/>
        <v>116</v>
      </c>
      <c r="C119" s="14" t="str">
        <f t="shared" si="5"/>
        <v>E.L. Haynes PCS</v>
      </c>
      <c r="D119" s="5" t="str">
        <f t="shared" si="5"/>
        <v>2026-2027</v>
      </c>
      <c r="E119" s="16" t="s">
        <v>251</v>
      </c>
      <c r="F119" s="165">
        <f>'5-Yr PCSB Budget Base Case'!F119-'5-Yr PCSB Budget No Expansion'!F117</f>
        <v>0</v>
      </c>
      <c r="G119" s="60">
        <f>'5-Yr PCSB Budget Base Case'!G119-'5-Yr PCSB Budget No Expansion'!G119</f>
        <v>7.2621667855898187E-2</v>
      </c>
      <c r="H119" s="60">
        <f>'5-Yr PCSB Budget Base Case'!H119-'5-Yr PCSB Budget No Expansion'!H119</f>
        <v>2.474363795298018E-2</v>
      </c>
      <c r="I119" s="60">
        <f>'5-Yr PCSB Budget Base Case'!I119-'5-Yr PCSB Budget No Expansion'!I119</f>
        <v>1.3328180991414529E-2</v>
      </c>
      <c r="J119" s="60">
        <f>'5-Yr PCSB Budget Base Case'!J119-'5-Yr PCSB Budget No Expansion'!J119</f>
        <v>-2.7621013525359839E-2</v>
      </c>
      <c r="K119" s="60">
        <f>'5-Yr PCSB Budget Base Case'!K119-'5-Yr PCSB Budget No Expansion'!K119</f>
        <v>-4.35554762785616E-2</v>
      </c>
      <c r="L119" s="86">
        <f>IF('5-Yr PCSB Budget Base Case'!G119,G119/'5-Yr PCSB Budget Base Case'!G119,0)</f>
        <v>5.3930544793532459E-2</v>
      </c>
      <c r="M119" s="60">
        <f>IF('5-Yr PCSB Budget Base Case'!H119,H119/'5-Yr PCSB Budget Base Case'!H119,0)</f>
        <v>2.1772275010531954E-2</v>
      </c>
      <c r="N119" s="60">
        <f>IF('5-Yr PCSB Budget Base Case'!I119,I119/'5-Yr PCSB Budget Base Case'!I119,0)</f>
        <v>1.2044910722638719E-2</v>
      </c>
      <c r="O119" s="60">
        <f>IF('5-Yr PCSB Budget Base Case'!J119,J119/'5-Yr PCSB Budget Base Case'!J119,0)</f>
        <v>-2.5599533823320177E-2</v>
      </c>
      <c r="P119" s="100">
        <f>IF('5-Yr PCSB Budget Base Case'!K119,K119/'5-Yr PCSB Budget Base Case'!K119,0)</f>
        <v>-4.3693027281364594E-2</v>
      </c>
    </row>
    <row r="120" spans="1:16" ht="30" customHeight="1" thickTop="1">
      <c r="A120" s="14" t="str">
        <f t="shared" si="5"/>
        <v>PCSB 5-Year Budget</v>
      </c>
      <c r="B120" s="151">
        <f t="shared" si="5"/>
        <v>116</v>
      </c>
      <c r="C120" s="14" t="str">
        <f t="shared" si="5"/>
        <v>E.L. Haynes PCS</v>
      </c>
      <c r="D120" s="5" t="str">
        <f t="shared" si="5"/>
        <v>2026-2027</v>
      </c>
      <c r="E120" s="16" t="s">
        <v>245</v>
      </c>
      <c r="F120" s="165">
        <f>'5-Yr PCSB Budget Base Case'!F120-'5-Yr PCSB Budget No Expansion'!F118</f>
        <v>0</v>
      </c>
      <c r="G120" s="57">
        <f>'5-Yr PCSB Budget Base Case'!G120-'5-Yr PCSB Budget No Expansion'!G120</f>
        <v>-1.2171029494776824E-2</v>
      </c>
      <c r="H120" s="57">
        <f>'5-Yr PCSB Budget Base Case'!H120-'5-Yr PCSB Budget No Expansion'!H120</f>
        <v>-1.3386971739588581E-2</v>
      </c>
      <c r="I120" s="57">
        <f>'5-Yr PCSB Budget Base Case'!I120-'5-Yr PCSB Budget No Expansion'!I120</f>
        <v>-1.2502447417670485E-2</v>
      </c>
      <c r="J120" s="57">
        <f>'5-Yr PCSB Budget Base Case'!J120-'5-Yr PCSB Budget No Expansion'!J120</f>
        <v>7.6085274142452392E-3</v>
      </c>
      <c r="K120" s="57">
        <f>'5-Yr PCSB Budget Base Case'!K120-'5-Yr PCSB Budget No Expansion'!K120</f>
        <v>1.5376951256738654E-2</v>
      </c>
      <c r="L120" s="85">
        <f>IF('5-Yr PCSB Budget Base Case'!G120,G120/'5-Yr PCSB Budget Base Case'!G120,0)</f>
        <v>0.32523343868040805</v>
      </c>
      <c r="M120" s="57">
        <f>IF('5-Yr PCSB Budget Base Case'!H120,H120/'5-Yr PCSB Budget Base Case'!H120,0)</f>
        <v>2.462699810252432</v>
      </c>
      <c r="N120" s="57">
        <f>IF('5-Yr PCSB Budget Base Case'!I120,I120/'5-Yr PCSB Budget Base Case'!I120,0)</f>
        <v>0.98089868310733563</v>
      </c>
      <c r="O120" s="57">
        <f>IF('5-Yr PCSB Budget Base Case'!J120,J120/'5-Yr PCSB Budget Base Case'!J120,0)</f>
        <v>-0.65614184000130493</v>
      </c>
      <c r="P120" s="99">
        <f>IF('5-Yr PCSB Budget Base Case'!K120,K120/'5-Yr PCSB Budget Base Case'!K120,0)</f>
        <v>-1.3952333539934691</v>
      </c>
    </row>
    <row r="121" spans="1:16">
      <c r="A121" s="14" t="str">
        <f t="shared" si="5"/>
        <v>PCSB 5-Year Budget</v>
      </c>
      <c r="B121" s="151">
        <f t="shared" si="5"/>
        <v>116</v>
      </c>
      <c r="C121" s="14" t="str">
        <f t="shared" si="5"/>
        <v>E.L. Haynes PCS</v>
      </c>
      <c r="D121" s="5" t="str">
        <f t="shared" si="5"/>
        <v>2026-2027</v>
      </c>
      <c r="E121" s="16" t="s">
        <v>246</v>
      </c>
      <c r="F121" s="165">
        <f>'5-Yr PCSB Budget Base Case'!F121-'5-Yr PCSB Budget No Expansion'!F119</f>
        <v>0</v>
      </c>
      <c r="G121" s="57">
        <f>'5-Yr PCSB Budget Base Case'!G121-'5-Yr PCSB Budget No Expansion'!G121</f>
        <v>-4.7344413301640097E-3</v>
      </c>
      <c r="H121" s="57">
        <f>'5-Yr PCSB Budget Base Case'!H121-'5-Yr PCSB Budget No Expansion'!H121</f>
        <v>-6.6005219455767469E-3</v>
      </c>
      <c r="I121" s="57">
        <f>'5-Yr PCSB Budget Base Case'!I121-'5-Yr PCSB Budget No Expansion'!I121</f>
        <v>-6.1355416436654625E-3</v>
      </c>
      <c r="J121" s="57">
        <f>'5-Yr PCSB Budget Base Case'!J121-'5-Yr PCSB Budget No Expansion'!J121</f>
        <v>1.2450275095231656E-2</v>
      </c>
      <c r="K121" s="57">
        <f>'5-Yr PCSB Budget Base Case'!K121-'5-Yr PCSB Budget No Expansion'!K121</f>
        <v>1.9364427724157109E-2</v>
      </c>
      <c r="L121" s="85">
        <f>IF('5-Yr PCSB Budget Base Case'!G121,G121/'5-Yr PCSB Budget Base Case'!G121,0)</f>
        <v>-0.1531625891666282</v>
      </c>
      <c r="M121" s="57">
        <f>IF('5-Yr PCSB Budget Base Case'!H121,H121/'5-Yr PCSB Budget Base Case'!H121,0)</f>
        <v>-0.14449222340612361</v>
      </c>
      <c r="N121" s="57">
        <f>IF('5-Yr PCSB Budget Base Case'!I121,I121/'5-Yr PCSB Budget Base Case'!I121,0)</f>
        <v>-0.16213667171417748</v>
      </c>
      <c r="O121" s="57">
        <f>IF('5-Yr PCSB Budget Base Case'!J121,J121/'5-Yr PCSB Budget Base Case'!J121,0)</f>
        <v>0.331616740965332</v>
      </c>
      <c r="P121" s="99">
        <f>IF('5-Yr PCSB Budget Base Case'!K121,K121/'5-Yr PCSB Budget Base Case'!K121,0)</f>
        <v>0.52920765010163284</v>
      </c>
    </row>
    <row r="122" spans="1:16">
      <c r="A122" s="14" t="str">
        <f t="shared" si="5"/>
        <v>PCSB 5-Year Budget</v>
      </c>
      <c r="B122" s="151">
        <f t="shared" si="5"/>
        <v>116</v>
      </c>
      <c r="C122" s="14" t="str">
        <f t="shared" si="5"/>
        <v>E.L. Haynes PCS</v>
      </c>
      <c r="D122" s="5" t="str">
        <f t="shared" si="5"/>
        <v>2026-2027</v>
      </c>
      <c r="E122" s="16" t="s">
        <v>244</v>
      </c>
      <c r="F122" s="165">
        <f>'5-Yr PCSB Budget Base Case'!F122-'5-Yr PCSB Budget No Expansion'!F120</f>
        <v>0</v>
      </c>
      <c r="G122" s="61">
        <f>'5-Yr PCSB Budget Base Case'!G122-'5-Yr PCSB Budget No Expansion'!G122</f>
        <v>-68.976469437192165</v>
      </c>
      <c r="H122" s="61">
        <f>'5-Yr PCSB Budget Base Case'!H122-'5-Yr PCSB Budget No Expansion'!H122</f>
        <v>-72.472188564380829</v>
      </c>
      <c r="I122" s="61">
        <f>'5-Yr PCSB Budget Base Case'!I122-'5-Yr PCSB Budget No Expansion'!I122</f>
        <v>-73.293844298956429</v>
      </c>
      <c r="J122" s="61">
        <f>'5-Yr PCSB Budget Base Case'!J122-'5-Yr PCSB Budget No Expansion'!J122</f>
        <v>-67.833638802536854</v>
      </c>
      <c r="K122" s="61">
        <f>'5-Yr PCSB Budget Base Case'!K122-'5-Yr PCSB Budget No Expansion'!K122</f>
        <v>-57.749686159018012</v>
      </c>
      <c r="L122" s="105">
        <f>IF('5-Yr PCSB Budget Base Case'!G122,G122/'5-Yr PCSB Budget Base Case'!G122,0)</f>
        <v>-0.76550351520762072</v>
      </c>
      <c r="M122" s="106">
        <f>IF('5-Yr PCSB Budget Base Case'!H122,H122/'5-Yr PCSB Budget Base Case'!H122,0)</f>
        <v>-0.80264738554617743</v>
      </c>
      <c r="N122" s="106">
        <f>IF('5-Yr PCSB Budget Base Case'!I122,I122/'5-Yr PCSB Budget Base Case'!I122,0)</f>
        <v>-0.84196513276723872</v>
      </c>
      <c r="O122" s="106">
        <f>IF('5-Yr PCSB Budget Base Case'!J122,J122/'5-Yr PCSB Budget Base Case'!J122,0)</f>
        <v>-0.80915430989623316</v>
      </c>
      <c r="P122" s="107">
        <f>IF('5-Yr PCSB Budget Base Case'!K122,K122/'5-Yr PCSB Budget Base Case'!K122,0)</f>
        <v>-0.63736704519438703</v>
      </c>
    </row>
    <row r="123" spans="1:16" ht="30" customHeight="1">
      <c r="A123" s="14" t="str">
        <f t="shared" si="5"/>
        <v>PCSB 5-Year Budget</v>
      </c>
      <c r="B123" s="151">
        <f t="shared" si="5"/>
        <v>116</v>
      </c>
      <c r="C123" s="14" t="str">
        <f t="shared" si="5"/>
        <v>E.L. Haynes PCS</v>
      </c>
      <c r="D123" s="5" t="str">
        <f t="shared" si="5"/>
        <v>2026-2027</v>
      </c>
      <c r="E123" s="16" t="s">
        <v>247</v>
      </c>
      <c r="F123" s="165">
        <f>'5-Yr PCSB Budget Base Case'!F123-'5-Yr PCSB Budget No Expansion'!F121</f>
        <v>0</v>
      </c>
      <c r="G123" s="57">
        <f>'5-Yr PCSB Budget Base Case'!G123-'5-Yr PCSB Budget No Expansion'!G123</f>
        <v>-3.8211623708677145E-3</v>
      </c>
      <c r="H123" s="57">
        <f>'5-Yr PCSB Budget Base Case'!H123-'5-Yr PCSB Budget No Expansion'!H123</f>
        <v>-5.3543335341846854E-3</v>
      </c>
      <c r="I123" s="57">
        <f>'5-Yr PCSB Budget Base Case'!I123-'5-Yr PCSB Budget No Expansion'!I123</f>
        <v>-5.0747515213137584E-3</v>
      </c>
      <c r="J123" s="57">
        <f>'5-Yr PCSB Budget Base Case'!J123-'5-Yr PCSB Budget No Expansion'!J123</f>
        <v>-6.9202390600655583E-3</v>
      </c>
      <c r="K123" s="57">
        <f>'5-Yr PCSB Budget Base Case'!K123-'5-Yr PCSB Budget No Expansion'!K123</f>
        <v>-7.6913424395521623E-3</v>
      </c>
      <c r="L123" s="85">
        <f>IF('5-Yr PCSB Budget Base Case'!G123,G123/'5-Yr PCSB Budget Base Case'!G123,0)</f>
        <v>-5.734712311760844E-3</v>
      </c>
      <c r="M123" s="57">
        <f>IF('5-Yr PCSB Budget Base Case'!H123,H123/'5-Yr PCSB Budget Base Case'!H123,0)</f>
        <v>-7.8845550966706746E-3</v>
      </c>
      <c r="N123" s="57">
        <f>IF('5-Yr PCSB Budget Base Case'!I123,I123/'5-Yr PCSB Budget Base Case'!I123,0)</f>
        <v>-7.4559722725074601E-3</v>
      </c>
      <c r="O123" s="57">
        <f>IF('5-Yr PCSB Budget Base Case'!J123,J123/'5-Yr PCSB Budget Base Case'!J123,0)</f>
        <v>-1.022531981564479E-2</v>
      </c>
      <c r="P123" s="99">
        <f>IF('5-Yr PCSB Budget Base Case'!K123,K123/'5-Yr PCSB Budget Base Case'!K123,0)</f>
        <v>-1.1313254772686058E-2</v>
      </c>
    </row>
    <row r="124" spans="1:16">
      <c r="A124" s="14" t="str">
        <f t="shared" si="5"/>
        <v>PCSB 5-Year Budget</v>
      </c>
      <c r="B124" s="151">
        <f t="shared" si="5"/>
        <v>116</v>
      </c>
      <c r="C124" s="14" t="str">
        <f t="shared" si="5"/>
        <v>E.L. Haynes PCS</v>
      </c>
      <c r="D124" s="5" t="str">
        <f t="shared" si="5"/>
        <v>2026-2027</v>
      </c>
      <c r="E124" s="16" t="s">
        <v>248</v>
      </c>
      <c r="F124" s="165">
        <f>'5-Yr PCSB Budget Base Case'!F124-'5-Yr PCSB Budget No Expansion'!F122</f>
        <v>0</v>
      </c>
      <c r="G124" s="57">
        <f>'5-Yr PCSB Budget Base Case'!G124-'5-Yr PCSB Budget No Expansion'!G124</f>
        <v>-9.7928327262665482E-4</v>
      </c>
      <c r="H124" s="57">
        <f>'5-Yr PCSB Budget Base Case'!H124-'5-Yr PCSB Budget No Expansion'!H124</f>
        <v>9.2881586909440705E-4</v>
      </c>
      <c r="I124" s="57">
        <f>'5-Yr PCSB Budget Base Case'!I124-'5-Yr PCSB Budget No Expansion'!I124</f>
        <v>1.133130529931331E-3</v>
      </c>
      <c r="J124" s="57">
        <f>'5-Yr PCSB Budget Base Case'!J124-'5-Yr PCSB Budget No Expansion'!J124</f>
        <v>2.8943939162333204E-3</v>
      </c>
      <c r="K124" s="57">
        <f>'5-Yr PCSB Budget Base Case'!K124-'5-Yr PCSB Budget No Expansion'!K124</f>
        <v>3.7936540354094883E-3</v>
      </c>
      <c r="L124" s="85">
        <f>IF('5-Yr PCSB Budget Base Case'!G124,G124/'5-Yr PCSB Budget Base Case'!G124,0)</f>
        <v>-1.2698247412971068E-2</v>
      </c>
      <c r="M124" s="57">
        <f>IF('5-Yr PCSB Budget Base Case'!H124,H124/'5-Yr PCSB Budget Base Case'!H124,0)</f>
        <v>1.162671895658359E-2</v>
      </c>
      <c r="N124" s="57">
        <f>IF('5-Yr PCSB Budget Base Case'!I124,I124/'5-Yr PCSB Budget Base Case'!I124,0)</f>
        <v>1.4180010252431265E-2</v>
      </c>
      <c r="O124" s="57">
        <f>IF('5-Yr PCSB Budget Base Case'!J124,J124/'5-Yr PCSB Budget Base Case'!J124,0)</f>
        <v>3.5467263604474823E-2</v>
      </c>
      <c r="P124" s="99">
        <f>IF('5-Yr PCSB Budget Base Case'!K124,K124/'5-Yr PCSB Budget Base Case'!K124,0)</f>
        <v>4.5729544105185461E-2</v>
      </c>
    </row>
    <row r="125" spans="1:16">
      <c r="A125" s="14" t="str">
        <f t="shared" si="5"/>
        <v>PCSB 5-Year Budget</v>
      </c>
      <c r="B125" s="151">
        <f t="shared" si="5"/>
        <v>116</v>
      </c>
      <c r="C125" s="14" t="str">
        <f t="shared" si="5"/>
        <v>E.L. Haynes PCS</v>
      </c>
      <c r="D125" s="5" t="str">
        <f t="shared" si="5"/>
        <v>2026-2027</v>
      </c>
      <c r="E125" s="16" t="s">
        <v>249</v>
      </c>
      <c r="F125" s="165">
        <f>'5-Yr PCSB Budget Base Case'!F125-'5-Yr PCSB Budget No Expansion'!F123</f>
        <v>0</v>
      </c>
      <c r="G125" s="57">
        <f>'5-Yr PCSB Budget Base Case'!G125-'5-Yr PCSB Budget No Expansion'!G125</f>
        <v>5.6182735443901788E-3</v>
      </c>
      <c r="H125" s="57">
        <f>'5-Yr PCSB Budget Base Case'!H125-'5-Yr PCSB Budget No Expansion'!H125</f>
        <v>3.9282351826804562E-3</v>
      </c>
      <c r="I125" s="57">
        <f>'5-Yr PCSB Budget Base Case'!I125-'5-Yr PCSB Budget No Expansion'!I125</f>
        <v>3.023212978540829E-3</v>
      </c>
      <c r="J125" s="57">
        <f>'5-Yr PCSB Budget Base Case'!J125-'5-Yr PCSB Budget No Expansion'!J125</f>
        <v>1.2585256414565232E-3</v>
      </c>
      <c r="K125" s="57">
        <f>'5-Yr PCSB Budget Base Case'!K125-'5-Yr PCSB Budget No Expansion'!K125</f>
        <v>4.4733025466316134E-4</v>
      </c>
      <c r="L125" s="85">
        <f>IF('5-Yr PCSB Budget Base Case'!G125,G125/'5-Yr PCSB Budget Base Case'!G125,0)</f>
        <v>4.1917120781466123E-2</v>
      </c>
      <c r="M125" s="57">
        <f>IF('5-Yr PCSB Budget Base Case'!H125,H125/'5-Yr PCSB Budget Base Case'!H125,0)</f>
        <v>3.3145853844522753E-2</v>
      </c>
      <c r="N125" s="57">
        <f>IF('5-Yr PCSB Budget Base Case'!I125,I125/'5-Yr PCSB Budget Base Case'!I125,0)</f>
        <v>2.6054124017533518E-2</v>
      </c>
      <c r="O125" s="57">
        <f>IF('5-Yr PCSB Budget Base Case'!J125,J125/'5-Yr PCSB Budget Base Case'!J125,0)</f>
        <v>1.0775675195418128E-2</v>
      </c>
      <c r="P125" s="99">
        <f>IF('5-Yr PCSB Budget Base Case'!K125,K125/'5-Yr PCSB Budget Base Case'!K125,0)</f>
        <v>4.0345790419732399E-3</v>
      </c>
    </row>
    <row r="126" spans="1:16" ht="16" thickBot="1">
      <c r="A126" s="14" t="str">
        <f t="shared" si="5"/>
        <v>PCSB 5-Year Budget</v>
      </c>
      <c r="B126" s="151">
        <f t="shared" si="5"/>
        <v>116</v>
      </c>
      <c r="C126" s="14" t="str">
        <f t="shared" si="5"/>
        <v>E.L. Haynes PCS</v>
      </c>
      <c r="D126" s="5" t="str">
        <f t="shared" si="5"/>
        <v>2026-2027</v>
      </c>
      <c r="E126" s="16" t="s">
        <v>250</v>
      </c>
      <c r="F126" s="165">
        <f>'5-Yr PCSB Budget Base Case'!F126-'5-Yr PCSB Budget No Expansion'!F124</f>
        <v>0</v>
      </c>
      <c r="G126" s="103">
        <f>'5-Yr PCSB Budget Base Case'!G126-'5-Yr PCSB Budget No Expansion'!G126</f>
        <v>-8.1782790089569846E-4</v>
      </c>
      <c r="H126" s="103">
        <f>'5-Yr PCSB Budget Base Case'!H126-'5-Yr PCSB Budget No Expansion'!H126</f>
        <v>4.9728248240968331E-4</v>
      </c>
      <c r="I126" s="103">
        <f>'5-Yr PCSB Budget Base Case'!I126-'5-Yr PCSB Budget No Expansion'!I126</f>
        <v>9.1840801284154283E-4</v>
      </c>
      <c r="J126" s="103">
        <f>'5-Yr PCSB Budget Base Case'!J126-'5-Yr PCSB Budget No Expansion'!J126</f>
        <v>2.7673195023755898E-3</v>
      </c>
      <c r="K126" s="103">
        <f>'5-Yr PCSB Budget Base Case'!K126-'5-Yr PCSB Budget No Expansion'!K126</f>
        <v>3.4503581494795682E-3</v>
      </c>
      <c r="L126" s="105">
        <f>IF('5-Yr PCSB Budget Base Case'!G126,G126/'5-Yr PCSB Budget Base Case'!G126,0)</f>
        <v>-6.6747302102272863E-3</v>
      </c>
      <c r="M126" s="106">
        <f>IF('5-Yr PCSB Budget Base Case'!H126,H126/'5-Yr PCSB Budget Base Case'!H126,0)</f>
        <v>4.059162051703518E-3</v>
      </c>
      <c r="N126" s="106">
        <f>IF('5-Yr PCSB Budget Base Case'!I126,I126/'5-Yr PCSB Budget Base Case'!I126,0)</f>
        <v>7.441042935742396E-3</v>
      </c>
      <c r="O126" s="106">
        <f>IF('5-Yr PCSB Budget Base Case'!J126,J126/'5-Yr PCSB Budget Base Case'!J126,0)</f>
        <v>2.2169684115383476E-2</v>
      </c>
      <c r="P126" s="107">
        <f>IF('5-Yr PCSB Budget Base Case'!K126,K126/'5-Yr PCSB Budget Base Case'!K126,0)</f>
        <v>2.7315482378937269E-2</v>
      </c>
    </row>
    <row r="127" spans="1:16" ht="30" customHeight="1" thickTop="1" thickBot="1">
      <c r="A127" s="14" t="str">
        <f t="shared" si="5"/>
        <v>PCSB 5-Year Budget</v>
      </c>
      <c r="B127" s="151">
        <f t="shared" si="5"/>
        <v>116</v>
      </c>
      <c r="C127" s="14" t="str">
        <f t="shared" si="5"/>
        <v>E.L. Haynes PCS</v>
      </c>
      <c r="D127" s="5" t="str">
        <f t="shared" si="5"/>
        <v>2026-2027</v>
      </c>
      <c r="E127" s="16" t="s">
        <v>257</v>
      </c>
      <c r="F127" s="165">
        <f>'5-Yr PCSB Budget Base Case'!F127-'5-Yr PCSB Budget No Expansion'!F125</f>
        <v>0</v>
      </c>
      <c r="G127" s="108">
        <f>'5-Yr PCSB Budget Base Case'!G127-'5-Yr PCSB Budget No Expansion'!G127</f>
        <v>-1.6314155589627566E-2</v>
      </c>
      <c r="H127" s="109">
        <f>'5-Yr PCSB Budget Base Case'!H127-'5-Yr PCSB Budget No Expansion'!H127</f>
        <v>-3.6871475371074269E-2</v>
      </c>
      <c r="I127" s="109">
        <f>'5-Yr PCSB Budget Base Case'!I127-'5-Yr PCSB Budget No Expansion'!I127</f>
        <v>-5.1111106339688017E-2</v>
      </c>
      <c r="J127" s="109">
        <f>'5-Yr PCSB Budget Base Case'!J127-'5-Yr PCSB Budget No Expansion'!J127</f>
        <v>-4.8473116398093652E-2</v>
      </c>
      <c r="K127" s="109">
        <f>'5-Yr PCSB Budget Base Case'!K127-'5-Yr PCSB Budget No Expansion'!K127</f>
        <v>-3.8217578416940901E-2</v>
      </c>
      <c r="L127" s="82">
        <f>IF('5-Yr PCSB Budget Base Case'!G127,G127/'5-Yr PCSB Budget Base Case'!G127,0)</f>
        <v>-3.6804856152720826E-2</v>
      </c>
      <c r="M127" s="69">
        <f>IF('5-Yr PCSB Budget Base Case'!H127,H127/'5-Yr PCSB Budget Base Case'!H127,0)</f>
        <v>-8.6363016915643243E-2</v>
      </c>
      <c r="N127" s="69">
        <f>IF('5-Yr PCSB Budget Base Case'!I127,I127/'5-Yr PCSB Budget Base Case'!I127,0)</f>
        <v>-0.12782614854911239</v>
      </c>
      <c r="O127" s="69">
        <f>IF('5-Yr PCSB Budget Base Case'!J127,J127/'5-Yr PCSB Budget Base Case'!J127,0)</f>
        <v>-0.12945448124799552</v>
      </c>
      <c r="P127" s="96">
        <f>IF('5-Yr PCSB Budget Base Case'!K127,K127/'5-Yr PCSB Budget Base Case'!K127,0)</f>
        <v>-0.10824515224385821</v>
      </c>
    </row>
    <row r="128" spans="1:16" ht="16" thickTop="1"/>
  </sheetData>
  <sheetProtection algorithmName="SHA-512" hashValue="zleLt12eQY4x+j+OeXjbBvZn5S/c811pEAiUT+2IQiuEujXvvuuDEtJzHXoFpBX51d9ZqmupsdQDe40tNZNOqg==" saltValue="HvoQw4TCQs4OKDSDcwYVgQ==" spinCount="100000" sheet="1" objects="1" scenarios="1"/>
  <autoFilter ref="A1:K1" xr:uid="{4CC79657-46CE-0E4E-9154-6B27DCE8447C}"/>
  <conditionalFormatting sqref="E62:E64">
    <cfRule type="containsBlanks" dxfId="5" priority="2">
      <formula>LEN(TRIM(E62))=0</formula>
    </cfRule>
  </conditionalFormatting>
  <conditionalFormatting sqref="E108">
    <cfRule type="containsBlanks" dxfId="4" priority="1">
      <formula>LEN(TRIM(E108))=0</formula>
    </cfRule>
  </conditionalFormatting>
  <dataValidations count="3">
    <dataValidation type="whole" allowBlank="1" showInputMessage="1" showErrorMessage="1" error="Enter Whole Number" sqref="G66:P68 G100:P102 G94:P94 G70:P71 G73:P75 G96:P96 G127:P127 G108:P109 G112:P113 F99 F104 G105:K107 G87:P90 G77:P83 G8:P57" xr:uid="{6D02DC05-073C-0348-BCE2-47B374AE1EFD}">
      <formula1>-1000000000</formula1>
      <formula2>1000000000</formula2>
    </dataValidation>
    <dataValidation type="list" allowBlank="1" showInputMessage="1" showErrorMessage="1" sqref="D2" xr:uid="{C58DE47E-B859-834A-8886-5A55DCA771B9}">
      <formula1>"2022-2023,2023-2024,2024-2025,2025-2026,2026-2027,2027-2028"</formula1>
    </dataValidation>
    <dataValidation type="whole" allowBlank="1" showInputMessage="1" showErrorMessage="1" sqref="G59:P64" xr:uid="{AAD80E03-8181-FA45-8EE9-0DD97CE1E8C3}">
      <formula1>0</formula1>
      <formula2>10000</formula2>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AEAD245-D3B7-6C42-8428-DA2F1FB0784E}">
          <x14:formula1>
            <xm:f>_xlfn.ANCHORARRAY('LEA and Campus Lists'!$F$2)</xm:f>
          </x14:formula1>
          <xm:sqref>C2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23CD4-E26E-2341-9156-C35E45A6B413}">
  <sheetPr codeName="Sheet5">
    <tabColor theme="1"/>
  </sheetPr>
  <dimension ref="A1:P128"/>
  <sheetViews>
    <sheetView zoomScaleNormal="100" workbookViewId="0">
      <pane xSplit="5" ySplit="1" topLeftCell="G78" activePane="bottomRight" state="frozen"/>
      <selection activeCell="F114" sqref="F114"/>
      <selection pane="topRight" activeCell="F114" sqref="F114"/>
      <selection pane="bottomLeft" activeCell="F114" sqref="F114"/>
      <selection pane="bottomRight" activeCell="F2" sqref="F2"/>
    </sheetView>
  </sheetViews>
  <sheetFormatPr baseColWidth="10" defaultColWidth="10.7109375" defaultRowHeight="15"/>
  <cols>
    <col min="1" max="1" width="17" bestFit="1" customWidth="1"/>
    <col min="2" max="2" width="6.28515625" style="147" bestFit="1" customWidth="1"/>
    <col min="3" max="3" width="57" bestFit="1" customWidth="1"/>
    <col min="4" max="4" width="9.5703125" style="1" bestFit="1" customWidth="1"/>
    <col min="5" max="5" width="63.28515625" bestFit="1" customWidth="1"/>
    <col min="6" max="6" width="15.42578125" style="3" customWidth="1"/>
    <col min="7" max="11" width="15.42578125" style="11" customWidth="1"/>
    <col min="12" max="16" width="9.7109375" style="1" customWidth="1"/>
    <col min="17" max="16384" width="10.7109375" style="1"/>
  </cols>
  <sheetData>
    <row r="1" spans="1:16" s="2" customFormat="1" ht="80.25" customHeight="1">
      <c r="A1" s="12" t="s">
        <v>0</v>
      </c>
      <c r="B1" s="150" t="s">
        <v>1</v>
      </c>
      <c r="C1" s="12" t="s">
        <v>2</v>
      </c>
      <c r="D1" s="25" t="s">
        <v>213</v>
      </c>
      <c r="E1" s="12" t="s">
        <v>3</v>
      </c>
      <c r="F1" s="4" t="str">
        <f>"6/30/"&amp;TEXT(LEFT(D2,4),"0000")</f>
        <v>6/30/2026</v>
      </c>
      <c r="G1" s="24" t="str">
        <f>D2</f>
        <v>2026-2027</v>
      </c>
      <c r="H1" s="24" t="str">
        <f>TEXT(RIGHT(G1,4),"0000")&amp;"-"&amp;TEXT(RIGHT(G1,4)+1,"0000")</f>
        <v>2027-2028</v>
      </c>
      <c r="I1" s="24" t="str">
        <f t="shared" ref="I1:K1" si="0">TEXT(RIGHT(H1,4),"0000")&amp;"-"&amp;TEXT(RIGHT(H1,4)+1,"0000")</f>
        <v>2028-2029</v>
      </c>
      <c r="J1" s="24" t="str">
        <f t="shared" si="0"/>
        <v>2029-2030</v>
      </c>
      <c r="K1" s="24" t="str">
        <f t="shared" si="0"/>
        <v>2030-2031</v>
      </c>
      <c r="L1" s="73" t="str">
        <f>G1&amp;" % of Base Case"</f>
        <v>2026-2027 % of Base Case</v>
      </c>
      <c r="M1" s="72" t="str">
        <f t="shared" ref="M1:P1" si="1">H1&amp;" % of Base Case"</f>
        <v>2027-2028 % of Base Case</v>
      </c>
      <c r="N1" s="72" t="str">
        <f t="shared" si="1"/>
        <v>2028-2029 % of Base Case</v>
      </c>
      <c r="O1" s="72" t="str">
        <f t="shared" si="1"/>
        <v>2029-2030 % of Base Case</v>
      </c>
      <c r="P1" s="87" t="str">
        <f t="shared" si="1"/>
        <v>2030-2031 % of Base Case</v>
      </c>
    </row>
    <row r="2" spans="1:16">
      <c r="A2" s="17" t="s">
        <v>212</v>
      </c>
      <c r="B2" s="151">
        <f>VLOOKUP(C2,LEA_and_Campus_List[],2,FALSE)</f>
        <v>116</v>
      </c>
      <c r="C2" s="56" t="str">
        <f>'5-Yr PCSB Budget Base Case'!C2</f>
        <v>E.L. Haynes PCS</v>
      </c>
      <c r="D2" s="5" t="str">
        <f>'5-Yr PCSB Budget Base Case'!D2</f>
        <v>2026-2027</v>
      </c>
      <c r="E2" s="42" t="s">
        <v>224</v>
      </c>
      <c r="F2" s="35">
        <f>'5-Yr PCSB Budget Base Case'!F2-'5-Yr PCSB Budget Contingency'!F2</f>
        <v>0</v>
      </c>
      <c r="G2" s="35">
        <f>'5-Yr PCSB Budget Base Case'!G2-'5-Yr PCSB Budget Contingency'!G2</f>
        <v>0</v>
      </c>
      <c r="H2" s="50">
        <f>'5-Yr PCSB Budget Base Case'!H2-'5-Yr PCSB Budget Contingency'!H2</f>
        <v>0</v>
      </c>
      <c r="I2" s="50">
        <f>'5-Yr PCSB Budget Base Case'!I2-'5-Yr PCSB Budget Contingency'!I2</f>
        <v>0</v>
      </c>
      <c r="J2" s="50">
        <f>'5-Yr PCSB Budget Base Case'!J2-'5-Yr PCSB Budget Contingency'!J2</f>
        <v>0</v>
      </c>
      <c r="K2" s="50">
        <f>'5-Yr PCSB Budget Base Case'!K2-'5-Yr PCSB Budget Contingency'!K2</f>
        <v>0</v>
      </c>
      <c r="L2" s="74">
        <f>IF('5-Yr PCSB Budget Base Case'!G2,G2/'5-Yr PCSB Budget Base Case'!G2,0)</f>
        <v>0</v>
      </c>
      <c r="M2" s="50">
        <f>IF('5-Yr PCSB Budget Base Case'!H2,H2/'5-Yr PCSB Budget Base Case'!H2,0)</f>
        <v>0</v>
      </c>
      <c r="N2" s="50">
        <f>IF('5-Yr PCSB Budget Base Case'!I2,I2/'5-Yr PCSB Budget Base Case'!I2,0)</f>
        <v>0</v>
      </c>
      <c r="O2" s="50">
        <f>IF('5-Yr PCSB Budget Base Case'!J2,J2/'5-Yr PCSB Budget Base Case'!J2,0)</f>
        <v>0</v>
      </c>
      <c r="P2" s="88">
        <f>IF('5-Yr PCSB Budget Base Case'!K2,K2/'5-Yr PCSB Budget Base Case'!K2,0)</f>
        <v>0</v>
      </c>
    </row>
    <row r="3" spans="1:16">
      <c r="A3" s="14" t="str">
        <f t="shared" ref="A3:D18" si="2">A$2</f>
        <v>PCSB 5-Year Budget</v>
      </c>
      <c r="B3" s="151">
        <f t="shared" si="2"/>
        <v>116</v>
      </c>
      <c r="C3" s="14" t="str">
        <f t="shared" si="2"/>
        <v>E.L. Haynes PCS</v>
      </c>
      <c r="D3" s="5" t="str">
        <f t="shared" si="2"/>
        <v>2026-2027</v>
      </c>
      <c r="E3" s="42" t="s">
        <v>225</v>
      </c>
      <c r="F3" s="44">
        <f>'5-Yr PCSB Budget Base Case'!F3-'5-Yr PCSB Budget Contingency'!F3</f>
        <v>0</v>
      </c>
      <c r="G3" s="44">
        <f>'5-Yr PCSB Budget Base Case'!G3-'5-Yr PCSB Budget Contingency'!G3</f>
        <v>0</v>
      </c>
      <c r="H3" s="44">
        <f>'5-Yr PCSB Budget Base Case'!H3-'5-Yr PCSB Budget Contingency'!H3</f>
        <v>0</v>
      </c>
      <c r="I3" s="44">
        <f>'5-Yr PCSB Budget Base Case'!I3-'5-Yr PCSB Budget Contingency'!I3</f>
        <v>0</v>
      </c>
      <c r="J3" s="44">
        <f>'5-Yr PCSB Budget Base Case'!J3-'5-Yr PCSB Budget Contingency'!J3</f>
        <v>0</v>
      </c>
      <c r="K3" s="44">
        <f>'5-Yr PCSB Budget Base Case'!K3-'5-Yr PCSB Budget Contingency'!K3</f>
        <v>0</v>
      </c>
      <c r="L3" s="75">
        <f>IF('5-Yr PCSB Budget Base Case'!G3,G3/'5-Yr PCSB Budget Base Case'!G3,0)</f>
        <v>0</v>
      </c>
      <c r="M3" s="62">
        <f>IF('5-Yr PCSB Budget Base Case'!H3,H3/'5-Yr PCSB Budget Base Case'!H3,0)</f>
        <v>0</v>
      </c>
      <c r="N3" s="62">
        <f>IF('5-Yr PCSB Budget Base Case'!I3,I3/'5-Yr PCSB Budget Base Case'!I3,0)</f>
        <v>0</v>
      </c>
      <c r="O3" s="62">
        <f>IF('5-Yr PCSB Budget Base Case'!J3,J3/'5-Yr PCSB Budget Base Case'!J3,0)</f>
        <v>0</v>
      </c>
      <c r="P3" s="89">
        <f>IF('5-Yr PCSB Budget Base Case'!K3,K3/'5-Yr PCSB Budget Base Case'!K3,0)</f>
        <v>0</v>
      </c>
    </row>
    <row r="4" spans="1:16">
      <c r="A4" s="14" t="str">
        <f t="shared" si="2"/>
        <v>PCSB 5-Year Budget</v>
      </c>
      <c r="B4" s="151">
        <f t="shared" si="2"/>
        <v>116</v>
      </c>
      <c r="C4" s="14" t="str">
        <f t="shared" si="2"/>
        <v>E.L. Haynes PCS</v>
      </c>
      <c r="D4" s="5" t="str">
        <f t="shared" si="2"/>
        <v>2026-2027</v>
      </c>
      <c r="E4" s="41" t="s">
        <v>226</v>
      </c>
      <c r="F4" s="35">
        <f>'5-Yr PCSB Budget Base Case'!F4-'5-Yr PCSB Budget Contingency'!F4</f>
        <v>0</v>
      </c>
      <c r="G4" s="35">
        <f>'5-Yr PCSB Budget Base Case'!G4-'5-Yr PCSB Budget Contingency'!G4</f>
        <v>0</v>
      </c>
      <c r="H4" s="50">
        <f>'5-Yr PCSB Budget Base Case'!H4-'5-Yr PCSB Budget Contingency'!H4</f>
        <v>0</v>
      </c>
      <c r="I4" s="50">
        <f>'5-Yr PCSB Budget Base Case'!I4-'5-Yr PCSB Budget Contingency'!I4</f>
        <v>0</v>
      </c>
      <c r="J4" s="50">
        <f>'5-Yr PCSB Budget Base Case'!J4-'5-Yr PCSB Budget Contingency'!J4</f>
        <v>0</v>
      </c>
      <c r="K4" s="50">
        <f>'5-Yr PCSB Budget Base Case'!K4-'5-Yr PCSB Budget Contingency'!K4</f>
        <v>0</v>
      </c>
      <c r="L4" s="76">
        <f>IF('5-Yr PCSB Budget Base Case'!G4,G4/'5-Yr PCSB Budget Base Case'!G4,0)</f>
        <v>0</v>
      </c>
      <c r="M4" s="63">
        <f>IF('5-Yr PCSB Budget Base Case'!H4,H4/'5-Yr PCSB Budget Base Case'!H4,0)</f>
        <v>0</v>
      </c>
      <c r="N4" s="63">
        <f>IF('5-Yr PCSB Budget Base Case'!I4,I4/'5-Yr PCSB Budget Base Case'!I4,0)</f>
        <v>0</v>
      </c>
      <c r="O4" s="63">
        <f>IF('5-Yr PCSB Budget Base Case'!J4,J4/'5-Yr PCSB Budget Base Case'!J4,0)</f>
        <v>0</v>
      </c>
      <c r="P4" s="90">
        <f>IF('5-Yr PCSB Budget Base Case'!K4,K4/'5-Yr PCSB Budget Base Case'!K4,0)</f>
        <v>0</v>
      </c>
    </row>
    <row r="5" spans="1:16">
      <c r="A5" s="14" t="str">
        <f t="shared" si="2"/>
        <v>PCSB 5-Year Budget</v>
      </c>
      <c r="B5" s="151">
        <f t="shared" si="2"/>
        <v>116</v>
      </c>
      <c r="C5" s="14" t="str">
        <f t="shared" si="2"/>
        <v>E.L. Haynes PCS</v>
      </c>
      <c r="D5" s="5" t="str">
        <f t="shared" si="2"/>
        <v>2026-2027</v>
      </c>
      <c r="E5" s="41" t="s">
        <v>220</v>
      </c>
      <c r="F5" s="44">
        <f>'5-Yr PCSB Budget Base Case'!F5-'5-Yr PCSB Budget Contingency'!F5</f>
        <v>0</v>
      </c>
      <c r="G5" s="44">
        <f>'5-Yr PCSB Budget Base Case'!G5-'5-Yr PCSB Budget Contingency'!G5</f>
        <v>0</v>
      </c>
      <c r="H5" s="44">
        <f>'5-Yr PCSB Budget Base Case'!H5-'5-Yr PCSB Budget Contingency'!H5</f>
        <v>0</v>
      </c>
      <c r="I5" s="44">
        <f>'5-Yr PCSB Budget Base Case'!I5-'5-Yr PCSB Budget Contingency'!I5</f>
        <v>0</v>
      </c>
      <c r="J5" s="44">
        <f>'5-Yr PCSB Budget Base Case'!J5-'5-Yr PCSB Budget Contingency'!J5</f>
        <v>0</v>
      </c>
      <c r="K5" s="44">
        <f>'5-Yr PCSB Budget Base Case'!K5-'5-Yr PCSB Budget Contingency'!K5</f>
        <v>0</v>
      </c>
      <c r="L5" s="75">
        <f>IF('5-Yr PCSB Budget Base Case'!G5,G5/'5-Yr PCSB Budget Base Case'!G5,0)</f>
        <v>0</v>
      </c>
      <c r="M5" s="62">
        <f>IF('5-Yr PCSB Budget Base Case'!H5,H5/'5-Yr PCSB Budget Base Case'!H5,0)</f>
        <v>0</v>
      </c>
      <c r="N5" s="62">
        <f>IF('5-Yr PCSB Budget Base Case'!I5,I5/'5-Yr PCSB Budget Base Case'!I5,0)</f>
        <v>0</v>
      </c>
      <c r="O5" s="62">
        <f>IF('5-Yr PCSB Budget Base Case'!J5,J5/'5-Yr PCSB Budget Base Case'!J5,0)</f>
        <v>0</v>
      </c>
      <c r="P5" s="89">
        <f>IF('5-Yr PCSB Budget Base Case'!K5,K5/'5-Yr PCSB Budget Base Case'!K5,0)</f>
        <v>0</v>
      </c>
    </row>
    <row r="6" spans="1:16">
      <c r="A6" s="14" t="str">
        <f t="shared" si="2"/>
        <v>PCSB 5-Year Budget</v>
      </c>
      <c r="B6" s="151">
        <f t="shared" si="2"/>
        <v>116</v>
      </c>
      <c r="C6" s="14" t="str">
        <f t="shared" si="2"/>
        <v>E.L. Haynes PCS</v>
      </c>
      <c r="D6" s="5" t="str">
        <f t="shared" si="2"/>
        <v>2026-2027</v>
      </c>
      <c r="E6" s="41" t="s">
        <v>227</v>
      </c>
      <c r="F6" s="35">
        <f>'5-Yr PCSB Budget Base Case'!F6-'5-Yr PCSB Budget Contingency'!F6</f>
        <v>0</v>
      </c>
      <c r="G6" s="35">
        <f>'5-Yr PCSB Budget Base Case'!G6-'5-Yr PCSB Budget Contingency'!G6</f>
        <v>0</v>
      </c>
      <c r="H6" s="50">
        <f>'5-Yr PCSB Budget Base Case'!H6-'5-Yr PCSB Budget Contingency'!H6</f>
        <v>0</v>
      </c>
      <c r="I6" s="50">
        <f>'5-Yr PCSB Budget Base Case'!I6-'5-Yr PCSB Budget Contingency'!I6</f>
        <v>0</v>
      </c>
      <c r="J6" s="50">
        <f>'5-Yr PCSB Budget Base Case'!J6-'5-Yr PCSB Budget Contingency'!J6</f>
        <v>0</v>
      </c>
      <c r="K6" s="50">
        <f>'5-Yr PCSB Budget Base Case'!K6-'5-Yr PCSB Budget Contingency'!K6</f>
        <v>0</v>
      </c>
      <c r="L6" s="76">
        <f>IF('5-Yr PCSB Budget Base Case'!G6,G6/'5-Yr PCSB Budget Base Case'!G6,0)</f>
        <v>0</v>
      </c>
      <c r="M6" s="63">
        <f>IF('5-Yr PCSB Budget Base Case'!H6,H6/'5-Yr PCSB Budget Base Case'!H6,0)</f>
        <v>0</v>
      </c>
      <c r="N6" s="63">
        <f>IF('5-Yr PCSB Budget Base Case'!I6,I6/'5-Yr PCSB Budget Base Case'!I6,0)</f>
        <v>0</v>
      </c>
      <c r="O6" s="63">
        <f>IF('5-Yr PCSB Budget Base Case'!J6,J6/'5-Yr PCSB Budget Base Case'!J6,0)</f>
        <v>0</v>
      </c>
      <c r="P6" s="90">
        <f>IF('5-Yr PCSB Budget Base Case'!K6,K6/'5-Yr PCSB Budget Base Case'!K6,0)</f>
        <v>0</v>
      </c>
    </row>
    <row r="7" spans="1:16" ht="16" thickBot="1">
      <c r="A7" s="14" t="str">
        <f t="shared" si="2"/>
        <v>PCSB 5-Year Budget</v>
      </c>
      <c r="B7" s="151">
        <f t="shared" si="2"/>
        <v>116</v>
      </c>
      <c r="C7" s="14" t="str">
        <f t="shared" si="2"/>
        <v>E.L. Haynes PCS</v>
      </c>
      <c r="D7" s="5" t="str">
        <f t="shared" si="2"/>
        <v>2026-2027</v>
      </c>
      <c r="E7" s="41" t="s">
        <v>221</v>
      </c>
      <c r="F7" s="43">
        <f>'5-Yr PCSB Budget Base Case'!F7-'5-Yr PCSB Budget Contingency'!F7</f>
        <v>0</v>
      </c>
      <c r="G7" s="43">
        <f>'5-Yr PCSB Budget Base Case'!G7-'5-Yr PCSB Budget Contingency'!G7</f>
        <v>0</v>
      </c>
      <c r="H7" s="43">
        <f>'5-Yr PCSB Budget Base Case'!H7-'5-Yr PCSB Budget Contingency'!H7</f>
        <v>0</v>
      </c>
      <c r="I7" s="43">
        <f>'5-Yr PCSB Budget Base Case'!I7-'5-Yr PCSB Budget Contingency'!I7</f>
        <v>0</v>
      </c>
      <c r="J7" s="43">
        <f>'5-Yr PCSB Budget Base Case'!J7-'5-Yr PCSB Budget Contingency'!J7</f>
        <v>0</v>
      </c>
      <c r="K7" s="43">
        <f>'5-Yr PCSB Budget Base Case'!K7-'5-Yr PCSB Budget Contingency'!K7</f>
        <v>0</v>
      </c>
      <c r="L7" s="77">
        <f>IF('5-Yr PCSB Budget Base Case'!G7,G7/'5-Yr PCSB Budget Base Case'!G7,0)</f>
        <v>0</v>
      </c>
      <c r="M7" s="64">
        <f>IF('5-Yr PCSB Budget Base Case'!H7,H7/'5-Yr PCSB Budget Base Case'!H7,0)</f>
        <v>0</v>
      </c>
      <c r="N7" s="64">
        <f>IF('5-Yr PCSB Budget Base Case'!I7,I7/'5-Yr PCSB Budget Base Case'!I7,0)</f>
        <v>0</v>
      </c>
      <c r="O7" s="64">
        <f>IF('5-Yr PCSB Budget Base Case'!J7,J7/'5-Yr PCSB Budget Base Case'!J7,0)</f>
        <v>0</v>
      </c>
      <c r="P7" s="91">
        <f>IF('5-Yr PCSB Budget Base Case'!K7,K7/'5-Yr PCSB Budget Base Case'!K7,0)</f>
        <v>0</v>
      </c>
    </row>
    <row r="8" spans="1:16" ht="30" customHeight="1" thickTop="1">
      <c r="A8" s="14" t="str">
        <f t="shared" si="2"/>
        <v>PCSB 5-Year Budget</v>
      </c>
      <c r="B8" s="151">
        <f t="shared" si="2"/>
        <v>116</v>
      </c>
      <c r="C8" s="14" t="str">
        <f t="shared" si="2"/>
        <v>E.L. Haynes PCS</v>
      </c>
      <c r="D8" s="5" t="str">
        <f t="shared" si="2"/>
        <v>2026-2027</v>
      </c>
      <c r="E8" s="38" t="s">
        <v>211</v>
      </c>
      <c r="F8" s="36">
        <f>'5-Yr PCSB Budget Base Case'!F8</f>
        <v>1.34</v>
      </c>
      <c r="G8" s="51">
        <f>'5-Yr PCSB Budget Base Case'!G8-'5-Yr PCSB Budget Contingency'!G8</f>
        <v>-3</v>
      </c>
      <c r="H8" s="51">
        <f>'5-Yr PCSB Budget Base Case'!H8-'5-Yr PCSB Budget Contingency'!H8</f>
        <v>25</v>
      </c>
      <c r="I8" s="51">
        <f>'5-Yr PCSB Budget Base Case'!I8-'5-Yr PCSB Budget Contingency'!I8</f>
        <v>25</v>
      </c>
      <c r="J8" s="51">
        <f>'5-Yr PCSB Budget Base Case'!J8-'5-Yr PCSB Budget Contingency'!J8</f>
        <v>50</v>
      </c>
      <c r="K8" s="51">
        <f>'5-Yr PCSB Budget Base Case'!K8-'5-Yr PCSB Budget Contingency'!K8</f>
        <v>50</v>
      </c>
      <c r="L8" s="78">
        <f>IF('5-Yr PCSB Budget Base Case'!G8,G8/'5-Yr PCSB Budget Base Case'!G8,0)</f>
        <v>-6.3829787234042548E-2</v>
      </c>
      <c r="M8" s="65">
        <f>IF('5-Yr PCSB Budget Base Case'!H8,H8/'5-Yr PCSB Budget Base Case'!H8,0)</f>
        <v>0.33333333333333331</v>
      </c>
      <c r="N8" s="65">
        <f>IF('5-Yr PCSB Budget Base Case'!I8,I8/'5-Yr PCSB Budget Base Case'!I8,0)</f>
        <v>0.33333333333333331</v>
      </c>
      <c r="O8" s="65">
        <f>IF('5-Yr PCSB Budget Base Case'!J8,J8/'5-Yr PCSB Budget Base Case'!J8,0)</f>
        <v>0.5</v>
      </c>
      <c r="P8" s="92">
        <f>IF('5-Yr PCSB Budget Base Case'!K8,K8/'5-Yr PCSB Budget Base Case'!K8,0)</f>
        <v>0.5</v>
      </c>
    </row>
    <row r="9" spans="1:16">
      <c r="A9" s="14" t="str">
        <f t="shared" si="2"/>
        <v>PCSB 5-Year Budget</v>
      </c>
      <c r="B9" s="151">
        <f t="shared" si="2"/>
        <v>116</v>
      </c>
      <c r="C9" s="14" t="str">
        <f t="shared" si="2"/>
        <v>E.L. Haynes PCS</v>
      </c>
      <c r="D9" s="5" t="str">
        <f t="shared" si="2"/>
        <v>2026-2027</v>
      </c>
      <c r="E9" s="38" t="s">
        <v>210</v>
      </c>
      <c r="F9" s="36">
        <f>'5-Yr PCSB Budget Base Case'!F9</f>
        <v>1.3</v>
      </c>
      <c r="G9" s="51">
        <f>'5-Yr PCSB Budget Base Case'!G9-'5-Yr PCSB Budget Contingency'!G9</f>
        <v>-2</v>
      </c>
      <c r="H9" s="51">
        <f>'5-Yr PCSB Budget Base Case'!H9-'5-Yr PCSB Budget Contingency'!H9</f>
        <v>25</v>
      </c>
      <c r="I9" s="51">
        <f>'5-Yr PCSB Budget Base Case'!I9-'5-Yr PCSB Budget Contingency'!I9</f>
        <v>25</v>
      </c>
      <c r="J9" s="51">
        <f>'5-Yr PCSB Budget Base Case'!J9-'5-Yr PCSB Budget Contingency'!J9</f>
        <v>25</v>
      </c>
      <c r="K9" s="51">
        <f>'5-Yr PCSB Budget Base Case'!K9-'5-Yr PCSB Budget Contingency'!K9</f>
        <v>50</v>
      </c>
      <c r="L9" s="78">
        <f>IF('5-Yr PCSB Budget Base Case'!G9,G9/'5-Yr PCSB Budget Base Case'!G9,0)</f>
        <v>-4.1666666666666664E-2</v>
      </c>
      <c r="M9" s="65">
        <f>IF('5-Yr PCSB Budget Base Case'!H9,H9/'5-Yr PCSB Budget Base Case'!H9,0)</f>
        <v>0.33333333333333331</v>
      </c>
      <c r="N9" s="65">
        <f>IF('5-Yr PCSB Budget Base Case'!I9,I9/'5-Yr PCSB Budget Base Case'!I9,0)</f>
        <v>0.33333333333333331</v>
      </c>
      <c r="O9" s="65">
        <f>IF('5-Yr PCSB Budget Base Case'!J9,J9/'5-Yr PCSB Budget Base Case'!J9,0)</f>
        <v>0.33333333333333331</v>
      </c>
      <c r="P9" s="92">
        <f>IF('5-Yr PCSB Budget Base Case'!K9,K9/'5-Yr PCSB Budget Base Case'!K9,0)</f>
        <v>0.5</v>
      </c>
    </row>
    <row r="10" spans="1:16">
      <c r="A10" s="14" t="str">
        <f t="shared" si="2"/>
        <v>PCSB 5-Year Budget</v>
      </c>
      <c r="B10" s="151">
        <f t="shared" si="2"/>
        <v>116</v>
      </c>
      <c r="C10" s="14" t="str">
        <f t="shared" si="2"/>
        <v>E.L. Haynes PCS</v>
      </c>
      <c r="D10" s="5" t="str">
        <f t="shared" si="2"/>
        <v>2026-2027</v>
      </c>
      <c r="E10" s="38" t="s">
        <v>209</v>
      </c>
      <c r="F10" s="36">
        <f>'5-Yr PCSB Budget Base Case'!F10</f>
        <v>1.3</v>
      </c>
      <c r="G10" s="51">
        <f>'5-Yr PCSB Budget Base Case'!G10-'5-Yr PCSB Budget Contingency'!G10</f>
        <v>0</v>
      </c>
      <c r="H10" s="51">
        <f>'5-Yr PCSB Budget Base Case'!H10-'5-Yr PCSB Budget Contingency'!H10</f>
        <v>24</v>
      </c>
      <c r="I10" s="51">
        <f>'5-Yr PCSB Budget Base Case'!I10-'5-Yr PCSB Budget Contingency'!I10</f>
        <v>24</v>
      </c>
      <c r="J10" s="51">
        <f>'5-Yr PCSB Budget Base Case'!J10-'5-Yr PCSB Budget Contingency'!J10</f>
        <v>24</v>
      </c>
      <c r="K10" s="51">
        <f>'5-Yr PCSB Budget Base Case'!K10-'5-Yr PCSB Budget Contingency'!K10</f>
        <v>24</v>
      </c>
      <c r="L10" s="78">
        <f>IF('5-Yr PCSB Budget Base Case'!G10,G10/'5-Yr PCSB Budget Base Case'!G10,0)</f>
        <v>0</v>
      </c>
      <c r="M10" s="65">
        <f>IF('5-Yr PCSB Budget Base Case'!H10,H10/'5-Yr PCSB Budget Base Case'!H10,0)</f>
        <v>0.32</v>
      </c>
      <c r="N10" s="65">
        <f>IF('5-Yr PCSB Budget Base Case'!I10,I10/'5-Yr PCSB Budget Base Case'!I10,0)</f>
        <v>0.32</v>
      </c>
      <c r="O10" s="65">
        <f>IF('5-Yr PCSB Budget Base Case'!J10,J10/'5-Yr PCSB Budget Base Case'!J10,0)</f>
        <v>0.32</v>
      </c>
      <c r="P10" s="92">
        <f>IF('5-Yr PCSB Budget Base Case'!K10,K10/'5-Yr PCSB Budget Base Case'!K10,0)</f>
        <v>0.32</v>
      </c>
    </row>
    <row r="11" spans="1:16">
      <c r="A11" s="14" t="str">
        <f t="shared" si="2"/>
        <v>PCSB 5-Year Budget</v>
      </c>
      <c r="B11" s="151">
        <f t="shared" si="2"/>
        <v>116</v>
      </c>
      <c r="C11" s="14" t="str">
        <f t="shared" si="2"/>
        <v>E.L. Haynes PCS</v>
      </c>
      <c r="D11" s="5" t="str">
        <f t="shared" si="2"/>
        <v>2026-2027</v>
      </c>
      <c r="E11" s="39">
        <v>1</v>
      </c>
      <c r="F11" s="36">
        <f>'5-Yr PCSB Budget Base Case'!F11</f>
        <v>1</v>
      </c>
      <c r="G11" s="51">
        <f>'5-Yr PCSB Budget Base Case'!G11-'5-Yr PCSB Budget Contingency'!G11</f>
        <v>0</v>
      </c>
      <c r="H11" s="51">
        <f>'5-Yr PCSB Budget Base Case'!H11-'5-Yr PCSB Budget Contingency'!H11</f>
        <v>-3</v>
      </c>
      <c r="I11" s="51">
        <f>'5-Yr PCSB Budget Base Case'!I11-'5-Yr PCSB Budget Contingency'!I11</f>
        <v>20</v>
      </c>
      <c r="J11" s="51">
        <f>'5-Yr PCSB Budget Base Case'!J11-'5-Yr PCSB Budget Contingency'!J11</f>
        <v>20</v>
      </c>
      <c r="K11" s="51">
        <f>'5-Yr PCSB Budget Base Case'!K11-'5-Yr PCSB Budget Contingency'!K11</f>
        <v>20</v>
      </c>
      <c r="L11" s="78">
        <f>IF('5-Yr PCSB Budget Base Case'!G11,G11/'5-Yr PCSB Budget Base Case'!G11,0)</f>
        <v>0</v>
      </c>
      <c r="M11" s="65">
        <f>IF('5-Yr PCSB Budget Base Case'!H11,H11/'5-Yr PCSB Budget Base Case'!H11,0)</f>
        <v>-5.7692307692307696E-2</v>
      </c>
      <c r="N11" s="65">
        <f>IF('5-Yr PCSB Budget Base Case'!I11,I11/'5-Yr PCSB Budget Base Case'!I11,0)</f>
        <v>0.26666666666666666</v>
      </c>
      <c r="O11" s="65">
        <f>IF('5-Yr PCSB Budget Base Case'!J11,J11/'5-Yr PCSB Budget Base Case'!J11,0)</f>
        <v>0.26666666666666666</v>
      </c>
      <c r="P11" s="92">
        <f>IF('5-Yr PCSB Budget Base Case'!K11,K11/'5-Yr PCSB Budget Base Case'!K11,0)</f>
        <v>0.26666666666666666</v>
      </c>
    </row>
    <row r="12" spans="1:16">
      <c r="A12" s="14" t="str">
        <f t="shared" si="2"/>
        <v>PCSB 5-Year Budget</v>
      </c>
      <c r="B12" s="151">
        <f t="shared" si="2"/>
        <v>116</v>
      </c>
      <c r="C12" s="14" t="str">
        <f t="shared" si="2"/>
        <v>E.L. Haynes PCS</v>
      </c>
      <c r="D12" s="5" t="str">
        <f t="shared" si="2"/>
        <v>2026-2027</v>
      </c>
      <c r="E12" s="39">
        <v>2</v>
      </c>
      <c r="F12" s="36">
        <f>'5-Yr PCSB Budget Base Case'!F12</f>
        <v>1</v>
      </c>
      <c r="G12" s="51">
        <f>'5-Yr PCSB Budget Base Case'!G12-'5-Yr PCSB Budget Contingency'!G12</f>
        <v>0</v>
      </c>
      <c r="H12" s="51">
        <f>'5-Yr PCSB Budget Base Case'!H12-'5-Yr PCSB Budget Contingency'!H12</f>
        <v>-1</v>
      </c>
      <c r="I12" s="51">
        <f>'5-Yr PCSB Budget Base Case'!I12-'5-Yr PCSB Budget Contingency'!I12</f>
        <v>-4</v>
      </c>
      <c r="J12" s="51">
        <f>'5-Yr PCSB Budget Base Case'!J12-'5-Yr PCSB Budget Contingency'!J12</f>
        <v>19</v>
      </c>
      <c r="K12" s="51">
        <f>'5-Yr PCSB Budget Base Case'!K12-'5-Yr PCSB Budget Contingency'!K12</f>
        <v>19</v>
      </c>
      <c r="L12" s="78">
        <f>IF('5-Yr PCSB Budget Base Case'!G12,G12/'5-Yr PCSB Budget Base Case'!G12,0)</f>
        <v>0</v>
      </c>
      <c r="M12" s="65">
        <f>IF('5-Yr PCSB Budget Base Case'!H12,H12/'5-Yr PCSB Budget Base Case'!H12,0)</f>
        <v>-1.8181818181818181E-2</v>
      </c>
      <c r="N12" s="65">
        <f>IF('5-Yr PCSB Budget Base Case'!I12,I12/'5-Yr PCSB Budget Base Case'!I12,0)</f>
        <v>-7.6923076923076927E-2</v>
      </c>
      <c r="O12" s="65">
        <f>IF('5-Yr PCSB Budget Base Case'!J12,J12/'5-Yr PCSB Budget Base Case'!J12,0)</f>
        <v>0.25333333333333335</v>
      </c>
      <c r="P12" s="92">
        <f>IF('5-Yr PCSB Budget Base Case'!K12,K12/'5-Yr PCSB Budget Base Case'!K12,0)</f>
        <v>0.25333333333333335</v>
      </c>
    </row>
    <row r="13" spans="1:16">
      <c r="A13" s="14" t="str">
        <f t="shared" si="2"/>
        <v>PCSB 5-Year Budget</v>
      </c>
      <c r="B13" s="151">
        <f t="shared" si="2"/>
        <v>116</v>
      </c>
      <c r="C13" s="14" t="str">
        <f t="shared" si="2"/>
        <v>E.L. Haynes PCS</v>
      </c>
      <c r="D13" s="5" t="str">
        <f t="shared" si="2"/>
        <v>2026-2027</v>
      </c>
      <c r="E13" s="39">
        <v>3</v>
      </c>
      <c r="F13" s="36">
        <f>'5-Yr PCSB Budget Base Case'!F13</f>
        <v>1</v>
      </c>
      <c r="G13" s="51">
        <f>'5-Yr PCSB Budget Base Case'!G13-'5-Yr PCSB Budget Contingency'!G13</f>
        <v>-6</v>
      </c>
      <c r="H13" s="51">
        <f>'5-Yr PCSB Budget Base Case'!H13-'5-Yr PCSB Budget Contingency'!H13</f>
        <v>1</v>
      </c>
      <c r="I13" s="51">
        <f>'5-Yr PCSB Budget Base Case'!I13-'5-Yr PCSB Budget Contingency'!I13</f>
        <v>-4</v>
      </c>
      <c r="J13" s="51">
        <f>'5-Yr PCSB Budget Base Case'!J13-'5-Yr PCSB Budget Contingency'!J13</f>
        <v>-4</v>
      </c>
      <c r="K13" s="51">
        <f>'5-Yr PCSB Budget Base Case'!K13-'5-Yr PCSB Budget Contingency'!K13</f>
        <v>21</v>
      </c>
      <c r="L13" s="78">
        <f>IF('5-Yr PCSB Budget Base Case'!G13,G13/'5-Yr PCSB Budget Base Case'!G13,0)</f>
        <v>-0.125</v>
      </c>
      <c r="M13" s="65">
        <f>IF('5-Yr PCSB Budget Base Case'!H13,H13/'5-Yr PCSB Budget Base Case'!H13,0)</f>
        <v>1.8181818181818181E-2</v>
      </c>
      <c r="N13" s="65">
        <f>IF('5-Yr PCSB Budget Base Case'!I13,I13/'5-Yr PCSB Budget Base Case'!I13,0)</f>
        <v>-0.08</v>
      </c>
      <c r="O13" s="65">
        <f>IF('5-Yr PCSB Budget Base Case'!J13,J13/'5-Yr PCSB Budget Base Case'!J13,0)</f>
        <v>-0.08</v>
      </c>
      <c r="P13" s="92">
        <f>IF('5-Yr PCSB Budget Base Case'!K13,K13/'5-Yr PCSB Budget Base Case'!K13,0)</f>
        <v>0.28000000000000003</v>
      </c>
    </row>
    <row r="14" spans="1:16">
      <c r="A14" s="14" t="str">
        <f t="shared" si="2"/>
        <v>PCSB 5-Year Budget</v>
      </c>
      <c r="B14" s="151">
        <f t="shared" si="2"/>
        <v>116</v>
      </c>
      <c r="C14" s="14" t="str">
        <f t="shared" si="2"/>
        <v>E.L. Haynes PCS</v>
      </c>
      <c r="D14" s="5" t="str">
        <f t="shared" si="2"/>
        <v>2026-2027</v>
      </c>
      <c r="E14" s="39">
        <v>4</v>
      </c>
      <c r="F14" s="36">
        <f>'5-Yr PCSB Budget Base Case'!F14</f>
        <v>1</v>
      </c>
      <c r="G14" s="51">
        <f>'5-Yr PCSB Budget Base Case'!G14-'5-Yr PCSB Budget Contingency'!G14</f>
        <v>0</v>
      </c>
      <c r="H14" s="51">
        <f>'5-Yr PCSB Budget Base Case'!H14-'5-Yr PCSB Budget Contingency'!H14</f>
        <v>-5</v>
      </c>
      <c r="I14" s="51">
        <f>'5-Yr PCSB Budget Base Case'!I14-'5-Yr PCSB Budget Contingency'!I14</f>
        <v>-5</v>
      </c>
      <c r="J14" s="51">
        <f>'5-Yr PCSB Budget Base Case'!J14-'5-Yr PCSB Budget Contingency'!J14</f>
        <v>-5</v>
      </c>
      <c r="K14" s="51">
        <f>'5-Yr PCSB Budget Base Case'!K14-'5-Yr PCSB Budget Contingency'!K14</f>
        <v>-5</v>
      </c>
      <c r="L14" s="78">
        <f>IF('5-Yr PCSB Budget Base Case'!G14,G14/'5-Yr PCSB Budget Base Case'!G14,0)</f>
        <v>0</v>
      </c>
      <c r="M14" s="65">
        <f>IF('5-Yr PCSB Budget Base Case'!H14,H14/'5-Yr PCSB Budget Base Case'!H14,0)</f>
        <v>-9.4339622641509441E-2</v>
      </c>
      <c r="N14" s="65">
        <f>IF('5-Yr PCSB Budget Base Case'!I14,I14/'5-Yr PCSB Budget Base Case'!I14,0)</f>
        <v>-9.4339622641509441E-2</v>
      </c>
      <c r="O14" s="65">
        <f>IF('5-Yr PCSB Budget Base Case'!J14,J14/'5-Yr PCSB Budget Base Case'!J14,0)</f>
        <v>-9.4339622641509441E-2</v>
      </c>
      <c r="P14" s="92">
        <f>IF('5-Yr PCSB Budget Base Case'!K14,K14/'5-Yr PCSB Budget Base Case'!K14,0)</f>
        <v>-9.4339622641509441E-2</v>
      </c>
    </row>
    <row r="15" spans="1:16">
      <c r="A15" s="14" t="str">
        <f t="shared" si="2"/>
        <v>PCSB 5-Year Budget</v>
      </c>
      <c r="B15" s="151">
        <f t="shared" si="2"/>
        <v>116</v>
      </c>
      <c r="C15" s="14" t="str">
        <f t="shared" si="2"/>
        <v>E.L. Haynes PCS</v>
      </c>
      <c r="D15" s="5" t="str">
        <f t="shared" si="2"/>
        <v>2026-2027</v>
      </c>
      <c r="E15" s="39">
        <v>5</v>
      </c>
      <c r="F15" s="36">
        <f>'5-Yr PCSB Budget Base Case'!F15</f>
        <v>1</v>
      </c>
      <c r="G15" s="51">
        <f>'5-Yr PCSB Budget Base Case'!G15-'5-Yr PCSB Budget Contingency'!G15</f>
        <v>-1</v>
      </c>
      <c r="H15" s="51">
        <f>'5-Yr PCSB Budget Base Case'!H15-'5-Yr PCSB Budget Contingency'!H15</f>
        <v>-1</v>
      </c>
      <c r="I15" s="51">
        <f>'5-Yr PCSB Budget Base Case'!I15-'5-Yr PCSB Budget Contingency'!I15</f>
        <v>-3</v>
      </c>
      <c r="J15" s="51">
        <f>'5-Yr PCSB Budget Base Case'!J15-'5-Yr PCSB Budget Contingency'!J15</f>
        <v>-3</v>
      </c>
      <c r="K15" s="51">
        <f>'5-Yr PCSB Budget Base Case'!K15-'5-Yr PCSB Budget Contingency'!K15</f>
        <v>-3</v>
      </c>
      <c r="L15" s="78">
        <f>IF('5-Yr PCSB Budget Base Case'!G15,G15/'5-Yr PCSB Budget Base Case'!G15,0)</f>
        <v>-1.8181818181818181E-2</v>
      </c>
      <c r="M15" s="65">
        <f>IF('5-Yr PCSB Budget Base Case'!H15,H15/'5-Yr PCSB Budget Base Case'!H15,0)</f>
        <v>-1.8181818181818181E-2</v>
      </c>
      <c r="N15" s="65">
        <f>IF('5-Yr PCSB Budget Base Case'!I15,I15/'5-Yr PCSB Budget Base Case'!I15,0)</f>
        <v>-5.6603773584905662E-2</v>
      </c>
      <c r="O15" s="65">
        <f>IF('5-Yr PCSB Budget Base Case'!J15,J15/'5-Yr PCSB Budget Base Case'!J15,0)</f>
        <v>-5.6603773584905662E-2</v>
      </c>
      <c r="P15" s="92">
        <f>IF('5-Yr PCSB Budget Base Case'!K15,K15/'5-Yr PCSB Budget Base Case'!K15,0)</f>
        <v>-5.6603773584905662E-2</v>
      </c>
    </row>
    <row r="16" spans="1:16">
      <c r="A16" s="14" t="str">
        <f t="shared" si="2"/>
        <v>PCSB 5-Year Budget</v>
      </c>
      <c r="B16" s="151">
        <f t="shared" si="2"/>
        <v>116</v>
      </c>
      <c r="C16" s="14" t="str">
        <f t="shared" si="2"/>
        <v>E.L. Haynes PCS</v>
      </c>
      <c r="D16" s="5" t="str">
        <f t="shared" si="2"/>
        <v>2026-2027</v>
      </c>
      <c r="E16" s="39">
        <v>6</v>
      </c>
      <c r="F16" s="36">
        <f>'5-Yr PCSB Budget Base Case'!F16</f>
        <v>1.08</v>
      </c>
      <c r="G16" s="51">
        <f>'5-Yr PCSB Budget Base Case'!G16-'5-Yr PCSB Budget Contingency'!G16</f>
        <v>0</v>
      </c>
      <c r="H16" s="51">
        <f>'5-Yr PCSB Budget Base Case'!H16-'5-Yr PCSB Budget Contingency'!H16</f>
        <v>-4</v>
      </c>
      <c r="I16" s="51">
        <f>'5-Yr PCSB Budget Base Case'!I16-'5-Yr PCSB Budget Contingency'!I16</f>
        <v>-4</v>
      </c>
      <c r="J16" s="51">
        <f>'5-Yr PCSB Budget Base Case'!J16-'5-Yr PCSB Budget Contingency'!J16</f>
        <v>-4</v>
      </c>
      <c r="K16" s="51">
        <f>'5-Yr PCSB Budget Base Case'!K16-'5-Yr PCSB Budget Contingency'!K16</f>
        <v>-4</v>
      </c>
      <c r="L16" s="78">
        <f>IF('5-Yr PCSB Budget Base Case'!G16,G16/'5-Yr PCSB Budget Base Case'!G16,0)</f>
        <v>0</v>
      </c>
      <c r="M16" s="65">
        <f>IF('5-Yr PCSB Budget Base Case'!H16,H16/'5-Yr PCSB Budget Base Case'!H16,0)</f>
        <v>-0.04</v>
      </c>
      <c r="N16" s="65">
        <f>IF('5-Yr PCSB Budget Base Case'!I16,I16/'5-Yr PCSB Budget Base Case'!I16,0)</f>
        <v>-0.04</v>
      </c>
      <c r="O16" s="65">
        <f>IF('5-Yr PCSB Budget Base Case'!J16,J16/'5-Yr PCSB Budget Base Case'!J16,0)</f>
        <v>-0.04</v>
      </c>
      <c r="P16" s="92">
        <f>IF('5-Yr PCSB Budget Base Case'!K16,K16/'5-Yr PCSB Budget Base Case'!K16,0)</f>
        <v>-0.04</v>
      </c>
    </row>
    <row r="17" spans="1:16">
      <c r="A17" s="14" t="str">
        <f t="shared" si="2"/>
        <v>PCSB 5-Year Budget</v>
      </c>
      <c r="B17" s="151">
        <f t="shared" si="2"/>
        <v>116</v>
      </c>
      <c r="C17" s="14" t="str">
        <f t="shared" si="2"/>
        <v>E.L. Haynes PCS</v>
      </c>
      <c r="D17" s="5" t="str">
        <f t="shared" si="2"/>
        <v>2026-2027</v>
      </c>
      <c r="E17" s="39">
        <v>7</v>
      </c>
      <c r="F17" s="36">
        <f>'5-Yr PCSB Budget Base Case'!F17</f>
        <v>1.08</v>
      </c>
      <c r="G17" s="51">
        <f>'5-Yr PCSB Budget Base Case'!G17-'5-Yr PCSB Budget Contingency'!G17</f>
        <v>0</v>
      </c>
      <c r="H17" s="51">
        <f>'5-Yr PCSB Budget Base Case'!H17-'5-Yr PCSB Budget Contingency'!H17</f>
        <v>-1</v>
      </c>
      <c r="I17" s="51">
        <f>'5-Yr PCSB Budget Base Case'!I17-'5-Yr PCSB Budget Contingency'!I17</f>
        <v>-1</v>
      </c>
      <c r="J17" s="51">
        <f>'5-Yr PCSB Budget Base Case'!J17-'5-Yr PCSB Budget Contingency'!J17</f>
        <v>-1</v>
      </c>
      <c r="K17" s="51">
        <f>'5-Yr PCSB Budget Base Case'!K17-'5-Yr PCSB Budget Contingency'!K17</f>
        <v>-1</v>
      </c>
      <c r="L17" s="78">
        <f>IF('5-Yr PCSB Budget Base Case'!G17,G17/'5-Yr PCSB Budget Base Case'!G17,0)</f>
        <v>0</v>
      </c>
      <c r="M17" s="65">
        <f>IF('5-Yr PCSB Budget Base Case'!H17,H17/'5-Yr PCSB Budget Base Case'!H17,0)</f>
        <v>-0.01</v>
      </c>
      <c r="N17" s="65">
        <f>IF('5-Yr PCSB Budget Base Case'!I17,I17/'5-Yr PCSB Budget Base Case'!I17,0)</f>
        <v>-0.01</v>
      </c>
      <c r="O17" s="65">
        <f>IF('5-Yr PCSB Budget Base Case'!J17,J17/'5-Yr PCSB Budget Base Case'!J17,0)</f>
        <v>-0.01</v>
      </c>
      <c r="P17" s="92">
        <f>IF('5-Yr PCSB Budget Base Case'!K17,K17/'5-Yr PCSB Budget Base Case'!K17,0)</f>
        <v>-0.01</v>
      </c>
    </row>
    <row r="18" spans="1:16">
      <c r="A18" s="14" t="str">
        <f t="shared" si="2"/>
        <v>PCSB 5-Year Budget</v>
      </c>
      <c r="B18" s="151">
        <f t="shared" si="2"/>
        <v>116</v>
      </c>
      <c r="C18" s="14" t="str">
        <f t="shared" si="2"/>
        <v>E.L. Haynes PCS</v>
      </c>
      <c r="D18" s="5" t="str">
        <f t="shared" si="2"/>
        <v>2026-2027</v>
      </c>
      <c r="E18" s="39">
        <v>8</v>
      </c>
      <c r="F18" s="36">
        <f>'5-Yr PCSB Budget Base Case'!F18</f>
        <v>1.08</v>
      </c>
      <c r="G18" s="51">
        <f>'5-Yr PCSB Budget Base Case'!G18-'5-Yr PCSB Budget Contingency'!G18</f>
        <v>15</v>
      </c>
      <c r="H18" s="51">
        <f>'5-Yr PCSB Budget Base Case'!H18-'5-Yr PCSB Budget Contingency'!H18</f>
        <v>0</v>
      </c>
      <c r="I18" s="51">
        <f>'5-Yr PCSB Budget Base Case'!I18-'5-Yr PCSB Budget Contingency'!I18</f>
        <v>0</v>
      </c>
      <c r="J18" s="51">
        <f>'5-Yr PCSB Budget Base Case'!J18-'5-Yr PCSB Budget Contingency'!J18</f>
        <v>0</v>
      </c>
      <c r="K18" s="51">
        <f>'5-Yr PCSB Budget Base Case'!K18-'5-Yr PCSB Budget Contingency'!K18</f>
        <v>0</v>
      </c>
      <c r="L18" s="78">
        <f>IF('5-Yr PCSB Budget Base Case'!G18,G18/'5-Yr PCSB Budget Base Case'!G18,0)</f>
        <v>0.13043478260869565</v>
      </c>
      <c r="M18" s="65">
        <f>IF('5-Yr PCSB Budget Base Case'!H18,H18/'5-Yr PCSB Budget Base Case'!H18,0)</f>
        <v>0</v>
      </c>
      <c r="N18" s="65">
        <f>IF('5-Yr PCSB Budget Base Case'!I18,I18/'5-Yr PCSB Budget Base Case'!I18,0)</f>
        <v>0</v>
      </c>
      <c r="O18" s="65">
        <f>IF('5-Yr PCSB Budget Base Case'!J18,J18/'5-Yr PCSB Budget Base Case'!J18,0)</f>
        <v>0</v>
      </c>
      <c r="P18" s="92">
        <f>IF('5-Yr PCSB Budget Base Case'!K18,K18/'5-Yr PCSB Budget Base Case'!K18,0)</f>
        <v>0</v>
      </c>
    </row>
    <row r="19" spans="1:16">
      <c r="A19" s="14" t="str">
        <f t="shared" ref="A19:D61" si="3">A$2</f>
        <v>PCSB 5-Year Budget</v>
      </c>
      <c r="B19" s="151">
        <f t="shared" si="3"/>
        <v>116</v>
      </c>
      <c r="C19" s="14" t="str">
        <f t="shared" si="3"/>
        <v>E.L. Haynes PCS</v>
      </c>
      <c r="D19" s="5" t="str">
        <f t="shared" si="3"/>
        <v>2026-2027</v>
      </c>
      <c r="E19" s="39">
        <v>9</v>
      </c>
      <c r="F19" s="36">
        <f>'5-Yr PCSB Budget Base Case'!F19</f>
        <v>1.22</v>
      </c>
      <c r="G19" s="51">
        <f>'5-Yr PCSB Budget Base Case'!G19-'5-Yr PCSB Budget Contingency'!G19</f>
        <v>0</v>
      </c>
      <c r="H19" s="51">
        <f>'5-Yr PCSB Budget Base Case'!H19-'5-Yr PCSB Budget Contingency'!H19</f>
        <v>-16</v>
      </c>
      <c r="I19" s="51">
        <f>'5-Yr PCSB Budget Base Case'!I19-'5-Yr PCSB Budget Contingency'!I19</f>
        <v>-16</v>
      </c>
      <c r="J19" s="51">
        <f>'5-Yr PCSB Budget Base Case'!J19-'5-Yr PCSB Budget Contingency'!J19</f>
        <v>-16</v>
      </c>
      <c r="K19" s="51">
        <f>'5-Yr PCSB Budget Base Case'!K19-'5-Yr PCSB Budget Contingency'!K19</f>
        <v>-16</v>
      </c>
      <c r="L19" s="78">
        <f>IF('5-Yr PCSB Budget Base Case'!G19,G19/'5-Yr PCSB Budget Base Case'!G19,0)</f>
        <v>0</v>
      </c>
      <c r="M19" s="65">
        <f>IF('5-Yr PCSB Budget Base Case'!H19,H19/'5-Yr PCSB Budget Base Case'!H19,0)</f>
        <v>-0.13793103448275862</v>
      </c>
      <c r="N19" s="65">
        <f>IF('5-Yr PCSB Budget Base Case'!I19,I19/'5-Yr PCSB Budget Base Case'!I19,0)</f>
        <v>-0.13793103448275862</v>
      </c>
      <c r="O19" s="65">
        <f>IF('5-Yr PCSB Budget Base Case'!J19,J19/'5-Yr PCSB Budget Base Case'!J19,0)</f>
        <v>-0.13793103448275862</v>
      </c>
      <c r="P19" s="92">
        <f>IF('5-Yr PCSB Budget Base Case'!K19,K19/'5-Yr PCSB Budget Base Case'!K19,0)</f>
        <v>-0.13793103448275862</v>
      </c>
    </row>
    <row r="20" spans="1:16">
      <c r="A20" s="14" t="str">
        <f t="shared" si="3"/>
        <v>PCSB 5-Year Budget</v>
      </c>
      <c r="B20" s="151">
        <f t="shared" si="3"/>
        <v>116</v>
      </c>
      <c r="C20" s="14" t="str">
        <f t="shared" si="3"/>
        <v>E.L. Haynes PCS</v>
      </c>
      <c r="D20" s="5" t="str">
        <f t="shared" si="3"/>
        <v>2026-2027</v>
      </c>
      <c r="E20" s="39">
        <v>10</v>
      </c>
      <c r="F20" s="36">
        <f>'5-Yr PCSB Budget Base Case'!F20</f>
        <v>1.22</v>
      </c>
      <c r="G20" s="51">
        <f>'5-Yr PCSB Budget Base Case'!G20-'5-Yr PCSB Budget Contingency'!G20</f>
        <v>-9</v>
      </c>
      <c r="H20" s="51">
        <f>'5-Yr PCSB Budget Base Case'!H20-'5-Yr PCSB Budget Contingency'!H20</f>
        <v>8</v>
      </c>
      <c r="I20" s="51">
        <f>'5-Yr PCSB Budget Base Case'!I20-'5-Yr PCSB Budget Contingency'!I20</f>
        <v>-10</v>
      </c>
      <c r="J20" s="51">
        <f>'5-Yr PCSB Budget Base Case'!J20-'5-Yr PCSB Budget Contingency'!J20</f>
        <v>-10</v>
      </c>
      <c r="K20" s="51">
        <f>'5-Yr PCSB Budget Base Case'!K20-'5-Yr PCSB Budget Contingency'!K20</f>
        <v>-10</v>
      </c>
      <c r="L20" s="78">
        <f>IF('5-Yr PCSB Budget Base Case'!G20,G20/'5-Yr PCSB Budget Base Case'!G20,0)</f>
        <v>-8.1081081081081086E-2</v>
      </c>
      <c r="M20" s="65">
        <f>IF('5-Yr PCSB Budget Base Case'!H20,H20/'5-Yr PCSB Budget Base Case'!H20,0)</f>
        <v>6.25E-2</v>
      </c>
      <c r="N20" s="65">
        <f>IF('5-Yr PCSB Budget Base Case'!I20,I20/'5-Yr PCSB Budget Base Case'!I20,0)</f>
        <v>-9.0909090909090912E-2</v>
      </c>
      <c r="O20" s="65">
        <f>IF('5-Yr PCSB Budget Base Case'!J20,J20/'5-Yr PCSB Budget Base Case'!J20,0)</f>
        <v>-9.0909090909090912E-2</v>
      </c>
      <c r="P20" s="92">
        <f>IF('5-Yr PCSB Budget Base Case'!K20,K20/'5-Yr PCSB Budget Base Case'!K20,0)</f>
        <v>-9.0909090909090912E-2</v>
      </c>
    </row>
    <row r="21" spans="1:16">
      <c r="A21" s="14" t="str">
        <f t="shared" si="3"/>
        <v>PCSB 5-Year Budget</v>
      </c>
      <c r="B21" s="151">
        <f t="shared" si="3"/>
        <v>116</v>
      </c>
      <c r="C21" s="14" t="str">
        <f t="shared" si="3"/>
        <v>E.L. Haynes PCS</v>
      </c>
      <c r="D21" s="5" t="str">
        <f t="shared" si="3"/>
        <v>2026-2027</v>
      </c>
      <c r="E21" s="39">
        <v>11</v>
      </c>
      <c r="F21" s="36">
        <f>'5-Yr PCSB Budget Base Case'!F21</f>
        <v>1.22</v>
      </c>
      <c r="G21" s="51">
        <f>'5-Yr PCSB Budget Base Case'!G21-'5-Yr PCSB Budget Contingency'!G21</f>
        <v>-3</v>
      </c>
      <c r="H21" s="51">
        <f>'5-Yr PCSB Budget Base Case'!H21-'5-Yr PCSB Budget Contingency'!H21</f>
        <v>-2</v>
      </c>
      <c r="I21" s="51">
        <f>'5-Yr PCSB Budget Base Case'!I21-'5-Yr PCSB Budget Contingency'!I21</f>
        <v>15</v>
      </c>
      <c r="J21" s="51">
        <f>'5-Yr PCSB Budget Base Case'!J21-'5-Yr PCSB Budget Contingency'!J21</f>
        <v>-3</v>
      </c>
      <c r="K21" s="51">
        <f>'5-Yr PCSB Budget Base Case'!K21-'5-Yr PCSB Budget Contingency'!K21</f>
        <v>-3</v>
      </c>
      <c r="L21" s="78">
        <f>IF('5-Yr PCSB Budget Base Case'!G21,G21/'5-Yr PCSB Budget Base Case'!G21,0)</f>
        <v>-2.8571428571428571E-2</v>
      </c>
      <c r="M21" s="65">
        <f>IF('5-Yr PCSB Budget Base Case'!H21,H21/'5-Yr PCSB Budget Base Case'!H21,0)</f>
        <v>-1.8867924528301886E-2</v>
      </c>
      <c r="N21" s="65">
        <f>IF('5-Yr PCSB Budget Base Case'!I21,I21/'5-Yr PCSB Budget Base Case'!I21,0)</f>
        <v>0.12195121951219512</v>
      </c>
      <c r="O21" s="65">
        <f>IF('5-Yr PCSB Budget Base Case'!J21,J21/'5-Yr PCSB Budget Base Case'!J21,0)</f>
        <v>-2.8571428571428571E-2</v>
      </c>
      <c r="P21" s="92">
        <f>IF('5-Yr PCSB Budget Base Case'!K21,K21/'5-Yr PCSB Budget Base Case'!K21,0)</f>
        <v>-2.8571428571428571E-2</v>
      </c>
    </row>
    <row r="22" spans="1:16">
      <c r="A22" s="14" t="str">
        <f t="shared" si="3"/>
        <v>PCSB 5-Year Budget</v>
      </c>
      <c r="B22" s="151">
        <f t="shared" si="3"/>
        <v>116</v>
      </c>
      <c r="C22" s="14" t="str">
        <f t="shared" si="3"/>
        <v>E.L. Haynes PCS</v>
      </c>
      <c r="D22" s="5" t="str">
        <f t="shared" si="3"/>
        <v>2026-2027</v>
      </c>
      <c r="E22" s="39">
        <v>12</v>
      </c>
      <c r="F22" s="36">
        <f>'5-Yr PCSB Budget Base Case'!F22</f>
        <v>1.22</v>
      </c>
      <c r="G22" s="51">
        <f>'5-Yr PCSB Budget Base Case'!G22-'5-Yr PCSB Budget Contingency'!G22</f>
        <v>6</v>
      </c>
      <c r="H22" s="51">
        <f>'5-Yr PCSB Budget Base Case'!H22-'5-Yr PCSB Budget Contingency'!H22</f>
        <v>-3</v>
      </c>
      <c r="I22" s="51">
        <f>'5-Yr PCSB Budget Base Case'!I22-'5-Yr PCSB Budget Contingency'!I22</f>
        <v>-3</v>
      </c>
      <c r="J22" s="51">
        <f>'5-Yr PCSB Budget Base Case'!J22-'5-Yr PCSB Budget Contingency'!J22</f>
        <v>14</v>
      </c>
      <c r="K22" s="51">
        <f>'5-Yr PCSB Budget Base Case'!K22-'5-Yr PCSB Budget Contingency'!K22</f>
        <v>-3</v>
      </c>
      <c r="L22" s="78">
        <f>IF('5-Yr PCSB Budget Base Case'!G22,G22/'5-Yr PCSB Budget Base Case'!G22,0)</f>
        <v>5.5045871559633031E-2</v>
      </c>
      <c r="M22" s="65">
        <f>IF('5-Yr PCSB Budget Base Case'!H22,H22/'5-Yr PCSB Budget Base Case'!H22,0)</f>
        <v>-0.03</v>
      </c>
      <c r="N22" s="65">
        <f>IF('5-Yr PCSB Budget Base Case'!I22,I22/'5-Yr PCSB Budget Base Case'!I22,0)</f>
        <v>-0.03</v>
      </c>
      <c r="O22" s="65">
        <f>IF('5-Yr PCSB Budget Base Case'!J22,J22/'5-Yr PCSB Budget Base Case'!J22,0)</f>
        <v>0.11965811965811966</v>
      </c>
      <c r="P22" s="92">
        <f>IF('5-Yr PCSB Budget Base Case'!K22,K22/'5-Yr PCSB Budget Base Case'!K22,0)</f>
        <v>-0.03</v>
      </c>
    </row>
    <row r="23" spans="1:16">
      <c r="A23" s="14" t="str">
        <f t="shared" si="3"/>
        <v>PCSB 5-Year Budget</v>
      </c>
      <c r="B23" s="151">
        <f t="shared" si="3"/>
        <v>116</v>
      </c>
      <c r="C23" s="14" t="str">
        <f t="shared" si="3"/>
        <v>E.L. Haynes PCS</v>
      </c>
      <c r="D23" s="5" t="str">
        <f t="shared" si="3"/>
        <v>2026-2027</v>
      </c>
      <c r="E23" s="38" t="s">
        <v>208</v>
      </c>
      <c r="F23" s="36">
        <f>'5-Yr PCSB Budget Base Case'!F23</f>
        <v>1.58</v>
      </c>
      <c r="G23" s="51">
        <f>'5-Yr PCSB Budget Base Case'!G23-'5-Yr PCSB Budget Contingency'!G23</f>
        <v>0</v>
      </c>
      <c r="H23" s="51">
        <f>'5-Yr PCSB Budget Base Case'!H23-'5-Yr PCSB Budget Contingency'!H23</f>
        <v>0</v>
      </c>
      <c r="I23" s="51">
        <f>'5-Yr PCSB Budget Base Case'!I23-'5-Yr PCSB Budget Contingency'!I23</f>
        <v>0</v>
      </c>
      <c r="J23" s="51">
        <f>'5-Yr PCSB Budget Base Case'!J23-'5-Yr PCSB Budget Contingency'!J23</f>
        <v>0</v>
      </c>
      <c r="K23" s="51">
        <f>'5-Yr PCSB Budget Base Case'!K23-'5-Yr PCSB Budget Contingency'!K23</f>
        <v>0</v>
      </c>
      <c r="L23" s="78">
        <f>IF('5-Yr PCSB Budget Base Case'!G23,G23/'5-Yr PCSB Budget Base Case'!G23,0)</f>
        <v>0</v>
      </c>
      <c r="M23" s="65">
        <f>IF('5-Yr PCSB Budget Base Case'!H23,H23/'5-Yr PCSB Budget Base Case'!H23,0)</f>
        <v>0</v>
      </c>
      <c r="N23" s="65">
        <f>IF('5-Yr PCSB Budget Base Case'!I23,I23/'5-Yr PCSB Budget Base Case'!I23,0)</f>
        <v>0</v>
      </c>
      <c r="O23" s="65">
        <f>IF('5-Yr PCSB Budget Base Case'!J23,J23/'5-Yr PCSB Budget Base Case'!J23,0)</f>
        <v>0</v>
      </c>
      <c r="P23" s="92">
        <f>IF('5-Yr PCSB Budget Base Case'!K23,K23/'5-Yr PCSB Budget Base Case'!K23,0)</f>
        <v>0</v>
      </c>
    </row>
    <row r="24" spans="1:16">
      <c r="A24" s="14" t="str">
        <f t="shared" si="3"/>
        <v>PCSB 5-Year Budget</v>
      </c>
      <c r="B24" s="151">
        <f t="shared" si="3"/>
        <v>116</v>
      </c>
      <c r="C24" s="14" t="str">
        <f t="shared" si="3"/>
        <v>E.L. Haynes PCS</v>
      </c>
      <c r="D24" s="5" t="str">
        <f t="shared" si="3"/>
        <v>2026-2027</v>
      </c>
      <c r="E24" s="38" t="s">
        <v>207</v>
      </c>
      <c r="F24" s="36">
        <f>'5-Yr PCSB Budget Base Case'!F24</f>
        <v>1.17</v>
      </c>
      <c r="G24" s="51">
        <f>'5-Yr PCSB Budget Base Case'!G24-'5-Yr PCSB Budget Contingency'!G24</f>
        <v>0</v>
      </c>
      <c r="H24" s="51">
        <f>'5-Yr PCSB Budget Base Case'!H24-'5-Yr PCSB Budget Contingency'!H24</f>
        <v>0</v>
      </c>
      <c r="I24" s="51">
        <f>'5-Yr PCSB Budget Base Case'!I24-'5-Yr PCSB Budget Contingency'!I24</f>
        <v>0</v>
      </c>
      <c r="J24" s="51">
        <f>'5-Yr PCSB Budget Base Case'!J24-'5-Yr PCSB Budget Contingency'!J24</f>
        <v>0</v>
      </c>
      <c r="K24" s="51">
        <f>'5-Yr PCSB Budget Base Case'!K24-'5-Yr PCSB Budget Contingency'!K24</f>
        <v>0</v>
      </c>
      <c r="L24" s="78">
        <f>IF('5-Yr PCSB Budget Base Case'!G24,G24/'5-Yr PCSB Budget Base Case'!G24,0)</f>
        <v>0</v>
      </c>
      <c r="M24" s="65">
        <f>IF('5-Yr PCSB Budget Base Case'!H24,H24/'5-Yr PCSB Budget Base Case'!H24,0)</f>
        <v>0</v>
      </c>
      <c r="N24" s="65">
        <f>IF('5-Yr PCSB Budget Base Case'!I24,I24/'5-Yr PCSB Budget Base Case'!I24,0)</f>
        <v>0</v>
      </c>
      <c r="O24" s="65">
        <f>IF('5-Yr PCSB Budget Base Case'!J24,J24/'5-Yr PCSB Budget Base Case'!J24,0)</f>
        <v>0</v>
      </c>
      <c r="P24" s="92">
        <f>IF('5-Yr PCSB Budget Base Case'!K24,K24/'5-Yr PCSB Budget Base Case'!K24,0)</f>
        <v>0</v>
      </c>
    </row>
    <row r="25" spans="1:16">
      <c r="A25" s="14" t="str">
        <f t="shared" si="3"/>
        <v>PCSB 5-Year Budget</v>
      </c>
      <c r="B25" s="151">
        <f t="shared" si="3"/>
        <v>116</v>
      </c>
      <c r="C25" s="14" t="str">
        <f t="shared" si="3"/>
        <v>E.L. Haynes PCS</v>
      </c>
      <c r="D25" s="5" t="str">
        <f t="shared" si="3"/>
        <v>2026-2027</v>
      </c>
      <c r="E25" s="38" t="s">
        <v>206</v>
      </c>
      <c r="F25" s="45">
        <f>'5-Yr PCSB Budget Base Case'!F25</f>
        <v>1</v>
      </c>
      <c r="G25" s="52">
        <f>'5-Yr PCSB Budget Base Case'!G25-'5-Yr PCSB Budget Contingency'!G25</f>
        <v>0</v>
      </c>
      <c r="H25" s="52">
        <f>'5-Yr PCSB Budget Base Case'!H25-'5-Yr PCSB Budget Contingency'!H25</f>
        <v>0</v>
      </c>
      <c r="I25" s="52">
        <f>'5-Yr PCSB Budget Base Case'!I25-'5-Yr PCSB Budget Contingency'!I25</f>
        <v>0</v>
      </c>
      <c r="J25" s="52">
        <f>'5-Yr PCSB Budget Base Case'!J25-'5-Yr PCSB Budget Contingency'!J25</f>
        <v>0</v>
      </c>
      <c r="K25" s="52">
        <f>'5-Yr PCSB Budget Base Case'!K25-'5-Yr PCSB Budget Contingency'!K25</f>
        <v>0</v>
      </c>
      <c r="L25" s="79">
        <f>IF('5-Yr PCSB Budget Base Case'!G25,G25/'5-Yr PCSB Budget Base Case'!G25,0)</f>
        <v>0</v>
      </c>
      <c r="M25" s="66">
        <f>IF('5-Yr PCSB Budget Base Case'!H25,H25/'5-Yr PCSB Budget Base Case'!H25,0)</f>
        <v>0</v>
      </c>
      <c r="N25" s="66">
        <f>IF('5-Yr PCSB Budget Base Case'!I25,I25/'5-Yr PCSB Budget Base Case'!I25,0)</f>
        <v>0</v>
      </c>
      <c r="O25" s="66">
        <f>IF('5-Yr PCSB Budget Base Case'!J25,J25/'5-Yr PCSB Budget Base Case'!J25,0)</f>
        <v>0</v>
      </c>
      <c r="P25" s="93">
        <f>IF('5-Yr PCSB Budget Base Case'!K25,K25/'5-Yr PCSB Budget Base Case'!K25,0)</f>
        <v>0</v>
      </c>
    </row>
    <row r="26" spans="1:16" ht="30" customHeight="1">
      <c r="A26" s="14" t="str">
        <f t="shared" si="3"/>
        <v>PCSB 5-Year Budget</v>
      </c>
      <c r="B26" s="151">
        <f t="shared" si="3"/>
        <v>116</v>
      </c>
      <c r="C26" s="14" t="str">
        <f t="shared" si="3"/>
        <v>E.L. Haynes PCS</v>
      </c>
      <c r="D26" s="5" t="str">
        <f t="shared" si="3"/>
        <v>2026-2027</v>
      </c>
      <c r="E26" s="40" t="s">
        <v>205</v>
      </c>
      <c r="F26" s="36">
        <f>'5-Yr PCSB Budget Base Case'!F26</f>
        <v>0.97</v>
      </c>
      <c r="G26" s="51">
        <f>'5-Yr PCSB Budget Base Case'!G26-'5-Yr PCSB Budget Contingency'!G26</f>
        <v>0</v>
      </c>
      <c r="H26" s="51">
        <f>'5-Yr PCSB Budget Base Case'!H26-'5-Yr PCSB Budget Contingency'!H26</f>
        <v>2.8870292887029336</v>
      </c>
      <c r="I26" s="51">
        <f>'5-Yr PCSB Budget Base Case'!I26-'5-Yr PCSB Budget Contingency'!I26</f>
        <v>3.579916317991632</v>
      </c>
      <c r="J26" s="51">
        <f>'5-Yr PCSB Budget Base Case'!J26-'5-Yr PCSB Budget Contingency'!J26</f>
        <v>6.2937238493723839</v>
      </c>
      <c r="K26" s="51">
        <f>'5-Yr PCSB Budget Base Case'!K26-'5-Yr PCSB Budget Contingency'!K26</f>
        <v>8.1991631799163258</v>
      </c>
      <c r="L26" s="78">
        <f>IF('5-Yr PCSB Budget Base Case'!G26,G26/'5-Yr PCSB Budget Base Case'!G26,0)</f>
        <v>0</v>
      </c>
      <c r="M26" s="65">
        <f>IF('5-Yr PCSB Budget Base Case'!H26,H26/'5-Yr PCSB Budget Base Case'!H26,0)</f>
        <v>4.0160642570281187E-2</v>
      </c>
      <c r="N26" s="65">
        <f>IF('5-Yr PCSB Budget Base Case'!I26,I26/'5-Yr PCSB Budget Base Case'!I26,0)</f>
        <v>4.9323786793953862E-2</v>
      </c>
      <c r="O26" s="65">
        <f>IF('5-Yr PCSB Budget Base Case'!J26,J26/'5-Yr PCSB Budget Base Case'!J26,0)</f>
        <v>8.3588957055214713E-2</v>
      </c>
      <c r="P26" s="92">
        <f>IF('5-Yr PCSB Budget Base Case'!K26,K26/'5-Yr PCSB Budget Base Case'!K26,0)</f>
        <v>0.10620792819745709</v>
      </c>
    </row>
    <row r="27" spans="1:16">
      <c r="A27" s="14" t="str">
        <f t="shared" si="3"/>
        <v>PCSB 5-Year Budget</v>
      </c>
      <c r="B27" s="151">
        <f t="shared" si="3"/>
        <v>116</v>
      </c>
      <c r="C27" s="14" t="str">
        <f t="shared" si="3"/>
        <v>E.L. Haynes PCS</v>
      </c>
      <c r="D27" s="5" t="str">
        <f t="shared" si="3"/>
        <v>2026-2027</v>
      </c>
      <c r="E27" s="40" t="s">
        <v>204</v>
      </c>
      <c r="F27" s="36">
        <f>'5-Yr PCSB Budget Base Case'!F27</f>
        <v>1.2</v>
      </c>
      <c r="G27" s="51">
        <f>'5-Yr PCSB Budget Base Case'!G27-'5-Yr PCSB Budget Contingency'!G27</f>
        <v>0</v>
      </c>
      <c r="H27" s="51">
        <f>'5-Yr PCSB Budget Base Case'!H27-'5-Yr PCSB Budget Contingency'!H27</f>
        <v>5.1046025104602535</v>
      </c>
      <c r="I27" s="51">
        <f>'5-Yr PCSB Budget Base Case'!I27-'5-Yr PCSB Budget Contingency'!I27</f>
        <v>6.3297071129707092</v>
      </c>
      <c r="J27" s="51">
        <f>'5-Yr PCSB Budget Base Case'!J27-'5-Yr PCSB Budget Contingency'!J27</f>
        <v>11.128033472803338</v>
      </c>
      <c r="K27" s="51">
        <f>'5-Yr PCSB Budget Base Case'!K27-'5-Yr PCSB Budget Contingency'!K27</f>
        <v>14.497071129707109</v>
      </c>
      <c r="L27" s="78">
        <f>IF('5-Yr PCSB Budget Base Case'!G27,G27/'5-Yr PCSB Budget Base Case'!G27,0)</f>
        <v>0</v>
      </c>
      <c r="M27" s="65">
        <f>IF('5-Yr PCSB Budget Base Case'!H27,H27/'5-Yr PCSB Budget Base Case'!H27,0)</f>
        <v>4.0160642570281145E-2</v>
      </c>
      <c r="N27" s="65">
        <f>IF('5-Yr PCSB Budget Base Case'!I27,I27/'5-Yr PCSB Budget Base Case'!I27,0)</f>
        <v>4.9323786793953842E-2</v>
      </c>
      <c r="O27" s="65">
        <f>IF('5-Yr PCSB Budget Base Case'!J27,J27/'5-Yr PCSB Budget Base Case'!J27,0)</f>
        <v>8.3588957055214658E-2</v>
      </c>
      <c r="P27" s="92">
        <f>IF('5-Yr PCSB Budget Base Case'!K27,K27/'5-Yr PCSB Budget Base Case'!K27,0)</f>
        <v>0.10620792819745697</v>
      </c>
    </row>
    <row r="28" spans="1:16">
      <c r="A28" s="14" t="str">
        <f t="shared" si="3"/>
        <v>PCSB 5-Year Budget</v>
      </c>
      <c r="B28" s="151">
        <f t="shared" si="3"/>
        <v>116</v>
      </c>
      <c r="C28" s="14" t="str">
        <f t="shared" si="3"/>
        <v>E.L. Haynes PCS</v>
      </c>
      <c r="D28" s="5" t="str">
        <f t="shared" si="3"/>
        <v>2026-2027</v>
      </c>
      <c r="E28" s="40" t="s">
        <v>203</v>
      </c>
      <c r="F28" s="36">
        <f>'5-Yr PCSB Budget Base Case'!F28</f>
        <v>1.97</v>
      </c>
      <c r="G28" s="51">
        <f>'5-Yr PCSB Budget Base Case'!G28-'5-Yr PCSB Budget Contingency'!G28</f>
        <v>0</v>
      </c>
      <c r="H28" s="51">
        <f>'5-Yr PCSB Budget Base Case'!H28-'5-Yr PCSB Budget Contingency'!H28</f>
        <v>1.2552301255230134</v>
      </c>
      <c r="I28" s="51">
        <f>'5-Yr PCSB Budget Base Case'!I28-'5-Yr PCSB Budget Contingency'!I28</f>
        <v>1.5564853556485367</v>
      </c>
      <c r="J28" s="51">
        <f>'5-Yr PCSB Budget Base Case'!J28-'5-Yr PCSB Budget Contingency'!J28</f>
        <v>2.7364016736401666</v>
      </c>
      <c r="K28" s="51">
        <f>'5-Yr PCSB Budget Base Case'!K28-'5-Yr PCSB Budget Contingency'!K28</f>
        <v>3.5648535564853532</v>
      </c>
      <c r="L28" s="78">
        <f>IF('5-Yr PCSB Budget Base Case'!G28,G28/'5-Yr PCSB Budget Base Case'!G28,0)</f>
        <v>0</v>
      </c>
      <c r="M28" s="65">
        <f>IF('5-Yr PCSB Budget Base Case'!H28,H28/'5-Yr PCSB Budget Base Case'!H28,0)</f>
        <v>4.0160642570281152E-2</v>
      </c>
      <c r="N28" s="65">
        <f>IF('5-Yr PCSB Budget Base Case'!I28,I28/'5-Yr PCSB Budget Base Case'!I28,0)</f>
        <v>4.9323786793953897E-2</v>
      </c>
      <c r="O28" s="65">
        <f>IF('5-Yr PCSB Budget Base Case'!J28,J28/'5-Yr PCSB Budget Base Case'!J28,0)</f>
        <v>8.3588957055214699E-2</v>
      </c>
      <c r="P28" s="92">
        <f>IF('5-Yr PCSB Budget Base Case'!K28,K28/'5-Yr PCSB Budget Base Case'!K28,0)</f>
        <v>0.10620792819745693</v>
      </c>
    </row>
    <row r="29" spans="1:16">
      <c r="A29" s="14" t="str">
        <f t="shared" si="3"/>
        <v>PCSB 5-Year Budget</v>
      </c>
      <c r="B29" s="151">
        <f t="shared" si="3"/>
        <v>116</v>
      </c>
      <c r="C29" s="14" t="str">
        <f t="shared" si="3"/>
        <v>E.L. Haynes PCS</v>
      </c>
      <c r="D29" s="5" t="str">
        <f t="shared" si="3"/>
        <v>2026-2027</v>
      </c>
      <c r="E29" s="40" t="s">
        <v>202</v>
      </c>
      <c r="F29" s="36">
        <f>'5-Yr PCSB Budget Base Case'!F29</f>
        <v>3.49</v>
      </c>
      <c r="G29" s="51">
        <f>'5-Yr PCSB Budget Base Case'!G29-'5-Yr PCSB Budget Contingency'!G29</f>
        <v>0</v>
      </c>
      <c r="H29" s="51">
        <f>'5-Yr PCSB Budget Base Case'!H29-'5-Yr PCSB Budget Contingency'!H29</f>
        <v>1.04602510460251</v>
      </c>
      <c r="I29" s="51">
        <f>'5-Yr PCSB Budget Base Case'!I29-'5-Yr PCSB Budget Contingency'!I29</f>
        <v>1.2970711297071134</v>
      </c>
      <c r="J29" s="51">
        <f>'5-Yr PCSB Budget Base Case'!J29-'5-Yr PCSB Budget Contingency'!J29</f>
        <v>2.2803347280334734</v>
      </c>
      <c r="K29" s="51">
        <f>'5-Yr PCSB Budget Base Case'!K29-'5-Yr PCSB Budget Contingency'!K29</f>
        <v>2.97071129707113</v>
      </c>
      <c r="L29" s="78">
        <f>IF('5-Yr PCSB Budget Base Case'!G29,G29/'5-Yr PCSB Budget Base Case'!G29,0)</f>
        <v>0</v>
      </c>
      <c r="M29" s="65">
        <f>IF('5-Yr PCSB Budget Base Case'!H29,H29/'5-Yr PCSB Budget Base Case'!H29,0)</f>
        <v>4.0160642570281103E-2</v>
      </c>
      <c r="N29" s="65">
        <f>IF('5-Yr PCSB Budget Base Case'!I29,I29/'5-Yr PCSB Budget Base Case'!I29,0)</f>
        <v>4.9323786793953869E-2</v>
      </c>
      <c r="O29" s="65">
        <f>IF('5-Yr PCSB Budget Base Case'!J29,J29/'5-Yr PCSB Budget Base Case'!J29,0)</f>
        <v>8.3588957055214741E-2</v>
      </c>
      <c r="P29" s="92">
        <f>IF('5-Yr PCSB Budget Base Case'!K29,K29/'5-Yr PCSB Budget Base Case'!K29,0)</f>
        <v>0.106207928197457</v>
      </c>
    </row>
    <row r="30" spans="1:16">
      <c r="A30" s="14" t="str">
        <f t="shared" si="3"/>
        <v>PCSB 5-Year Budget</v>
      </c>
      <c r="B30" s="151">
        <f t="shared" si="3"/>
        <v>116</v>
      </c>
      <c r="C30" s="14" t="str">
        <f t="shared" si="3"/>
        <v>E.L. Haynes PCS</v>
      </c>
      <c r="D30" s="5" t="str">
        <f t="shared" si="3"/>
        <v>2026-2027</v>
      </c>
      <c r="E30" s="40" t="s">
        <v>295</v>
      </c>
      <c r="F30" s="36">
        <v>9.9000000000000005E-2</v>
      </c>
      <c r="G30" s="51">
        <f>'5-Yr PCSB Budget Base Case'!G30-'5-Yr PCSB Budget Contingency'!G30</f>
        <v>0</v>
      </c>
      <c r="H30" s="51">
        <f>'5-Yr PCSB Budget Base Case'!H30-'5-Yr PCSB Budget Contingency'!H30</f>
        <v>10.29288702928875</v>
      </c>
      <c r="I30" s="51">
        <f>'5-Yr PCSB Budget Base Case'!I30-'5-Yr PCSB Budget Contingency'!I30</f>
        <v>12.763179916317995</v>
      </c>
      <c r="J30" s="51">
        <f>'5-Yr PCSB Budget Base Case'!J30-'5-Yr PCSB Budget Contingency'!J30</f>
        <v>22.438493723849376</v>
      </c>
      <c r="K30" s="51">
        <f>'5-Yr PCSB Budget Base Case'!K30-'5-Yr PCSB Budget Contingency'!K30</f>
        <v>29.231799163179915</v>
      </c>
      <c r="L30" s="78">
        <f>IF('5-Yr PCSB Budget Base Case'!G30,G30/'5-Yr PCSB Budget Base Case'!G30,0)</f>
        <v>0</v>
      </c>
      <c r="M30" s="65">
        <f>IF('5-Yr PCSB Budget Base Case'!H30,H30/'5-Yr PCSB Budget Base Case'!H30,0)</f>
        <v>4.0160642570281298E-2</v>
      </c>
      <c r="N30" s="65">
        <f>IF('5-Yr PCSB Budget Base Case'!I30,I30/'5-Yr PCSB Budget Base Case'!I30,0)</f>
        <v>4.9323786793953869E-2</v>
      </c>
      <c r="O30" s="65">
        <f>IF('5-Yr PCSB Budget Base Case'!J30,J30/'5-Yr PCSB Budget Base Case'!J30,0)</f>
        <v>8.3588957055214741E-2</v>
      </c>
      <c r="P30" s="92">
        <f>IF('5-Yr PCSB Budget Base Case'!K30,K30/'5-Yr PCSB Budget Base Case'!K30,0)</f>
        <v>0.10620792819745699</v>
      </c>
    </row>
    <row r="31" spans="1:16">
      <c r="A31" s="14" t="str">
        <f t="shared" si="3"/>
        <v>PCSB 5-Year Budget</v>
      </c>
      <c r="B31" s="151">
        <f t="shared" si="3"/>
        <v>116</v>
      </c>
      <c r="C31" s="14" t="str">
        <f t="shared" si="3"/>
        <v>E.L. Haynes PCS</v>
      </c>
      <c r="D31" s="5" t="str">
        <f t="shared" si="3"/>
        <v>2026-2027</v>
      </c>
      <c r="E31" s="40" t="s">
        <v>296</v>
      </c>
      <c r="F31" s="36">
        <v>8.8999999999999996E-2</v>
      </c>
      <c r="G31" s="51">
        <f>'5-Yr PCSB Budget Base Case'!G31-'5-Yr PCSB Budget Contingency'!G31</f>
        <v>0</v>
      </c>
      <c r="H31" s="51">
        <f>'5-Yr PCSB Budget Base Case'!H31-'5-Yr PCSB Budget Contingency'!H31</f>
        <v>10.29288702928875</v>
      </c>
      <c r="I31" s="51">
        <f>'5-Yr PCSB Budget Base Case'!I31-'5-Yr PCSB Budget Contingency'!I31</f>
        <v>12.763179916317995</v>
      </c>
      <c r="J31" s="51">
        <f>'5-Yr PCSB Budget Base Case'!J31-'5-Yr PCSB Budget Contingency'!J31</f>
        <v>22.438493723849376</v>
      </c>
      <c r="K31" s="51">
        <f>'5-Yr PCSB Budget Base Case'!K31-'5-Yr PCSB Budget Contingency'!K31</f>
        <v>29.231799163179915</v>
      </c>
      <c r="L31" s="78">
        <f>IF('5-Yr PCSB Budget Base Case'!G31,G31/'5-Yr PCSB Budget Base Case'!G31,0)</f>
        <v>0</v>
      </c>
      <c r="M31" s="65">
        <f>IF('5-Yr PCSB Budget Base Case'!H31,H31/'5-Yr PCSB Budget Base Case'!H31,0)</f>
        <v>4.0160642570281298E-2</v>
      </c>
      <c r="N31" s="65">
        <f>IF('5-Yr PCSB Budget Base Case'!I31,I31/'5-Yr PCSB Budget Base Case'!I31,0)</f>
        <v>4.9323786793953869E-2</v>
      </c>
      <c r="O31" s="65">
        <f>IF('5-Yr PCSB Budget Base Case'!J31,J31/'5-Yr PCSB Budget Base Case'!J31,0)</f>
        <v>8.3588957055214741E-2</v>
      </c>
      <c r="P31" s="92">
        <f>IF('5-Yr PCSB Budget Base Case'!K31,K31/'5-Yr PCSB Budget Base Case'!K31,0)</f>
        <v>0.10620792819745699</v>
      </c>
    </row>
    <row r="32" spans="1:16">
      <c r="A32" s="14" t="str">
        <f t="shared" si="3"/>
        <v>PCSB 5-Year Budget</v>
      </c>
      <c r="B32" s="151">
        <f t="shared" si="3"/>
        <v>116</v>
      </c>
      <c r="C32" s="14" t="str">
        <f t="shared" si="3"/>
        <v>E.L. Haynes PCS</v>
      </c>
      <c r="D32" s="5" t="str">
        <f t="shared" si="3"/>
        <v>2026-2027</v>
      </c>
      <c r="E32" s="40" t="s">
        <v>201</v>
      </c>
      <c r="F32" s="36">
        <f>'5-Yr PCSB Budget Base Case'!F32</f>
        <v>0.06</v>
      </c>
      <c r="G32" s="51">
        <f>'5-Yr PCSB Budget Base Case'!G32-'5-Yr PCSB Budget Contingency'!G32</f>
        <v>0</v>
      </c>
      <c r="H32" s="51">
        <f>'5-Yr PCSB Budget Base Case'!H32-'5-Yr PCSB Budget Contingency'!H32</f>
        <v>0</v>
      </c>
      <c r="I32" s="51">
        <f>'5-Yr PCSB Budget Base Case'!I32-'5-Yr PCSB Budget Contingency'!I32</f>
        <v>0</v>
      </c>
      <c r="J32" s="51">
        <f>'5-Yr PCSB Budget Base Case'!J32-'5-Yr PCSB Budget Contingency'!J32</f>
        <v>0</v>
      </c>
      <c r="K32" s="51">
        <f>'5-Yr PCSB Budget Base Case'!K32-'5-Yr PCSB Budget Contingency'!K32</f>
        <v>0</v>
      </c>
      <c r="L32" s="78">
        <f>IF('5-Yr PCSB Budget Base Case'!G32,G32/'5-Yr PCSB Budget Base Case'!G32,0)</f>
        <v>0</v>
      </c>
      <c r="M32" s="65">
        <f>IF('5-Yr PCSB Budget Base Case'!H32,H32/'5-Yr PCSB Budget Base Case'!H32,0)</f>
        <v>0</v>
      </c>
      <c r="N32" s="65">
        <f>IF('5-Yr PCSB Budget Base Case'!I32,I32/'5-Yr PCSB Budget Base Case'!I32,0)</f>
        <v>0</v>
      </c>
      <c r="O32" s="65">
        <f>IF('5-Yr PCSB Budget Base Case'!J32,J32/'5-Yr PCSB Budget Base Case'!J32,0)</f>
        <v>0</v>
      </c>
      <c r="P32" s="92">
        <f>IF('5-Yr PCSB Budget Base Case'!K32,K32/'5-Yr PCSB Budget Base Case'!K32,0)</f>
        <v>0</v>
      </c>
    </row>
    <row r="33" spans="1:16">
      <c r="A33" s="14" t="str">
        <f t="shared" si="3"/>
        <v>PCSB 5-Year Budget</v>
      </c>
      <c r="B33" s="151">
        <f t="shared" si="3"/>
        <v>116</v>
      </c>
      <c r="C33" s="14" t="str">
        <f t="shared" si="3"/>
        <v>E.L. Haynes PCS</v>
      </c>
      <c r="D33" s="5" t="str">
        <f t="shared" si="3"/>
        <v>2026-2027</v>
      </c>
      <c r="E33" s="40" t="s">
        <v>285</v>
      </c>
      <c r="F33" s="36">
        <f>'5-Yr PCSB Budget Base Case'!F33</f>
        <v>0.3</v>
      </c>
      <c r="G33" s="51">
        <f>'5-Yr PCSB Budget Base Case'!G33-'5-Yr PCSB Budget Contingency'!G33</f>
        <v>0</v>
      </c>
      <c r="H33" s="51">
        <f>'5-Yr PCSB Budget Base Case'!H33-'5-Yr PCSB Budget Contingency'!H33</f>
        <v>18.995815899581544</v>
      </c>
      <c r="I33" s="51">
        <f>'5-Yr PCSB Budget Base Case'!I33-'5-Yr PCSB Budget Contingency'!I33</f>
        <v>23.554811715481151</v>
      </c>
      <c r="J33" s="51">
        <f>'5-Yr PCSB Budget Base Case'!J33-'5-Yr PCSB Budget Contingency'!J33</f>
        <v>41.41087866108785</v>
      </c>
      <c r="K33" s="51">
        <f>'5-Yr PCSB Budget Base Case'!K33-'5-Yr PCSB Budget Contingency'!K33</f>
        <v>53.948117154811712</v>
      </c>
      <c r="L33" s="78">
        <f>IF('5-Yr PCSB Budget Base Case'!G33,G33/'5-Yr PCSB Budget Base Case'!G33,0)</f>
        <v>0</v>
      </c>
      <c r="M33" s="65">
        <f>IF('5-Yr PCSB Budget Base Case'!H33,H33/'5-Yr PCSB Budget Base Case'!H33,0)</f>
        <v>4.0160642570281034E-2</v>
      </c>
      <c r="N33" s="65">
        <f>IF('5-Yr PCSB Budget Base Case'!I33,I33/'5-Yr PCSB Budget Base Case'!I33,0)</f>
        <v>4.9323786793953814E-2</v>
      </c>
      <c r="O33" s="65">
        <f>IF('5-Yr PCSB Budget Base Case'!J33,J33/'5-Yr PCSB Budget Base Case'!J33,0)</f>
        <v>8.3588957055214699E-2</v>
      </c>
      <c r="P33" s="92">
        <f>IF('5-Yr PCSB Budget Base Case'!K33,K33/'5-Yr PCSB Budget Base Case'!K33,0)</f>
        <v>0.10620792819745699</v>
      </c>
    </row>
    <row r="34" spans="1:16">
      <c r="A34" s="14" t="str">
        <f t="shared" si="3"/>
        <v>PCSB 5-Year Budget</v>
      </c>
      <c r="B34" s="151">
        <f t="shared" si="3"/>
        <v>116</v>
      </c>
      <c r="C34" s="14" t="str">
        <f t="shared" si="3"/>
        <v>E.L. Haynes PCS</v>
      </c>
      <c r="D34" s="5" t="str">
        <f t="shared" si="3"/>
        <v>2026-2027</v>
      </c>
      <c r="E34" s="40" t="s">
        <v>297</v>
      </c>
      <c r="F34" s="36">
        <v>7.0000000000000007E-2</v>
      </c>
      <c r="G34" s="51">
        <f>'5-Yr PCSB Budget Base Case'!G34-'5-Yr PCSB Budget Contingency'!G34</f>
        <v>1</v>
      </c>
      <c r="H34" s="51">
        <f>'5-Yr PCSB Budget Base Case'!H34-'5-Yr PCSB Budget Contingency'!H34</f>
        <v>0</v>
      </c>
      <c r="I34" s="51">
        <f>'5-Yr PCSB Budget Base Case'!I34-'5-Yr PCSB Budget Contingency'!I34</f>
        <v>0</v>
      </c>
      <c r="J34" s="51">
        <f>'5-Yr PCSB Budget Base Case'!J34-'5-Yr PCSB Budget Contingency'!J34</f>
        <v>-1</v>
      </c>
      <c r="K34" s="51">
        <f>'5-Yr PCSB Budget Base Case'!K34-'5-Yr PCSB Budget Contingency'!K34</f>
        <v>-2</v>
      </c>
      <c r="L34" s="78">
        <f>IF('5-Yr PCSB Budget Base Case'!G34,G34/'5-Yr PCSB Budget Base Case'!G34,0)</f>
        <v>3.5714285714285712E-2</v>
      </c>
      <c r="M34" s="65">
        <f>IF('5-Yr PCSB Budget Base Case'!H34,H34/'5-Yr PCSB Budget Base Case'!H34,0)</f>
        <v>0</v>
      </c>
      <c r="N34" s="65">
        <f>IF('5-Yr PCSB Budget Base Case'!I34,I34/'5-Yr PCSB Budget Base Case'!I34,0)</f>
        <v>0</v>
      </c>
      <c r="O34" s="65">
        <f>IF('5-Yr PCSB Budget Base Case'!J34,J34/'5-Yr PCSB Budget Base Case'!J34,0)</f>
        <v>-3.8461538461538464E-2</v>
      </c>
      <c r="P34" s="92">
        <f>IF('5-Yr PCSB Budget Base Case'!K34,K34/'5-Yr PCSB Budget Base Case'!K34,0)</f>
        <v>-0.08</v>
      </c>
    </row>
    <row r="35" spans="1:16">
      <c r="A35" s="14" t="str">
        <f t="shared" si="3"/>
        <v>PCSB 5-Year Budget</v>
      </c>
      <c r="B35" s="151">
        <f t="shared" si="3"/>
        <v>116</v>
      </c>
      <c r="C35" s="14" t="str">
        <f t="shared" si="3"/>
        <v>E.L. Haynes PCS</v>
      </c>
      <c r="D35" s="5" t="str">
        <f t="shared" si="3"/>
        <v>2026-2027</v>
      </c>
      <c r="E35" s="40" t="s">
        <v>298</v>
      </c>
      <c r="F35" s="36">
        <v>7.0000000000000007E-2</v>
      </c>
      <c r="G35" s="51">
        <f>'5-Yr PCSB Budget Base Case'!G35-'5-Yr PCSB Budget Contingency'!G35</f>
        <v>0</v>
      </c>
      <c r="H35" s="51">
        <f>'5-Yr PCSB Budget Base Case'!H35-'5-Yr PCSB Budget Contingency'!H35</f>
        <v>0</v>
      </c>
      <c r="I35" s="51">
        <f>'5-Yr PCSB Budget Base Case'!I35-'5-Yr PCSB Budget Contingency'!I35</f>
        <v>0</v>
      </c>
      <c r="J35" s="51">
        <f>'5-Yr PCSB Budget Base Case'!J35-'5-Yr PCSB Budget Contingency'!J35</f>
        <v>0</v>
      </c>
      <c r="K35" s="51">
        <f>'5-Yr PCSB Budget Base Case'!K35-'5-Yr PCSB Budget Contingency'!K35</f>
        <v>0</v>
      </c>
      <c r="L35" s="78">
        <f>IF('5-Yr PCSB Budget Base Case'!G35,G35/'5-Yr PCSB Budget Base Case'!G35,0)</f>
        <v>0</v>
      </c>
      <c r="M35" s="65">
        <f>IF('5-Yr PCSB Budget Base Case'!H35,H35/'5-Yr PCSB Budget Base Case'!H35,0)</f>
        <v>0</v>
      </c>
      <c r="N35" s="65">
        <f>IF('5-Yr PCSB Budget Base Case'!I35,I35/'5-Yr PCSB Budget Base Case'!I35,0)</f>
        <v>0</v>
      </c>
      <c r="O35" s="65">
        <f>IF('5-Yr PCSB Budget Base Case'!J35,J35/'5-Yr PCSB Budget Base Case'!J35,0)</f>
        <v>0</v>
      </c>
      <c r="P35" s="92">
        <f>IF('5-Yr PCSB Budget Base Case'!K35,K35/'5-Yr PCSB Budget Base Case'!K35,0)</f>
        <v>0</v>
      </c>
    </row>
    <row r="36" spans="1:16">
      <c r="A36" s="14" t="str">
        <f t="shared" si="3"/>
        <v>PCSB 5-Year Budget</v>
      </c>
      <c r="B36" s="151">
        <f t="shared" si="3"/>
        <v>116</v>
      </c>
      <c r="C36" s="14" t="str">
        <f t="shared" si="3"/>
        <v>E.L. Haynes PCS</v>
      </c>
      <c r="D36" s="5" t="str">
        <f t="shared" si="3"/>
        <v>2026-2027</v>
      </c>
      <c r="E36" s="40" t="s">
        <v>200</v>
      </c>
      <c r="F36" s="36">
        <f>'5-Yr PCSB Budget Base Case'!F36</f>
        <v>0.75</v>
      </c>
      <c r="G36" s="51">
        <f>'5-Yr PCSB Budget Base Case'!G36-'5-Yr PCSB Budget Contingency'!G36</f>
        <v>0</v>
      </c>
      <c r="H36" s="51">
        <f>'5-Yr PCSB Budget Base Case'!H36-'5-Yr PCSB Budget Contingency'!H36</f>
        <v>-5.5966080147526327</v>
      </c>
      <c r="I36" s="51">
        <f>'5-Yr PCSB Budget Base Case'!I36-'5-Yr PCSB Budget Contingency'!I36</f>
        <v>-5.9447251695643786</v>
      </c>
      <c r="J36" s="51">
        <f>'5-Yr PCSB Budget Base Case'!J36-'5-Yr PCSB Budget Contingency'!J36</f>
        <v>-6.2928423243760676</v>
      </c>
      <c r="K36" s="51">
        <f>'5-Yr PCSB Budget Base Case'!K36-'5-Yr PCSB Budget Contingency'!K36</f>
        <v>-12.210833956175236</v>
      </c>
      <c r="L36" s="78">
        <f>IF('5-Yr PCSB Budget Base Case'!G36,G36/'5-Yr PCSB Budget Base Case'!G36,0)</f>
        <v>0</v>
      </c>
      <c r="M36" s="65">
        <f>IF('5-Yr PCSB Budget Base Case'!H36,H36/'5-Yr PCSB Budget Base Case'!H36,0)</f>
        <v>-2.1435726210350628E-2</v>
      </c>
      <c r="N36" s="65">
        <f>IF('5-Yr PCSB Budget Base Case'!I36,I36/'5-Yr PCSB Budget Base Case'!I36,0)</f>
        <v>-2.2799458822113566E-2</v>
      </c>
      <c r="O36" s="65">
        <f>IF('5-Yr PCSB Budget Base Case'!J36,J36/'5-Yr PCSB Budget Base Case'!J36,0)</f>
        <v>-2.4166837777757997E-2</v>
      </c>
      <c r="P36" s="92">
        <f>IF('5-Yr PCSB Budget Base Case'!K36,K36/'5-Yr PCSB Budget Base Case'!K36,0)</f>
        <v>-4.7984671214450068E-2</v>
      </c>
    </row>
    <row r="37" spans="1:16">
      <c r="A37" s="14" t="str">
        <f t="shared" si="3"/>
        <v>PCSB 5-Year Budget</v>
      </c>
      <c r="B37" s="151">
        <f t="shared" si="3"/>
        <v>116</v>
      </c>
      <c r="C37" s="14" t="str">
        <f t="shared" si="3"/>
        <v>E.L. Haynes PCS</v>
      </c>
      <c r="D37" s="5" t="str">
        <f t="shared" si="3"/>
        <v>2026-2027</v>
      </c>
      <c r="E37" s="40" t="s">
        <v>199</v>
      </c>
      <c r="F37" s="36">
        <f>'5-Yr PCSB Budget Base Case'!F37</f>
        <v>0.5</v>
      </c>
      <c r="G37" s="51">
        <f>'5-Yr PCSB Budget Base Case'!G37-'5-Yr PCSB Budget Contingency'!G37</f>
        <v>0</v>
      </c>
      <c r="H37" s="51">
        <f>'5-Yr PCSB Budget Base Case'!H37-'5-Yr PCSB Budget Contingency'!H37</f>
        <v>23.002465755338392</v>
      </c>
      <c r="I37" s="51">
        <f>'5-Yr PCSB Budget Base Case'!I37-'5-Yr PCSB Budget Contingency'!I37</f>
        <v>27.52798876789069</v>
      </c>
      <c r="J37" s="51">
        <f>'5-Yr PCSB Budget Base Case'!J37-'5-Yr PCSB Budget Contingency'!J37</f>
        <v>44.237612198853043</v>
      </c>
      <c r="K37" s="51">
        <f>'5-Yr PCSB Budget Base Case'!K37-'5-Yr PCSB Budget Contingency'!K37</f>
        <v>61.643469939438802</v>
      </c>
      <c r="L37" s="78">
        <f>IF('5-Yr PCSB Budget Base Case'!G37,G37/'5-Yr PCSB Budget Base Case'!G37,0)</f>
        <v>0</v>
      </c>
      <c r="M37" s="65">
        <f>IF('5-Yr PCSB Budget Base Case'!H37,H37/'5-Yr PCSB Budget Base Case'!H37,0)</f>
        <v>0.13348847405608674</v>
      </c>
      <c r="N37" s="65">
        <f>IF('5-Yr PCSB Budget Base Case'!I37,I37/'5-Yr PCSB Budget Base Case'!I37,0)</f>
        <v>0.15566298160976955</v>
      </c>
      <c r="O37" s="65">
        <f>IF('5-Yr PCSB Budget Base Case'!J37,J37/'5-Yr PCSB Budget Base Case'!J37,0)</f>
        <v>0.22855538607511322</v>
      </c>
      <c r="P37" s="92">
        <f>IF('5-Yr PCSB Budget Base Case'!K37,K37/'5-Yr PCSB Budget Base Case'!K37,0)</f>
        <v>0.29220593177848669</v>
      </c>
    </row>
    <row r="38" spans="1:16">
      <c r="A38" s="14" t="str">
        <f t="shared" si="3"/>
        <v>PCSB 5-Year Budget</v>
      </c>
      <c r="B38" s="151">
        <f t="shared" si="3"/>
        <v>116</v>
      </c>
      <c r="C38" s="14" t="str">
        <f t="shared" si="3"/>
        <v>E.L. Haynes PCS</v>
      </c>
      <c r="D38" s="5" t="str">
        <f t="shared" si="3"/>
        <v>2026-2027</v>
      </c>
      <c r="E38" s="40" t="s">
        <v>198</v>
      </c>
      <c r="F38" s="36">
        <f>'5-Yr PCSB Budget Base Case'!F38</f>
        <v>1.67</v>
      </c>
      <c r="G38" s="51">
        <f>'5-Yr PCSB Budget Base Case'!G38-'5-Yr PCSB Budget Contingency'!G38</f>
        <v>0</v>
      </c>
      <c r="H38" s="51">
        <f>'5-Yr PCSB Budget Base Case'!H38-'5-Yr PCSB Budget Contingency'!H38</f>
        <v>0</v>
      </c>
      <c r="I38" s="51">
        <f>'5-Yr PCSB Budget Base Case'!I38-'5-Yr PCSB Budget Contingency'!I38</f>
        <v>0</v>
      </c>
      <c r="J38" s="51">
        <f>'5-Yr PCSB Budget Base Case'!J38-'5-Yr PCSB Budget Contingency'!J38</f>
        <v>0</v>
      </c>
      <c r="K38" s="51">
        <f>'5-Yr PCSB Budget Base Case'!K38-'5-Yr PCSB Budget Contingency'!K38</f>
        <v>0</v>
      </c>
      <c r="L38" s="78">
        <f>IF('5-Yr PCSB Budget Base Case'!G38,G38/'5-Yr PCSB Budget Base Case'!G38,0)</f>
        <v>0</v>
      </c>
      <c r="M38" s="65">
        <f>IF('5-Yr PCSB Budget Base Case'!H38,H38/'5-Yr PCSB Budget Base Case'!H38,0)</f>
        <v>0</v>
      </c>
      <c r="N38" s="65">
        <f>IF('5-Yr PCSB Budget Base Case'!I38,I38/'5-Yr PCSB Budget Base Case'!I38,0)</f>
        <v>0</v>
      </c>
      <c r="O38" s="65">
        <f>IF('5-Yr PCSB Budget Base Case'!J38,J38/'5-Yr PCSB Budget Base Case'!J38,0)</f>
        <v>0</v>
      </c>
      <c r="P38" s="92">
        <f>IF('5-Yr PCSB Budget Base Case'!K38,K38/'5-Yr PCSB Budget Base Case'!K38,0)</f>
        <v>0</v>
      </c>
    </row>
    <row r="39" spans="1:16">
      <c r="A39" s="14" t="str">
        <f t="shared" si="3"/>
        <v>PCSB 5-Year Budget</v>
      </c>
      <c r="B39" s="151">
        <f t="shared" si="3"/>
        <v>116</v>
      </c>
      <c r="C39" s="14" t="str">
        <f t="shared" si="3"/>
        <v>E.L. Haynes PCS</v>
      </c>
      <c r="D39" s="5" t="str">
        <f t="shared" si="3"/>
        <v>2026-2027</v>
      </c>
      <c r="E39" s="40" t="s">
        <v>197</v>
      </c>
      <c r="F39" s="36">
        <f>'5-Yr PCSB Budget Base Case'!F39</f>
        <v>0.37</v>
      </c>
      <c r="G39" s="51">
        <f>'5-Yr PCSB Budget Base Case'!G39-'5-Yr PCSB Budget Contingency'!G39</f>
        <v>0</v>
      </c>
      <c r="H39" s="51">
        <f>'5-Yr PCSB Budget Base Case'!H39-'5-Yr PCSB Budget Contingency'!H39</f>
        <v>0</v>
      </c>
      <c r="I39" s="51">
        <f>'5-Yr PCSB Budget Base Case'!I39-'5-Yr PCSB Budget Contingency'!I39</f>
        <v>0</v>
      </c>
      <c r="J39" s="51">
        <f>'5-Yr PCSB Budget Base Case'!J39-'5-Yr PCSB Budget Contingency'!J39</f>
        <v>0</v>
      </c>
      <c r="K39" s="51">
        <f>'5-Yr PCSB Budget Base Case'!K39-'5-Yr PCSB Budget Contingency'!K39</f>
        <v>0</v>
      </c>
      <c r="L39" s="78">
        <f>IF('5-Yr PCSB Budget Base Case'!G39,G39/'5-Yr PCSB Budget Base Case'!G39,0)</f>
        <v>0</v>
      </c>
      <c r="M39" s="65">
        <f>IF('5-Yr PCSB Budget Base Case'!H39,H39/'5-Yr PCSB Budget Base Case'!H39,0)</f>
        <v>0</v>
      </c>
      <c r="N39" s="65">
        <f>IF('5-Yr PCSB Budget Base Case'!I39,I39/'5-Yr PCSB Budget Base Case'!I39,0)</f>
        <v>0</v>
      </c>
      <c r="O39" s="65">
        <f>IF('5-Yr PCSB Budget Base Case'!J39,J39/'5-Yr PCSB Budget Base Case'!J39,0)</f>
        <v>0</v>
      </c>
      <c r="P39" s="92">
        <f>IF('5-Yr PCSB Budget Base Case'!K39,K39/'5-Yr PCSB Budget Base Case'!K39,0)</f>
        <v>0</v>
      </c>
    </row>
    <row r="40" spans="1:16">
      <c r="A40" s="14" t="str">
        <f t="shared" si="3"/>
        <v>PCSB 5-Year Budget</v>
      </c>
      <c r="B40" s="151">
        <f t="shared" si="3"/>
        <v>116</v>
      </c>
      <c r="C40" s="14" t="str">
        <f t="shared" si="3"/>
        <v>E.L. Haynes PCS</v>
      </c>
      <c r="D40" s="5" t="str">
        <f t="shared" si="3"/>
        <v>2026-2027</v>
      </c>
      <c r="E40" s="40" t="s">
        <v>196</v>
      </c>
      <c r="F40" s="36">
        <f>'5-Yr PCSB Budget Base Case'!F40</f>
        <v>1.34</v>
      </c>
      <c r="G40" s="51">
        <f>'5-Yr PCSB Budget Base Case'!G40-'5-Yr PCSB Budget Contingency'!G40</f>
        <v>0</v>
      </c>
      <c r="H40" s="51">
        <f>'5-Yr PCSB Budget Base Case'!H40-'5-Yr PCSB Budget Contingency'!H40</f>
        <v>0</v>
      </c>
      <c r="I40" s="51">
        <f>'5-Yr PCSB Budget Base Case'!I40-'5-Yr PCSB Budget Contingency'!I40</f>
        <v>0</v>
      </c>
      <c r="J40" s="51">
        <f>'5-Yr PCSB Budget Base Case'!J40-'5-Yr PCSB Budget Contingency'!J40</f>
        <v>0</v>
      </c>
      <c r="K40" s="51">
        <f>'5-Yr PCSB Budget Base Case'!K40-'5-Yr PCSB Budget Contingency'!K40</f>
        <v>0</v>
      </c>
      <c r="L40" s="78">
        <f>IF('5-Yr PCSB Budget Base Case'!G40,G40/'5-Yr PCSB Budget Base Case'!G40,0)</f>
        <v>0</v>
      </c>
      <c r="M40" s="65">
        <f>IF('5-Yr PCSB Budget Base Case'!H40,H40/'5-Yr PCSB Budget Base Case'!H40,0)</f>
        <v>0</v>
      </c>
      <c r="N40" s="65">
        <f>IF('5-Yr PCSB Budget Base Case'!I40,I40/'5-Yr PCSB Budget Base Case'!I40,0)</f>
        <v>0</v>
      </c>
      <c r="O40" s="65">
        <f>IF('5-Yr PCSB Budget Base Case'!J40,J40/'5-Yr PCSB Budget Base Case'!J40,0)</f>
        <v>0</v>
      </c>
      <c r="P40" s="92">
        <f>IF('5-Yr PCSB Budget Base Case'!K40,K40/'5-Yr PCSB Budget Base Case'!K40,0)</f>
        <v>0</v>
      </c>
    </row>
    <row r="41" spans="1:16">
      <c r="A41" s="14" t="str">
        <f t="shared" si="3"/>
        <v>PCSB 5-Year Budget</v>
      </c>
      <c r="B41" s="151">
        <f t="shared" si="3"/>
        <v>116</v>
      </c>
      <c r="C41" s="14" t="str">
        <f t="shared" si="3"/>
        <v>E.L. Haynes PCS</v>
      </c>
      <c r="D41" s="5" t="str">
        <f t="shared" si="3"/>
        <v>2026-2027</v>
      </c>
      <c r="E41" s="40" t="s">
        <v>195</v>
      </c>
      <c r="F41" s="36">
        <f>'5-Yr PCSB Budget Base Case'!F41</f>
        <v>2.89</v>
      </c>
      <c r="G41" s="51">
        <f>'5-Yr PCSB Budget Base Case'!G41-'5-Yr PCSB Budget Contingency'!G41</f>
        <v>0</v>
      </c>
      <c r="H41" s="51">
        <f>'5-Yr PCSB Budget Base Case'!H41-'5-Yr PCSB Budget Contingency'!H41</f>
        <v>0</v>
      </c>
      <c r="I41" s="51">
        <f>'5-Yr PCSB Budget Base Case'!I41-'5-Yr PCSB Budget Contingency'!I41</f>
        <v>0</v>
      </c>
      <c r="J41" s="51">
        <f>'5-Yr PCSB Budget Base Case'!J41-'5-Yr PCSB Budget Contingency'!J41</f>
        <v>0</v>
      </c>
      <c r="K41" s="51">
        <f>'5-Yr PCSB Budget Base Case'!K41-'5-Yr PCSB Budget Contingency'!K41</f>
        <v>0</v>
      </c>
      <c r="L41" s="78">
        <f>IF('5-Yr PCSB Budget Base Case'!G41,G41/'5-Yr PCSB Budget Base Case'!G41,0)</f>
        <v>0</v>
      </c>
      <c r="M41" s="65">
        <f>IF('5-Yr PCSB Budget Base Case'!H41,H41/'5-Yr PCSB Budget Base Case'!H41,0)</f>
        <v>0</v>
      </c>
      <c r="N41" s="65">
        <f>IF('5-Yr PCSB Budget Base Case'!I41,I41/'5-Yr PCSB Budget Base Case'!I41,0)</f>
        <v>0</v>
      </c>
      <c r="O41" s="65">
        <f>IF('5-Yr PCSB Budget Base Case'!J41,J41/'5-Yr PCSB Budget Base Case'!J41,0)</f>
        <v>0</v>
      </c>
      <c r="P41" s="92">
        <f>IF('5-Yr PCSB Budget Base Case'!K41,K41/'5-Yr PCSB Budget Base Case'!K41,0)</f>
        <v>0</v>
      </c>
    </row>
    <row r="42" spans="1:16">
      <c r="A42" s="14" t="str">
        <f t="shared" si="3"/>
        <v>PCSB 5-Year Budget</v>
      </c>
      <c r="B42" s="151">
        <f t="shared" si="3"/>
        <v>116</v>
      </c>
      <c r="C42" s="14" t="str">
        <f t="shared" si="3"/>
        <v>E.L. Haynes PCS</v>
      </c>
      <c r="D42" s="5" t="str">
        <f t="shared" si="3"/>
        <v>2026-2027</v>
      </c>
      <c r="E42" s="40" t="s">
        <v>194</v>
      </c>
      <c r="F42" s="36">
        <f>'5-Yr PCSB Budget Base Case'!F42</f>
        <v>2.89</v>
      </c>
      <c r="G42" s="51">
        <f>'5-Yr PCSB Budget Base Case'!G42-'5-Yr PCSB Budget Contingency'!G42</f>
        <v>0</v>
      </c>
      <c r="H42" s="51">
        <f>'5-Yr PCSB Budget Base Case'!H42-'5-Yr PCSB Budget Contingency'!H42</f>
        <v>0</v>
      </c>
      <c r="I42" s="51">
        <f>'5-Yr PCSB Budget Base Case'!I42-'5-Yr PCSB Budget Contingency'!I42</f>
        <v>0</v>
      </c>
      <c r="J42" s="51">
        <f>'5-Yr PCSB Budget Base Case'!J42-'5-Yr PCSB Budget Contingency'!J42</f>
        <v>0</v>
      </c>
      <c r="K42" s="51">
        <f>'5-Yr PCSB Budget Base Case'!K42-'5-Yr PCSB Budget Contingency'!K42</f>
        <v>0</v>
      </c>
      <c r="L42" s="78">
        <f>IF('5-Yr PCSB Budget Base Case'!G42,G42/'5-Yr PCSB Budget Base Case'!G42,0)</f>
        <v>0</v>
      </c>
      <c r="M42" s="65">
        <f>IF('5-Yr PCSB Budget Base Case'!H42,H42/'5-Yr PCSB Budget Base Case'!H42,0)</f>
        <v>0</v>
      </c>
      <c r="N42" s="65">
        <f>IF('5-Yr PCSB Budget Base Case'!I42,I42/'5-Yr PCSB Budget Base Case'!I42,0)</f>
        <v>0</v>
      </c>
      <c r="O42" s="65">
        <f>IF('5-Yr PCSB Budget Base Case'!J42,J42/'5-Yr PCSB Budget Base Case'!J42,0)</f>
        <v>0</v>
      </c>
      <c r="P42" s="92">
        <f>IF('5-Yr PCSB Budget Base Case'!K42,K42/'5-Yr PCSB Budget Base Case'!K42,0)</f>
        <v>0</v>
      </c>
    </row>
    <row r="43" spans="1:16">
      <c r="A43" s="14" t="str">
        <f t="shared" si="3"/>
        <v>PCSB 5-Year Budget</v>
      </c>
      <c r="B43" s="151">
        <f t="shared" si="3"/>
        <v>116</v>
      </c>
      <c r="C43" s="14" t="str">
        <f t="shared" si="3"/>
        <v>E.L. Haynes PCS</v>
      </c>
      <c r="D43" s="5" t="str">
        <f t="shared" si="3"/>
        <v>2026-2027</v>
      </c>
      <c r="E43" s="40" t="s">
        <v>240</v>
      </c>
      <c r="F43" s="36">
        <f>'5-Yr PCSB Budget Base Case'!F43</f>
        <v>0.66800000000000004</v>
      </c>
      <c r="G43" s="51">
        <f>'5-Yr PCSB Budget Base Case'!G43-'5-Yr PCSB Budget Contingency'!G43</f>
        <v>0</v>
      </c>
      <c r="H43" s="51">
        <f>'5-Yr PCSB Budget Base Case'!H43-'5-Yr PCSB Budget Contingency'!H43</f>
        <v>0</v>
      </c>
      <c r="I43" s="51">
        <f>'5-Yr PCSB Budget Base Case'!I43-'5-Yr PCSB Budget Contingency'!I43</f>
        <v>0</v>
      </c>
      <c r="J43" s="51">
        <f>'5-Yr PCSB Budget Base Case'!J43-'5-Yr PCSB Budget Contingency'!J43</f>
        <v>0</v>
      </c>
      <c r="K43" s="51">
        <f>'5-Yr PCSB Budget Base Case'!K43-'5-Yr PCSB Budget Contingency'!K43</f>
        <v>0</v>
      </c>
      <c r="L43" s="78">
        <f>IF('5-Yr PCSB Budget Base Case'!G43,G43/'5-Yr PCSB Budget Base Case'!G43,0)</f>
        <v>0</v>
      </c>
      <c r="M43" s="65">
        <f>IF('5-Yr PCSB Budget Base Case'!H43,H43/'5-Yr PCSB Budget Base Case'!H43,0)</f>
        <v>0</v>
      </c>
      <c r="N43" s="65">
        <f>IF('5-Yr PCSB Budget Base Case'!I43,I43/'5-Yr PCSB Budget Base Case'!I43,0)</f>
        <v>0</v>
      </c>
      <c r="O43" s="65">
        <f>IF('5-Yr PCSB Budget Base Case'!J43,J43/'5-Yr PCSB Budget Base Case'!J43,0)</f>
        <v>0</v>
      </c>
      <c r="P43" s="92">
        <f>IF('5-Yr PCSB Budget Base Case'!K43,K43/'5-Yr PCSB Budget Base Case'!K43,0)</f>
        <v>0</v>
      </c>
    </row>
    <row r="44" spans="1:16">
      <c r="A44" s="14" t="str">
        <f t="shared" si="3"/>
        <v>PCSB 5-Year Budget</v>
      </c>
      <c r="B44" s="151">
        <f t="shared" si="3"/>
        <v>116</v>
      </c>
      <c r="C44" s="14" t="str">
        <f t="shared" si="3"/>
        <v>E.L. Haynes PCS</v>
      </c>
      <c r="D44" s="5" t="str">
        <f t="shared" si="3"/>
        <v>2026-2027</v>
      </c>
      <c r="E44" s="40" t="s">
        <v>193</v>
      </c>
      <c r="F44" s="36">
        <f>'5-Yr PCSB Budget Base Case'!F44</f>
        <v>6.3E-2</v>
      </c>
      <c r="G44" s="51">
        <f>'5-Yr PCSB Budget Base Case'!G44-'5-Yr PCSB Budget Contingency'!G44</f>
        <v>0</v>
      </c>
      <c r="H44" s="51">
        <f>'5-Yr PCSB Budget Base Case'!H44-'5-Yr PCSB Budget Contingency'!H44</f>
        <v>0</v>
      </c>
      <c r="I44" s="51">
        <f>'5-Yr PCSB Budget Base Case'!I44-'5-Yr PCSB Budget Contingency'!I44</f>
        <v>0</v>
      </c>
      <c r="J44" s="51">
        <f>'5-Yr PCSB Budget Base Case'!J44-'5-Yr PCSB Budget Contingency'!J44</f>
        <v>0</v>
      </c>
      <c r="K44" s="51">
        <f>'5-Yr PCSB Budget Base Case'!K44-'5-Yr PCSB Budget Contingency'!K44</f>
        <v>0</v>
      </c>
      <c r="L44" s="78">
        <f>IF('5-Yr PCSB Budget Base Case'!G44,G44/'5-Yr PCSB Budget Base Case'!G44,0)</f>
        <v>0</v>
      </c>
      <c r="M44" s="65">
        <f>IF('5-Yr PCSB Budget Base Case'!H44,H44/'5-Yr PCSB Budget Base Case'!H44,0)</f>
        <v>0</v>
      </c>
      <c r="N44" s="65">
        <f>IF('5-Yr PCSB Budget Base Case'!I44,I44/'5-Yr PCSB Budget Base Case'!I44,0)</f>
        <v>0</v>
      </c>
      <c r="O44" s="65">
        <f>IF('5-Yr PCSB Budget Base Case'!J44,J44/'5-Yr PCSB Budget Base Case'!J44,0)</f>
        <v>0</v>
      </c>
      <c r="P44" s="92">
        <f>IF('5-Yr PCSB Budget Base Case'!K44,K44/'5-Yr PCSB Budget Base Case'!K44,0)</f>
        <v>0</v>
      </c>
    </row>
    <row r="45" spans="1:16">
      <c r="A45" s="14" t="str">
        <f t="shared" si="3"/>
        <v>PCSB 5-Year Budget</v>
      </c>
      <c r="B45" s="151">
        <f t="shared" si="3"/>
        <v>116</v>
      </c>
      <c r="C45" s="14" t="str">
        <f t="shared" si="3"/>
        <v>E.L. Haynes PCS</v>
      </c>
      <c r="D45" s="5" t="str">
        <f t="shared" si="3"/>
        <v>2026-2027</v>
      </c>
      <c r="E45" s="40" t="s">
        <v>192</v>
      </c>
      <c r="F45" s="36">
        <f>'5-Yr PCSB Budget Base Case'!F45</f>
        <v>0.22700000000000001</v>
      </c>
      <c r="G45" s="51">
        <f>'5-Yr PCSB Budget Base Case'!G45-'5-Yr PCSB Budget Contingency'!G45</f>
        <v>0</v>
      </c>
      <c r="H45" s="51">
        <f>'5-Yr PCSB Budget Base Case'!H45-'5-Yr PCSB Budget Contingency'!H45</f>
        <v>0</v>
      </c>
      <c r="I45" s="51">
        <f>'5-Yr PCSB Budget Base Case'!I45-'5-Yr PCSB Budget Contingency'!I45</f>
        <v>0</v>
      </c>
      <c r="J45" s="51">
        <f>'5-Yr PCSB Budget Base Case'!J45-'5-Yr PCSB Budget Contingency'!J45</f>
        <v>0</v>
      </c>
      <c r="K45" s="51">
        <f>'5-Yr PCSB Budget Base Case'!K45-'5-Yr PCSB Budget Contingency'!K45</f>
        <v>0</v>
      </c>
      <c r="L45" s="78">
        <f>IF('5-Yr PCSB Budget Base Case'!G45,G45/'5-Yr PCSB Budget Base Case'!G45,0)</f>
        <v>0</v>
      </c>
      <c r="M45" s="65">
        <f>IF('5-Yr PCSB Budget Base Case'!H45,H45/'5-Yr PCSB Budget Base Case'!H45,0)</f>
        <v>0</v>
      </c>
      <c r="N45" s="65">
        <f>IF('5-Yr PCSB Budget Base Case'!I45,I45/'5-Yr PCSB Budget Base Case'!I45,0)</f>
        <v>0</v>
      </c>
      <c r="O45" s="65">
        <f>IF('5-Yr PCSB Budget Base Case'!J45,J45/'5-Yr PCSB Budget Base Case'!J45,0)</f>
        <v>0</v>
      </c>
      <c r="P45" s="92">
        <f>IF('5-Yr PCSB Budget Base Case'!K45,K45/'5-Yr PCSB Budget Base Case'!K45,0)</f>
        <v>0</v>
      </c>
    </row>
    <row r="46" spans="1:16">
      <c r="A46" s="14" t="str">
        <f t="shared" si="3"/>
        <v>PCSB 5-Year Budget</v>
      </c>
      <c r="B46" s="151">
        <f t="shared" si="3"/>
        <v>116</v>
      </c>
      <c r="C46" s="14" t="str">
        <f t="shared" si="3"/>
        <v>E.L. Haynes PCS</v>
      </c>
      <c r="D46" s="5" t="str">
        <f t="shared" si="3"/>
        <v>2026-2027</v>
      </c>
      <c r="E46" s="40" t="s">
        <v>191</v>
      </c>
      <c r="F46" s="36">
        <f>'5-Yr PCSB Budget Base Case'!F46</f>
        <v>0.49099999999999999</v>
      </c>
      <c r="G46" s="51">
        <f>'5-Yr PCSB Budget Base Case'!G46-'5-Yr PCSB Budget Contingency'!G46</f>
        <v>0</v>
      </c>
      <c r="H46" s="51">
        <f>'5-Yr PCSB Budget Base Case'!H46-'5-Yr PCSB Budget Contingency'!H46</f>
        <v>0</v>
      </c>
      <c r="I46" s="51">
        <f>'5-Yr PCSB Budget Base Case'!I46-'5-Yr PCSB Budget Contingency'!I46</f>
        <v>0</v>
      </c>
      <c r="J46" s="51">
        <f>'5-Yr PCSB Budget Base Case'!J46-'5-Yr PCSB Budget Contingency'!J46</f>
        <v>0</v>
      </c>
      <c r="K46" s="51">
        <f>'5-Yr PCSB Budget Base Case'!K46-'5-Yr PCSB Budget Contingency'!K46</f>
        <v>0</v>
      </c>
      <c r="L46" s="78">
        <f>IF('5-Yr PCSB Budget Base Case'!G46,G46/'5-Yr PCSB Budget Base Case'!G46,0)</f>
        <v>0</v>
      </c>
      <c r="M46" s="65">
        <f>IF('5-Yr PCSB Budget Base Case'!H46,H46/'5-Yr PCSB Budget Base Case'!H46,0)</f>
        <v>0</v>
      </c>
      <c r="N46" s="65">
        <f>IF('5-Yr PCSB Budget Base Case'!I46,I46/'5-Yr PCSB Budget Base Case'!I46,0)</f>
        <v>0</v>
      </c>
      <c r="O46" s="65">
        <f>IF('5-Yr PCSB Budget Base Case'!J46,J46/'5-Yr PCSB Budget Base Case'!J46,0)</f>
        <v>0</v>
      </c>
      <c r="P46" s="92">
        <f>IF('5-Yr PCSB Budget Base Case'!K46,K46/'5-Yr PCSB Budget Base Case'!K46,0)</f>
        <v>0</v>
      </c>
    </row>
    <row r="47" spans="1:16">
      <c r="A47" s="14" t="str">
        <f t="shared" si="3"/>
        <v>PCSB 5-Year Budget</v>
      </c>
      <c r="B47" s="151">
        <f t="shared" si="3"/>
        <v>116</v>
      </c>
      <c r="C47" s="14" t="str">
        <f t="shared" si="3"/>
        <v>E.L. Haynes PCS</v>
      </c>
      <c r="D47" s="5" t="str">
        <f t="shared" si="3"/>
        <v>2026-2027</v>
      </c>
      <c r="E47" s="40" t="s">
        <v>190</v>
      </c>
      <c r="F47" s="45">
        <f>'5-Yr PCSB Budget Base Case'!F47</f>
        <v>0.49099999999999999</v>
      </c>
      <c r="G47" s="52">
        <f>'5-Yr PCSB Budget Base Case'!G47-'5-Yr PCSB Budget Contingency'!G47</f>
        <v>0</v>
      </c>
      <c r="H47" s="52">
        <f>'5-Yr PCSB Budget Base Case'!H47-'5-Yr PCSB Budget Contingency'!H47</f>
        <v>0</v>
      </c>
      <c r="I47" s="52">
        <f>'5-Yr PCSB Budget Base Case'!I47-'5-Yr PCSB Budget Contingency'!I47</f>
        <v>0</v>
      </c>
      <c r="J47" s="52">
        <f>'5-Yr PCSB Budget Base Case'!J47-'5-Yr PCSB Budget Contingency'!J47</f>
        <v>0</v>
      </c>
      <c r="K47" s="52">
        <f>'5-Yr PCSB Budget Base Case'!K47-'5-Yr PCSB Budget Contingency'!K47</f>
        <v>0</v>
      </c>
      <c r="L47" s="79">
        <f>IF('5-Yr PCSB Budget Base Case'!G47,G47/'5-Yr PCSB Budget Base Case'!G47,0)</f>
        <v>0</v>
      </c>
      <c r="M47" s="66">
        <f>IF('5-Yr PCSB Budget Base Case'!H47,H47/'5-Yr PCSB Budget Base Case'!H47,0)</f>
        <v>0</v>
      </c>
      <c r="N47" s="66">
        <f>IF('5-Yr PCSB Budget Base Case'!I47,I47/'5-Yr PCSB Budget Base Case'!I47,0)</f>
        <v>0</v>
      </c>
      <c r="O47" s="66">
        <f>IF('5-Yr PCSB Budget Base Case'!J47,J47/'5-Yr PCSB Budget Base Case'!J47,0)</f>
        <v>0</v>
      </c>
      <c r="P47" s="93">
        <f>IF('5-Yr PCSB Budget Base Case'!K47,K47/'5-Yr PCSB Budget Base Case'!K47,0)</f>
        <v>0</v>
      </c>
    </row>
    <row r="48" spans="1:16" ht="30" customHeight="1">
      <c r="A48" s="14" t="str">
        <f t="shared" si="3"/>
        <v>PCSB 5-Year Budget</v>
      </c>
      <c r="B48" s="151">
        <f t="shared" si="3"/>
        <v>116</v>
      </c>
      <c r="C48" s="14" t="str">
        <f t="shared" si="3"/>
        <v>E.L. Haynes PCS</v>
      </c>
      <c r="D48" s="5" t="str">
        <f t="shared" si="3"/>
        <v>2026-2027</v>
      </c>
      <c r="E48" s="38" t="s">
        <v>222</v>
      </c>
      <c r="F48" s="165">
        <f>'5-Yr PCSB Budget Base Case'!F48-'5-Yr PCSB Budget Contingency'!F48</f>
        <v>0</v>
      </c>
      <c r="G48" s="11">
        <f>'5-Yr PCSB Budget Base Case'!G48-'5-Yr PCSB Budget Contingency'!G48</f>
        <v>7317.1304000020027</v>
      </c>
      <c r="H48" s="11">
        <f>'5-Yr PCSB Budget Base Case'!H48-'5-Yr PCSB Budget Contingency'!H48</f>
        <v>7462.6130080111325</v>
      </c>
      <c r="I48" s="11">
        <f>'5-Yr PCSB Budget Base Case'!I48-'5-Yr PCSB Budget Contingency'!I48</f>
        <v>7612.0252681672573</v>
      </c>
      <c r="J48" s="11">
        <f>'5-Yr PCSB Budget Base Case'!J48-'5-Yr PCSB Budget Contingency'!J48</f>
        <v>7764.4257735237479</v>
      </c>
      <c r="K48" s="11">
        <f>'5-Yr PCSB Budget Base Case'!K48-'5-Yr PCSB Budget Contingency'!K48</f>
        <v>7918.8742889985442</v>
      </c>
      <c r="L48" s="76">
        <f>IF('5-Yr PCSB Budget Base Case'!G48,G48/'5-Yr PCSB Budget Base Case'!G48,0)</f>
        <v>-1045.304342857429</v>
      </c>
      <c r="M48" s="63">
        <f>IF('5-Yr PCSB Budget Base Case'!H48,H48/'5-Yr PCSB Budget Base Case'!H48,0)</f>
        <v>-932.82662600139156</v>
      </c>
      <c r="N48" s="63">
        <f>IF('5-Yr PCSB Budget Base Case'!I48,I48/'5-Yr PCSB Budget Base Case'!I48,0)</f>
        <v>-951.50315852090716</v>
      </c>
      <c r="O48" s="63">
        <f>IF('5-Yr PCSB Budget Base Case'!J48,J48/'5-Yr PCSB Budget Base Case'!J48,0)</f>
        <v>-970.55322169046849</v>
      </c>
      <c r="P48" s="90">
        <f>IF('5-Yr PCSB Budget Base Case'!K48,K48/'5-Yr PCSB Budget Base Case'!K48,0)</f>
        <v>-879.8749209998382</v>
      </c>
    </row>
    <row r="49" spans="1:16">
      <c r="A49" s="14" t="str">
        <f t="shared" si="3"/>
        <v>PCSB 5-Year Budget</v>
      </c>
      <c r="B49" s="151">
        <f t="shared" si="3"/>
        <v>116</v>
      </c>
      <c r="C49" s="14" t="str">
        <f t="shared" si="3"/>
        <v>E.L. Haynes PCS</v>
      </c>
      <c r="D49" s="5" t="str">
        <f t="shared" si="3"/>
        <v>2026-2027</v>
      </c>
      <c r="E49" s="40" t="s">
        <v>223</v>
      </c>
      <c r="F49" s="165">
        <f>'5-Yr PCSB Budget Base Case'!F49-'5-Yr PCSB Budget Contingency'!F49</f>
        <v>0</v>
      </c>
      <c r="G49" s="53">
        <f>'5-Yr PCSB Budget Base Case'!G49-'5-Yr PCSB Budget Contingency'!G49</f>
        <v>3035.6774021070451</v>
      </c>
      <c r="H49" s="53">
        <f>'5-Yr PCSB Budget Base Case'!H49-'5-Yr PCSB Budget Contingency'!H49</f>
        <v>4195.3884196151048</v>
      </c>
      <c r="I49" s="53">
        <f>'5-Yr PCSB Budget Base Case'!I49-'5-Yr PCSB Budget Contingency'!I49</f>
        <v>4748.3761880043894</v>
      </c>
      <c r="J49" s="53">
        <f>'5-Yr PCSB Budget Base Case'!J49-'5-Yr PCSB Budget Contingency'!J49</f>
        <v>5978.4837117642164</v>
      </c>
      <c r="K49" s="53">
        <f>'5-Yr PCSB Budget Base Case'!K49-'5-Yr PCSB Budget Contingency'!K49</f>
        <v>6781.3733860012144</v>
      </c>
      <c r="L49" s="80">
        <f>IF('5-Yr PCSB Budget Base Case'!G49,G49/'5-Yr PCSB Budget Base Case'!G49,0)</f>
        <v>-9.8382078108213797E-2</v>
      </c>
      <c r="M49" s="67">
        <f>IF('5-Yr PCSB Budget Base Case'!H49,H49/'5-Yr PCSB Budget Base Case'!H49,0)</f>
        <v>-0.13843425129067197</v>
      </c>
      <c r="N49" s="67">
        <f>IF('5-Yr PCSB Budget Base Case'!I49,I49/'5-Yr PCSB Budget Base Case'!I49,0)</f>
        <v>-0.15427324435505993</v>
      </c>
      <c r="O49" s="67">
        <f>IF('5-Yr PCSB Budget Base Case'!J49,J49/'5-Yr PCSB Budget Base Case'!J49,0)</f>
        <v>-0.19864711960939049</v>
      </c>
      <c r="P49" s="94">
        <f>IF('5-Yr PCSB Budget Base Case'!K49,K49/'5-Yr PCSB Budget Base Case'!K49,0)</f>
        <v>-0.22731114490668772</v>
      </c>
    </row>
    <row r="50" spans="1:16" ht="30" customHeight="1">
      <c r="A50" s="14" t="str">
        <f t="shared" si="3"/>
        <v>PCSB 5-Year Budget</v>
      </c>
      <c r="B50" s="151">
        <f t="shared" si="3"/>
        <v>116</v>
      </c>
      <c r="C50" s="14" t="str">
        <f t="shared" si="3"/>
        <v>E.L. Haynes PCS</v>
      </c>
      <c r="D50" s="5" t="str">
        <f t="shared" si="3"/>
        <v>2026-2027</v>
      </c>
      <c r="E50" s="38" t="s">
        <v>265</v>
      </c>
      <c r="F50" s="165">
        <f>'5-Yr PCSB Budget Base Case'!F50-'5-Yr PCSB Budget Contingency'!F50</f>
        <v>0</v>
      </c>
      <c r="G50" s="37">
        <f>'5-Yr PCSB Budget Base Case'!G50-'5-Yr PCSB Budget Contingency'!G50</f>
        <v>-66854.389600001276</v>
      </c>
      <c r="H50" s="37">
        <f>'5-Yr PCSB Budget Base Case'!H50-'5-Yr PCSB Budget Contingency'!H50</f>
        <v>1075889.2754080072</v>
      </c>
      <c r="I50" s="37">
        <f>'5-Yr PCSB Budget Base Case'!I50-'5-Yr PCSB Budget Contingency'!I50</f>
        <v>1289187.7318921648</v>
      </c>
      <c r="J50" s="37">
        <f>'5-Yr PCSB Budget Base Case'!J50-'5-Yr PCSB Budget Contingency'!J50</f>
        <v>2232939.3188295178</v>
      </c>
      <c r="K50" s="37">
        <f>'5-Yr PCSB Budget Base Case'!K50-'5-Yr PCSB Budget Contingency'!K50</f>
        <v>2900234.4118487537</v>
      </c>
      <c r="L50" s="81">
        <f>IF('5-Yr PCSB Budget Base Case'!G50,G50/'5-Yr PCSB Budget Base Case'!G50,0)</f>
        <v>-3.1257907930167823E-3</v>
      </c>
      <c r="M50" s="68">
        <f>IF('5-Yr PCSB Budget Base Case'!H50,H50/'5-Yr PCSB Budget Base Case'!H50,0)</f>
        <v>4.6859629914659758E-2</v>
      </c>
      <c r="N50" s="68">
        <f>IF('5-Yr PCSB Budget Base Case'!I50,I50/'5-Yr PCSB Budget Base Case'!I50,0)</f>
        <v>5.4601587834051203E-2</v>
      </c>
      <c r="O50" s="68">
        <f>IF('5-Yr PCSB Budget Base Case'!J50,J50/'5-Yr PCSB Budget Base Case'!J50,0)</f>
        <v>8.9314020454930601E-2</v>
      </c>
      <c r="P50" s="95">
        <f>IF('5-Yr PCSB Budget Base Case'!K50,K50/'5-Yr PCSB Budget Base Case'!K50,0)</f>
        <v>0.11101949206766677</v>
      </c>
    </row>
    <row r="51" spans="1:16">
      <c r="A51" s="14" t="str">
        <f t="shared" si="3"/>
        <v>PCSB 5-Year Budget</v>
      </c>
      <c r="B51" s="151">
        <f t="shared" si="3"/>
        <v>116</v>
      </c>
      <c r="C51" s="14" t="str">
        <f t="shared" si="3"/>
        <v>E.L. Haynes PCS</v>
      </c>
      <c r="D51" s="5" t="str">
        <f t="shared" si="3"/>
        <v>2026-2027</v>
      </c>
      <c r="E51" s="40" t="s">
        <v>80</v>
      </c>
      <c r="F51" s="165">
        <f>'5-Yr PCSB Budget Base Case'!F51-'5-Yr PCSB Budget Contingency'!F51</f>
        <v>0</v>
      </c>
      <c r="G51" s="37">
        <f>'5-Yr PCSB Budget Base Case'!G51-'5-Yr PCSB Budget Contingency'!G51</f>
        <v>4131.0374021101743</v>
      </c>
      <c r="H51" s="37">
        <f>'5-Yr PCSB Budget Base Case'!H51-'5-Yr PCSB Budget Contingency'!H51</f>
        <v>482816.00615357235</v>
      </c>
      <c r="I51" s="37">
        <f>'5-Yr PCSB Budget Base Case'!I51-'5-Yr PCSB Budget Contingency'!I51</f>
        <v>614157.70796572231</v>
      </c>
      <c r="J51" s="37">
        <f>'5-Yr PCSB Budget Base Case'!J51-'5-Yr PCSB Budget Contingency'!J51</f>
        <v>1114887.8585148379</v>
      </c>
      <c r="K51" s="37">
        <f>'5-Yr PCSB Budget Base Case'!K51-'5-Yr PCSB Budget Contingency'!K51</f>
        <v>1462489.4146970641</v>
      </c>
      <c r="L51" s="81">
        <f>IF('5-Yr PCSB Budget Base Case'!G51,G51/'5-Yr PCSB Budget Base Case'!G51,0)</f>
        <v>3.1977216528985679E-4</v>
      </c>
      <c r="M51" s="68">
        <f>IF('5-Yr PCSB Budget Base Case'!H51,H51/'5-Yr PCSB Budget Base Case'!H51,0)</f>
        <v>3.5390933413933762E-2</v>
      </c>
      <c r="N51" s="68">
        <f>IF('5-Yr PCSB Budget Base Case'!I51,I51/'5-Yr PCSB Budget Base Case'!I51,0)</f>
        <v>4.3754143777034175E-2</v>
      </c>
      <c r="O51" s="68">
        <f>IF('5-Yr PCSB Budget Base Case'!J51,J51/'5-Yr PCSB Budget Base Case'!J51,0)</f>
        <v>7.5300228880033668E-2</v>
      </c>
      <c r="P51" s="95">
        <f>IF('5-Yr PCSB Budget Base Case'!K51,K51/'5-Yr PCSB Budget Base Case'!K51,0)</f>
        <v>9.4797526235091495E-2</v>
      </c>
    </row>
    <row r="52" spans="1:16">
      <c r="A52" s="14" t="str">
        <f t="shared" si="3"/>
        <v>PCSB 5-Year Budget</v>
      </c>
      <c r="B52" s="151">
        <f t="shared" si="3"/>
        <v>116</v>
      </c>
      <c r="C52" s="14" t="str">
        <f t="shared" si="3"/>
        <v>E.L. Haynes PCS</v>
      </c>
      <c r="D52" s="5" t="str">
        <f t="shared" si="3"/>
        <v>2026-2027</v>
      </c>
      <c r="E52" s="41" t="s">
        <v>81</v>
      </c>
      <c r="F52" s="165">
        <f>'5-Yr PCSB Budget Base Case'!F52-'5-Yr PCSB Budget Contingency'!F52</f>
        <v>0</v>
      </c>
      <c r="G52" s="37">
        <f>'5-Yr PCSB Budget Base Case'!G52-'5-Yr PCSB Budget Contingency'!G52</f>
        <v>-11550</v>
      </c>
      <c r="H52" s="37">
        <f>'5-Yr PCSB Budget Base Case'!H52-'5-Yr PCSB Budget Contingency'!H52</f>
        <v>186559.45000000019</v>
      </c>
      <c r="I52" s="37">
        <f>'5-Yr PCSB Budget Base Case'!I52-'5-Yr PCSB Budget Contingency'!I52</f>
        <v>241451.59114999976</v>
      </c>
      <c r="J52" s="37">
        <f>'5-Yr PCSB Budget Base Case'!J52-'5-Yr PCSB Budget Contingency'!J52</f>
        <v>447242.01000710018</v>
      </c>
      <c r="K52" s="37">
        <f>'5-Yr PCSB Budget Base Case'!K52-'5-Yr PCSB Budget Contingency'!K52</f>
        <v>604658.53973686323</v>
      </c>
      <c r="L52" s="81">
        <f>IF('5-Yr PCSB Budget Base Case'!G52,G52/'5-Yr PCSB Budget Base Case'!G52,0)</f>
        <v>-2.5104602510460251E-3</v>
      </c>
      <c r="M52" s="68">
        <f>IF('5-Yr PCSB Budget Base Case'!H52,H52/'5-Yr PCSB Budget Base Case'!H52,0)</f>
        <v>3.77510040160643E-2</v>
      </c>
      <c r="N52" s="68">
        <f>IF('5-Yr PCSB Budget Base Case'!I52,I52/'5-Yr PCSB Budget Base Case'!I52,0)</f>
        <v>4.6937151949085085E-2</v>
      </c>
      <c r="O52" s="68">
        <f>IF('5-Yr PCSB Budget Base Case'!J52,J52/'5-Yr PCSB Budget Base Case'!J52,0)</f>
        <v>8.1288343558282253E-2</v>
      </c>
      <c r="P52" s="95">
        <f>IF('5-Yr PCSB Budget Base Case'!K52,K52/'5-Yr PCSB Budget Base Case'!K52,0)</f>
        <v>0.10396409872849667</v>
      </c>
    </row>
    <row r="53" spans="1:16" ht="15" customHeight="1">
      <c r="A53" s="14" t="str">
        <f t="shared" si="3"/>
        <v>PCSB 5-Year Budget</v>
      </c>
      <c r="B53" s="151">
        <f t="shared" si="3"/>
        <v>116</v>
      </c>
      <c r="C53" s="14" t="str">
        <f t="shared" si="3"/>
        <v>E.L. Haynes PCS</v>
      </c>
      <c r="D53" s="5" t="str">
        <f t="shared" si="3"/>
        <v>2026-2027</v>
      </c>
      <c r="E53" t="s">
        <v>5</v>
      </c>
      <c r="F53" s="165">
        <f>'5-Yr PCSB Budget Base Case'!F53-'5-Yr PCSB Budget Contingency'!F53</f>
        <v>0</v>
      </c>
      <c r="G53" s="11">
        <f>'5-Yr PCSB Budget Base Case'!G53-'5-Yr PCSB Budget Contingency'!G53</f>
        <v>0</v>
      </c>
      <c r="H53" s="11">
        <f>'5-Yr PCSB Budget Base Case'!H53-'5-Yr PCSB Budget Contingency'!H53</f>
        <v>73510.38645446673</v>
      </c>
      <c r="I53" s="11">
        <f>'5-Yr PCSB Budget Base Case'!I53-'5-Yr PCSB Budget Contingency'!I53</f>
        <v>90523.849782007281</v>
      </c>
      <c r="J53" s="11">
        <f>'5-Yr PCSB Budget Base Case'!J53-'5-Yr PCSB Budget Contingency'!J53</f>
        <v>164979.33970985073</v>
      </c>
      <c r="K53" s="11">
        <f>'5-Yr PCSB Budget Base Case'!K53-'5-Yr PCSB Budget Contingency'!K53</f>
        <v>210028.45474012219</v>
      </c>
      <c r="L53" s="76">
        <f>IF('5-Yr PCSB Budget Base Case'!G53,G53/'5-Yr PCSB Budget Base Case'!G53,0)</f>
        <v>0</v>
      </c>
      <c r="M53" s="63">
        <f>IF('5-Yr PCSB Budget Base Case'!H53,H53/'5-Yr PCSB Budget Base Case'!H53,0)</f>
        <v>2.6685578390938079E-2</v>
      </c>
      <c r="N53" s="63">
        <f>IF('5-Yr PCSB Budget Base Case'!I53,I53/'5-Yr PCSB Budget Base Case'!I53,0)</f>
        <v>3.2739134545843609E-2</v>
      </c>
      <c r="O53" s="63">
        <f>IF('5-Yr PCSB Budget Base Case'!J53,J53/'5-Yr PCSB Budget Base Case'!J53,0)</f>
        <v>7.5801692215332575E-2</v>
      </c>
      <c r="P53" s="90">
        <f>IF('5-Yr PCSB Budget Base Case'!K53,K53/'5-Yr PCSB Budget Base Case'!K53,0)</f>
        <v>9.3300136381920182E-2</v>
      </c>
    </row>
    <row r="54" spans="1:16">
      <c r="A54" s="14" t="str">
        <f t="shared" si="3"/>
        <v>PCSB 5-Year Budget</v>
      </c>
      <c r="B54" s="151">
        <f t="shared" si="3"/>
        <v>116</v>
      </c>
      <c r="C54" s="14" t="str">
        <f t="shared" si="3"/>
        <v>E.L. Haynes PCS</v>
      </c>
      <c r="D54" s="5" t="str">
        <f t="shared" si="3"/>
        <v>2026-2027</v>
      </c>
      <c r="E54" t="s">
        <v>266</v>
      </c>
      <c r="F54" s="165">
        <f>'5-Yr PCSB Budget Base Case'!F54-'5-Yr PCSB Budget Contingency'!F54</f>
        <v>0</v>
      </c>
      <c r="G54" s="11">
        <f>'5-Yr PCSB Budget Base Case'!G54-'5-Yr PCSB Budget Contingency'!G54</f>
        <v>-600</v>
      </c>
      <c r="H54" s="11">
        <f>'5-Yr PCSB Budget Base Case'!H54-'5-Yr PCSB Budget Contingency'!H54</f>
        <v>9682</v>
      </c>
      <c r="I54" s="11">
        <f>'5-Yr PCSB Budget Base Case'!I54-'5-Yr PCSB Budget Contingency'!I54</f>
        <v>12518.619999999995</v>
      </c>
      <c r="J54" s="11">
        <f>'5-Yr PCSB Budget Base Case'!J54-'5-Yr PCSB Budget Contingency'!J54</f>
        <v>22940.901600000041</v>
      </c>
      <c r="K54" s="11">
        <f>'5-Yr PCSB Budget Base Case'!K54-'5-Yr PCSB Budget Contingency'!K54</f>
        <v>30684.538008000003</v>
      </c>
      <c r="L54" s="76">
        <f>IF('5-Yr PCSB Budget Base Case'!G54,G54/'5-Yr PCSB Budget Base Case'!G54,0)</f>
        <v>-1.7699115044247787E-3</v>
      </c>
      <c r="M54" s="63">
        <f>IF('5-Yr PCSB Budget Base Case'!H54,H54/'5-Yr PCSB Budget Base Case'!H54,0)</f>
        <v>2.716077089236121E-2</v>
      </c>
      <c r="N54" s="63">
        <f>IF('5-Yr PCSB Budget Base Case'!I54,I54/'5-Yr PCSB Budget Base Case'!I54,0)</f>
        <v>3.4137632254957889E-2</v>
      </c>
      <c r="O54" s="63">
        <f>IF('5-Yr PCSB Budget Base Case'!J54,J54/'5-Yr PCSB Budget Base Case'!J54,0)</f>
        <v>6.0020718986758405E-2</v>
      </c>
      <c r="P54" s="90">
        <f>IF('5-Yr PCSB Budget Base Case'!K54,K54/'5-Yr PCSB Budget Base Case'!K54,0)</f>
        <v>7.7653766611094077E-2</v>
      </c>
    </row>
    <row r="55" spans="1:16">
      <c r="A55" s="14" t="str">
        <f t="shared" si="3"/>
        <v>PCSB 5-Year Budget</v>
      </c>
      <c r="B55" s="151">
        <f t="shared" si="3"/>
        <v>116</v>
      </c>
      <c r="C55" s="14" t="str">
        <f t="shared" si="3"/>
        <v>E.L. Haynes PCS</v>
      </c>
      <c r="D55" s="5" t="str">
        <f t="shared" si="3"/>
        <v>2026-2027</v>
      </c>
      <c r="E55" t="s">
        <v>267</v>
      </c>
      <c r="F55" s="165">
        <f>'5-Yr PCSB Budget Base Case'!F55-'5-Yr PCSB Budget Contingency'!F55</f>
        <v>0</v>
      </c>
      <c r="G55" s="11">
        <f>'5-Yr PCSB Budget Base Case'!G55-'5-Yr PCSB Budget Contingency'!G55</f>
        <v>0</v>
      </c>
      <c r="H55" s="11">
        <f>'5-Yr PCSB Budget Base Case'!H55-'5-Yr PCSB Budget Contingency'!H55</f>
        <v>0</v>
      </c>
      <c r="I55" s="11">
        <f>'5-Yr PCSB Budget Base Case'!I55-'5-Yr PCSB Budget Contingency'!I55</f>
        <v>0</v>
      </c>
      <c r="J55" s="11">
        <f>'5-Yr PCSB Budget Base Case'!J55-'5-Yr PCSB Budget Contingency'!J55</f>
        <v>0</v>
      </c>
      <c r="K55" s="11">
        <f>'5-Yr PCSB Budget Base Case'!K55-'5-Yr PCSB Budget Contingency'!K55</f>
        <v>0</v>
      </c>
      <c r="L55" s="76">
        <f>IF('5-Yr PCSB Budget Base Case'!G55,G55/'5-Yr PCSB Budget Base Case'!G55,0)</f>
        <v>0</v>
      </c>
      <c r="M55" s="63">
        <f>IF('5-Yr PCSB Budget Base Case'!H55,H55/'5-Yr PCSB Budget Base Case'!H55,0)</f>
        <v>0</v>
      </c>
      <c r="N55" s="63">
        <f>IF('5-Yr PCSB Budget Base Case'!I55,I55/'5-Yr PCSB Budget Base Case'!I55,0)</f>
        <v>0</v>
      </c>
      <c r="O55" s="63">
        <f>IF('5-Yr PCSB Budget Base Case'!J55,J55/'5-Yr PCSB Budget Base Case'!J55,0)</f>
        <v>0</v>
      </c>
      <c r="P55" s="90">
        <f>IF('5-Yr PCSB Budget Base Case'!K55,K55/'5-Yr PCSB Budget Base Case'!K55,0)</f>
        <v>0</v>
      </c>
    </row>
    <row r="56" spans="1:16">
      <c r="A56" s="14" t="str">
        <f t="shared" si="3"/>
        <v>PCSB 5-Year Budget</v>
      </c>
      <c r="B56" s="151">
        <f t="shared" si="3"/>
        <v>116</v>
      </c>
      <c r="C56" s="14" t="str">
        <f t="shared" si="3"/>
        <v>E.L. Haynes PCS</v>
      </c>
      <c r="D56" s="5" t="str">
        <f t="shared" si="3"/>
        <v>2026-2027</v>
      </c>
      <c r="E56" t="s">
        <v>294</v>
      </c>
      <c r="F56" s="165">
        <f>'5-Yr PCSB Budget Base Case'!F56-'5-Yr PCSB Budget Contingency'!F56</f>
        <v>0</v>
      </c>
      <c r="G56" s="11">
        <f>'5-Yr PCSB Budget Base Case'!G56-'5-Yr PCSB Budget Contingency'!G56</f>
        <v>-42</v>
      </c>
      <c r="H56" s="11">
        <f>'5-Yr PCSB Budget Base Case'!H56-'5-Yr PCSB Budget Contingency'!H56</f>
        <v>-42.840000000000146</v>
      </c>
      <c r="I56" s="11">
        <f>'5-Yr PCSB Budget Base Case'!I56-'5-Yr PCSB Budget Contingency'!I56</f>
        <v>-43.696799999997893</v>
      </c>
      <c r="J56" s="11">
        <f>'5-Yr PCSB Budget Base Case'!J56-'5-Yr PCSB Budget Contingency'!J56</f>
        <v>-44.570735999997851</v>
      </c>
      <c r="K56" s="11">
        <f>'5-Yr PCSB Budget Base Case'!K56-'5-Yr PCSB Budget Contingency'!K56</f>
        <v>-45.462150719995407</v>
      </c>
      <c r="L56" s="76">
        <f>IF('5-Yr PCSB Budget Base Case'!G56,G56/'5-Yr PCSB Budget Base Case'!G56,0)</f>
        <v>-2.5104602510460251E-3</v>
      </c>
      <c r="M56" s="63">
        <f>IF('5-Yr PCSB Budget Base Case'!H56,H56/'5-Yr PCSB Budget Base Case'!H56,0)</f>
        <v>-2.5104602510460337E-3</v>
      </c>
      <c r="N56" s="63">
        <f>IF('5-Yr PCSB Budget Base Case'!I56,I56/'5-Yr PCSB Budget Base Case'!I56,0)</f>
        <v>-2.5104602510459041E-3</v>
      </c>
      <c r="O56" s="63">
        <f>IF('5-Yr PCSB Budget Base Case'!J56,J56/'5-Yr PCSB Budget Base Case'!J56,0)</f>
        <v>-2.5104602510459041E-3</v>
      </c>
      <c r="P56" s="90">
        <f>IF('5-Yr PCSB Budget Base Case'!K56,K56/'5-Yr PCSB Budget Base Case'!K56,0)</f>
        <v>-2.5104602510457714E-3</v>
      </c>
    </row>
    <row r="57" spans="1:16">
      <c r="A57" s="14" t="str">
        <f t="shared" si="3"/>
        <v>PCSB 5-Year Budget</v>
      </c>
      <c r="B57" s="151">
        <f t="shared" si="3"/>
        <v>116</v>
      </c>
      <c r="C57" s="14" t="str">
        <f t="shared" si="3"/>
        <v>E.L. Haynes PCS</v>
      </c>
      <c r="D57" s="5" t="str">
        <f t="shared" si="3"/>
        <v>2026-2027</v>
      </c>
      <c r="E57" t="s">
        <v>6</v>
      </c>
      <c r="F57" s="165">
        <f>'5-Yr PCSB Budget Base Case'!F57-'5-Yr PCSB Budget Contingency'!F57</f>
        <v>0</v>
      </c>
      <c r="G57" s="11">
        <f>'5-Yr PCSB Budget Base Case'!G57-'5-Yr PCSB Budget Contingency'!G57</f>
        <v>-462</v>
      </c>
      <c r="H57" s="11">
        <f>'5-Yr PCSB Budget Base Case'!H57-'5-Yr PCSB Budget Contingency'!H57</f>
        <v>9133.799910934642</v>
      </c>
      <c r="I57" s="11">
        <f>'5-Yr PCSB Budget Base Case'!I57-'5-Yr PCSB Budget Contingency'!I57</f>
        <v>11573.054300960386</v>
      </c>
      <c r="J57" s="11">
        <f>'5-Yr PCSB Budget Base Case'!J57-'5-Yr PCSB Budget Contingency'!J57</f>
        <v>21172.911495894892</v>
      </c>
      <c r="K57" s="11">
        <f>'5-Yr PCSB Budget Base Case'!K57-'5-Yr PCSB Budget Contingency'!K57</f>
        <v>-19506.20784066699</v>
      </c>
      <c r="L57" s="76">
        <f>IF('5-Yr PCSB Budget Base Case'!G57,G57/'5-Yr PCSB Budget Base Case'!G57,0)</f>
        <v>-3.2225978044483011E-4</v>
      </c>
      <c r="M57" s="63">
        <f>IF('5-Yr PCSB Budget Base Case'!H57,H57/'5-Yr PCSB Budget Base Case'!H57,0)</f>
        <v>7.2668061969404238E-3</v>
      </c>
      <c r="N57" s="63">
        <f>IF('5-Yr PCSB Budget Base Case'!I57,I57/'5-Yr PCSB Budget Base Case'!I57,0)</f>
        <v>8.9752189271041141E-3</v>
      </c>
      <c r="O57" s="63">
        <f>IF('5-Yr PCSB Budget Base Case'!J57,J57/'5-Yr PCSB Budget Base Case'!J57,0)</f>
        <v>1.8376720060501655E-2</v>
      </c>
      <c r="P57" s="90">
        <f>IF('5-Yr PCSB Budget Base Case'!K57,K57/'5-Yr PCSB Budget Base Case'!K57,0)</f>
        <v>-2.8627453732979907E-2</v>
      </c>
    </row>
    <row r="58" spans="1:16">
      <c r="A58" s="14" t="str">
        <f t="shared" si="3"/>
        <v>PCSB 5-Year Budget</v>
      </c>
      <c r="B58" s="151">
        <f t="shared" si="3"/>
        <v>116</v>
      </c>
      <c r="C58" s="14" t="str">
        <f t="shared" si="3"/>
        <v>E.L. Haynes PCS</v>
      </c>
      <c r="D58" s="5" t="str">
        <f t="shared" si="3"/>
        <v>2026-2027</v>
      </c>
      <c r="E58" s="16" t="s">
        <v>7</v>
      </c>
      <c r="F58" s="165">
        <f>'5-Yr PCSB Budget Base Case'!F58-'5-Yr PCSB Budget Contingency'!F58</f>
        <v>0</v>
      </c>
      <c r="G58" s="21">
        <f>'5-Yr PCSB Budget Base Case'!G58-'5-Yr PCSB Budget Contingency'!G58</f>
        <v>-75377.352197892964</v>
      </c>
      <c r="H58" s="21">
        <f>'5-Yr PCSB Budget Base Case'!H58-'5-Yr PCSB Budget Contingency'!H58</f>
        <v>1837548.0779269934</v>
      </c>
      <c r="I58" s="21">
        <f>'5-Yr PCSB Budget Base Case'!I58-'5-Yr PCSB Budget Contingency'!I58</f>
        <v>2259368.8582908511</v>
      </c>
      <c r="J58" s="21">
        <f>'5-Yr PCSB Budget Base Case'!J58-'5-Yr PCSB Budget Contingency'!J58</f>
        <v>4004117.76942119</v>
      </c>
      <c r="K58" s="21">
        <f>'5-Yr PCSB Budget Base Case'!K58-'5-Yr PCSB Budget Contingency'!K58</f>
        <v>5188543.6890394241</v>
      </c>
      <c r="L58" s="82">
        <f>IF('5-Yr PCSB Budget Base Case'!G58,G58/'5-Yr PCSB Budget Base Case'!G58,0)</f>
        <v>-1.6917956604798326E-3</v>
      </c>
      <c r="M58" s="69">
        <f>IF('5-Yr PCSB Budget Base Case'!H58,H58/'5-Yr PCSB Budget Base Case'!H58,0)</f>
        <v>3.8986377022590772E-2</v>
      </c>
      <c r="N58" s="69">
        <f>IF('5-Yr PCSB Budget Base Case'!I58,I58/'5-Yr PCSB Budget Base Case'!I58,0)</f>
        <v>4.6644374120718424E-2</v>
      </c>
      <c r="O58" s="69">
        <f>IF('5-Yr PCSB Budget Base Case'!J58,J58/'5-Yr PCSB Budget Base Case'!J58,0)</f>
        <v>7.9691057582041244E-2</v>
      </c>
      <c r="P58" s="96">
        <f>IF('5-Yr PCSB Budget Base Case'!K58,K58/'5-Yr PCSB Budget Base Case'!K58,0)</f>
        <v>0.10031786835979899</v>
      </c>
    </row>
    <row r="59" spans="1:16" ht="30" customHeight="1">
      <c r="A59" s="14" t="str">
        <f t="shared" si="3"/>
        <v>PCSB 5-Year Budget</v>
      </c>
      <c r="B59" s="151">
        <f t="shared" si="3"/>
        <v>116</v>
      </c>
      <c r="C59" s="14" t="str">
        <f t="shared" si="3"/>
        <v>E.L. Haynes PCS</v>
      </c>
      <c r="D59" s="5" t="str">
        <f t="shared" si="3"/>
        <v>2026-2027</v>
      </c>
      <c r="E59" t="s">
        <v>215</v>
      </c>
      <c r="F59" s="165">
        <f>'5-Yr PCSB Budget Base Case'!F59-'5-Yr PCSB Budget Contingency'!F59</f>
        <v>0</v>
      </c>
      <c r="G59" s="54">
        <f>'5-Yr PCSB Budget Base Case'!G59-'5-Yr PCSB Budget Contingency'!G59</f>
        <v>1</v>
      </c>
      <c r="H59" s="54">
        <f>'5-Yr PCSB Budget Base Case'!H59-'5-Yr PCSB Budget Contingency'!H59</f>
        <v>5</v>
      </c>
      <c r="I59" s="54">
        <f>'5-Yr PCSB Budget Base Case'!I59-'5-Yr PCSB Budget Contingency'!I59</f>
        <v>7</v>
      </c>
      <c r="J59" s="54">
        <f>'5-Yr PCSB Budget Base Case'!J59-'5-Yr PCSB Budget Contingency'!J59</f>
        <v>10</v>
      </c>
      <c r="K59" s="54">
        <f>'5-Yr PCSB Budget Base Case'!K59-'5-Yr PCSB Budget Contingency'!K59</f>
        <v>14</v>
      </c>
      <c r="L59" s="83">
        <f>IF('5-Yr PCSB Budget Base Case'!G59,G59/'5-Yr PCSB Budget Base Case'!G59,0)</f>
        <v>6.4516129032258064E-3</v>
      </c>
      <c r="M59" s="70">
        <f>IF('5-Yr PCSB Budget Base Case'!H59,H59/'5-Yr PCSB Budget Base Case'!H59,0)</f>
        <v>3.1446540880503145E-2</v>
      </c>
      <c r="N59" s="70">
        <f>IF('5-Yr PCSB Budget Base Case'!I59,I59/'5-Yr PCSB Budget Base Case'!I59,0)</f>
        <v>4.3478260869565216E-2</v>
      </c>
      <c r="O59" s="70">
        <f>IF('5-Yr PCSB Budget Base Case'!J59,J59/'5-Yr PCSB Budget Base Case'!J59,0)</f>
        <v>6.097560975609756E-2</v>
      </c>
      <c r="P59" s="97">
        <f>IF('5-Yr PCSB Budget Base Case'!K59,K59/'5-Yr PCSB Budget Base Case'!K59,0)</f>
        <v>8.3333333333333329E-2</v>
      </c>
    </row>
    <row r="60" spans="1:16">
      <c r="A60" s="14" t="str">
        <f t="shared" si="3"/>
        <v>PCSB 5-Year Budget</v>
      </c>
      <c r="B60" s="151">
        <f t="shared" si="3"/>
        <v>116</v>
      </c>
      <c r="C60" s="14" t="str">
        <f t="shared" si="3"/>
        <v>E.L. Haynes PCS</v>
      </c>
      <c r="D60" s="5" t="str">
        <f t="shared" si="3"/>
        <v>2026-2027</v>
      </c>
      <c r="E60" t="s">
        <v>216</v>
      </c>
      <c r="F60" s="165">
        <f>'5-Yr PCSB Budget Base Case'!F60-'5-Yr PCSB Budget Contingency'!F60</f>
        <v>0</v>
      </c>
      <c r="G60" s="54">
        <f>'5-Yr PCSB Budget Base Case'!G60-'5-Yr PCSB Budget Contingency'!G60</f>
        <v>0</v>
      </c>
      <c r="H60" s="54">
        <f>'5-Yr PCSB Budget Base Case'!H60-'5-Yr PCSB Budget Contingency'!H60</f>
        <v>0</v>
      </c>
      <c r="I60" s="54">
        <f>'5-Yr PCSB Budget Base Case'!I60-'5-Yr PCSB Budget Contingency'!I60</f>
        <v>0</v>
      </c>
      <c r="J60" s="54">
        <f>'5-Yr PCSB Budget Base Case'!J60-'5-Yr PCSB Budget Contingency'!J60</f>
        <v>0</v>
      </c>
      <c r="K60" s="54">
        <f>'5-Yr PCSB Budget Base Case'!K60-'5-Yr PCSB Budget Contingency'!K60</f>
        <v>0</v>
      </c>
      <c r="L60" s="83">
        <f>IF('5-Yr PCSB Budget Base Case'!G60,G60/'5-Yr PCSB Budget Base Case'!G60,0)</f>
        <v>0</v>
      </c>
      <c r="M60" s="70">
        <f>IF('5-Yr PCSB Budget Base Case'!H60,H60/'5-Yr PCSB Budget Base Case'!H60,0)</f>
        <v>0</v>
      </c>
      <c r="N60" s="70">
        <f>IF('5-Yr PCSB Budget Base Case'!I60,I60/'5-Yr PCSB Budget Base Case'!I60,0)</f>
        <v>0</v>
      </c>
      <c r="O60" s="70">
        <f>IF('5-Yr PCSB Budget Base Case'!J60,J60/'5-Yr PCSB Budget Base Case'!J60,0)</f>
        <v>0</v>
      </c>
      <c r="P60" s="97">
        <f>IF('5-Yr PCSB Budget Base Case'!K60,K60/'5-Yr PCSB Budget Base Case'!K60,0)</f>
        <v>0</v>
      </c>
    </row>
    <row r="61" spans="1:16">
      <c r="A61" s="14" t="str">
        <f t="shared" si="3"/>
        <v>PCSB 5-Year Budget</v>
      </c>
      <c r="B61" s="151">
        <f t="shared" si="3"/>
        <v>116</v>
      </c>
      <c r="C61" s="14" t="str">
        <f t="shared" si="3"/>
        <v>E.L. Haynes PCS</v>
      </c>
      <c r="D61" s="5" t="str">
        <f t="shared" si="3"/>
        <v>2026-2027</v>
      </c>
      <c r="E61" t="s">
        <v>217</v>
      </c>
      <c r="F61" s="165">
        <f>'5-Yr PCSB Budget Base Case'!F61-'5-Yr PCSB Budget Contingency'!F61</f>
        <v>0</v>
      </c>
      <c r="G61" s="54">
        <f>'5-Yr PCSB Budget Base Case'!G61-'5-Yr PCSB Budget Contingency'!G61</f>
        <v>0</v>
      </c>
      <c r="H61" s="54">
        <f>'5-Yr PCSB Budget Base Case'!H61-'5-Yr PCSB Budget Contingency'!H61</f>
        <v>0</v>
      </c>
      <c r="I61" s="54">
        <f>'5-Yr PCSB Budget Base Case'!I61-'5-Yr PCSB Budget Contingency'!I61</f>
        <v>0</v>
      </c>
      <c r="J61" s="54">
        <f>'5-Yr PCSB Budget Base Case'!J61-'5-Yr PCSB Budget Contingency'!J61</f>
        <v>0</v>
      </c>
      <c r="K61" s="54">
        <f>'5-Yr PCSB Budget Base Case'!K61-'5-Yr PCSB Budget Contingency'!K61</f>
        <v>0</v>
      </c>
      <c r="L61" s="83">
        <f>IF('5-Yr PCSB Budget Base Case'!G61,G61/'5-Yr PCSB Budget Base Case'!G61,0)</f>
        <v>0</v>
      </c>
      <c r="M61" s="70">
        <f>IF('5-Yr PCSB Budget Base Case'!H61,H61/'5-Yr PCSB Budget Base Case'!H61,0)</f>
        <v>0</v>
      </c>
      <c r="N61" s="70">
        <f>IF('5-Yr PCSB Budget Base Case'!I61,I61/'5-Yr PCSB Budget Base Case'!I61,0)</f>
        <v>0</v>
      </c>
      <c r="O61" s="70">
        <f>IF('5-Yr PCSB Budget Base Case'!J61,J61/'5-Yr PCSB Budget Base Case'!J61,0)</f>
        <v>0</v>
      </c>
      <c r="P61" s="97">
        <f>IF('5-Yr PCSB Budget Base Case'!K61,K61/'5-Yr PCSB Budget Base Case'!K61,0)</f>
        <v>0</v>
      </c>
    </row>
    <row r="62" spans="1:16">
      <c r="A62" s="14" t="str">
        <f t="shared" ref="A62:D114" si="4">A$2</f>
        <v>PCSB 5-Year Budget</v>
      </c>
      <c r="B62" s="151">
        <f t="shared" si="4"/>
        <v>116</v>
      </c>
      <c r="C62" s="14" t="str">
        <f t="shared" si="4"/>
        <v>E.L. Haynes PCS</v>
      </c>
      <c r="D62" s="5" t="str">
        <f t="shared" si="4"/>
        <v>2026-2027</v>
      </c>
      <c r="E62" t="s">
        <v>281</v>
      </c>
      <c r="F62" s="165">
        <f>'5-Yr PCSB Budget Base Case'!F62-'5-Yr PCSB Budget Contingency'!F62</f>
        <v>0</v>
      </c>
      <c r="G62" s="54">
        <f>'5-Yr PCSB Budget Base Case'!G62-'5-Yr PCSB Budget Contingency'!G62</f>
        <v>0</v>
      </c>
      <c r="H62" s="54">
        <f>'5-Yr PCSB Budget Base Case'!H62-'5-Yr PCSB Budget Contingency'!H62</f>
        <v>0</v>
      </c>
      <c r="I62" s="54">
        <f>'5-Yr PCSB Budget Base Case'!I62-'5-Yr PCSB Budget Contingency'!I62</f>
        <v>0</v>
      </c>
      <c r="J62" s="54">
        <f>'5-Yr PCSB Budget Base Case'!J62-'5-Yr PCSB Budget Contingency'!J62</f>
        <v>0</v>
      </c>
      <c r="K62" s="54">
        <f>'5-Yr PCSB Budget Base Case'!K62-'5-Yr PCSB Budget Contingency'!K62</f>
        <v>0</v>
      </c>
      <c r="L62" s="83">
        <f>IF('5-Yr PCSB Budget Base Case'!G62,G62/'5-Yr PCSB Budget Base Case'!G62,0)</f>
        <v>0</v>
      </c>
      <c r="M62" s="70">
        <f>IF('5-Yr PCSB Budget Base Case'!H62,H62/'5-Yr PCSB Budget Base Case'!H62,0)</f>
        <v>0</v>
      </c>
      <c r="N62" s="70">
        <f>IF('5-Yr PCSB Budget Base Case'!I62,I62/'5-Yr PCSB Budget Base Case'!I62,0)</f>
        <v>0</v>
      </c>
      <c r="O62" s="70">
        <f>IF('5-Yr PCSB Budget Base Case'!J62,J62/'5-Yr PCSB Budget Base Case'!J62,0)</f>
        <v>0</v>
      </c>
      <c r="P62" s="97">
        <f>IF('5-Yr PCSB Budget Base Case'!K62,K62/'5-Yr PCSB Budget Base Case'!K62,0)</f>
        <v>0</v>
      </c>
    </row>
    <row r="63" spans="1:16">
      <c r="A63" s="14" t="str">
        <f t="shared" si="4"/>
        <v>PCSB 5-Year Budget</v>
      </c>
      <c r="B63" s="151">
        <f t="shared" si="4"/>
        <v>116</v>
      </c>
      <c r="C63" s="14" t="str">
        <f t="shared" si="4"/>
        <v>E.L. Haynes PCS</v>
      </c>
      <c r="D63" s="5" t="str">
        <f t="shared" si="4"/>
        <v>2026-2027</v>
      </c>
      <c r="E63" t="s">
        <v>282</v>
      </c>
      <c r="F63" s="165"/>
      <c r="G63" s="54">
        <f>'5-Yr PCSB Budget Base Case'!G63-'5-Yr PCSB Budget Contingency'!G63</f>
        <v>1</v>
      </c>
      <c r="H63" s="54">
        <f>'5-Yr PCSB Budget Base Case'!H63-'5-Yr PCSB Budget Contingency'!H63</f>
        <v>1</v>
      </c>
      <c r="I63" s="54">
        <f>'5-Yr PCSB Budget Base Case'!I63-'5-Yr PCSB Budget Contingency'!I63</f>
        <v>1</v>
      </c>
      <c r="J63" s="54">
        <f>'5-Yr PCSB Budget Base Case'!J63-'5-Yr PCSB Budget Contingency'!J63</f>
        <v>1</v>
      </c>
      <c r="K63" s="54">
        <f>'5-Yr PCSB Budget Base Case'!K63-'5-Yr PCSB Budget Contingency'!K63</f>
        <v>1</v>
      </c>
      <c r="L63" s="83">
        <f>IF('5-Yr PCSB Budget Base Case'!G63,G63/'5-Yr PCSB Budget Base Case'!G63,0)</f>
        <v>5.8823529411764705E-2</v>
      </c>
      <c r="M63" s="70">
        <f>IF('5-Yr PCSB Budget Base Case'!H63,H63/'5-Yr PCSB Budget Base Case'!H63,0)</f>
        <v>5.8823529411764705E-2</v>
      </c>
      <c r="N63" s="70">
        <f>IF('5-Yr PCSB Budget Base Case'!I63,I63/'5-Yr PCSB Budget Base Case'!I63,0)</f>
        <v>5.8823529411764705E-2</v>
      </c>
      <c r="O63" s="70">
        <f>IF('5-Yr PCSB Budget Base Case'!J63,J63/'5-Yr PCSB Budget Base Case'!J63,0)</f>
        <v>5.8823529411764705E-2</v>
      </c>
      <c r="P63" s="97">
        <f>IF('5-Yr PCSB Budget Base Case'!K63,K63/'5-Yr PCSB Budget Base Case'!K63,0)</f>
        <v>5.8823529411764705E-2</v>
      </c>
    </row>
    <row r="64" spans="1:16">
      <c r="A64" s="14" t="str">
        <f t="shared" si="4"/>
        <v>PCSB 5-Year Budget</v>
      </c>
      <c r="B64" s="151">
        <f t="shared" si="4"/>
        <v>116</v>
      </c>
      <c r="C64" s="14" t="str">
        <f t="shared" si="4"/>
        <v>E.L. Haynes PCS</v>
      </c>
      <c r="D64" s="5" t="str">
        <f t="shared" si="4"/>
        <v>2026-2027</v>
      </c>
      <c r="E64" t="s">
        <v>283</v>
      </c>
      <c r="F64" s="165">
        <f>'5-Yr PCSB Budget Base Case'!F63-'5-Yr PCSB Budget Contingency'!F63</f>
        <v>0</v>
      </c>
      <c r="G64" s="54">
        <f>'5-Yr PCSB Budget Base Case'!G64-'5-Yr PCSB Budget Contingency'!G64</f>
        <v>0</v>
      </c>
      <c r="H64" s="54">
        <f>'5-Yr PCSB Budget Base Case'!H64-'5-Yr PCSB Budget Contingency'!H64</f>
        <v>0</v>
      </c>
      <c r="I64" s="54">
        <f>'5-Yr PCSB Budget Base Case'!I64-'5-Yr PCSB Budget Contingency'!I64</f>
        <v>0</v>
      </c>
      <c r="J64" s="54">
        <f>'5-Yr PCSB Budget Base Case'!J64-'5-Yr PCSB Budget Contingency'!J64</f>
        <v>0</v>
      </c>
      <c r="K64" s="54">
        <f>'5-Yr PCSB Budget Base Case'!K64-'5-Yr PCSB Budget Contingency'!K64</f>
        <v>0</v>
      </c>
      <c r="L64" s="83">
        <f>IF('5-Yr PCSB Budget Base Case'!G64,G64/'5-Yr PCSB Budget Base Case'!G64,0)</f>
        <v>0</v>
      </c>
      <c r="M64" s="70">
        <f>IF('5-Yr PCSB Budget Base Case'!H64,H64/'5-Yr PCSB Budget Base Case'!H64,0)</f>
        <v>0</v>
      </c>
      <c r="N64" s="70">
        <f>IF('5-Yr PCSB Budget Base Case'!I64,I64/'5-Yr PCSB Budget Base Case'!I64,0)</f>
        <v>0</v>
      </c>
      <c r="O64" s="70">
        <f>IF('5-Yr PCSB Budget Base Case'!J64,J64/'5-Yr PCSB Budget Base Case'!J64,0)</f>
        <v>0</v>
      </c>
      <c r="P64" s="97">
        <f>IF('5-Yr PCSB Budget Base Case'!K64,K64/'5-Yr PCSB Budget Base Case'!K64,0)</f>
        <v>0</v>
      </c>
    </row>
    <row r="65" spans="1:16">
      <c r="A65" s="14" t="str">
        <f t="shared" si="4"/>
        <v>PCSB 5-Year Budget</v>
      </c>
      <c r="B65" s="151">
        <f t="shared" si="4"/>
        <v>116</v>
      </c>
      <c r="C65" s="14" t="str">
        <f t="shared" si="4"/>
        <v>E.L. Haynes PCS</v>
      </c>
      <c r="D65" s="5" t="str">
        <f t="shared" si="4"/>
        <v>2026-2027</v>
      </c>
      <c r="E65" t="s">
        <v>189</v>
      </c>
      <c r="F65" s="165">
        <f>'5-Yr PCSB Budget Base Case'!F65-'5-Yr PCSB Budget Contingency'!F65</f>
        <v>0</v>
      </c>
      <c r="G65" s="28">
        <f>'5-Yr PCSB Budget Base Case'!G65-'5-Yr PCSB Budget Contingency'!G65</f>
        <v>2</v>
      </c>
      <c r="H65" s="28">
        <f>'5-Yr PCSB Budget Base Case'!H65-'5-Yr PCSB Budget Contingency'!H65</f>
        <v>6</v>
      </c>
      <c r="I65" s="28">
        <f>'5-Yr PCSB Budget Base Case'!I65-'5-Yr PCSB Budget Contingency'!I65</f>
        <v>8</v>
      </c>
      <c r="J65" s="28">
        <f>'5-Yr PCSB Budget Base Case'!J65-'5-Yr PCSB Budget Contingency'!J65</f>
        <v>11</v>
      </c>
      <c r="K65" s="28">
        <f>'5-Yr PCSB Budget Base Case'!K65-'5-Yr PCSB Budget Contingency'!K65</f>
        <v>15</v>
      </c>
      <c r="L65" s="82">
        <f>IF('5-Yr PCSB Budget Base Case'!G65,G65/'5-Yr PCSB Budget Base Case'!G65,0)</f>
        <v>8.2987551867219917E-3</v>
      </c>
      <c r="M65" s="69">
        <f>IF('5-Yr PCSB Budget Base Case'!H65,H65/'5-Yr PCSB Budget Base Case'!H65,0)</f>
        <v>2.4489795918367346E-2</v>
      </c>
      <c r="N65" s="69">
        <f>IF('5-Yr PCSB Budget Base Case'!I65,I65/'5-Yr PCSB Budget Base Case'!I65,0)</f>
        <v>3.2388663967611336E-2</v>
      </c>
      <c r="O65" s="69">
        <f>IF('5-Yr PCSB Budget Base Case'!J65,J65/'5-Yr PCSB Budget Base Case'!J65,0)</f>
        <v>4.3999999999999997E-2</v>
      </c>
      <c r="P65" s="96">
        <f>IF('5-Yr PCSB Budget Base Case'!K65,K65/'5-Yr PCSB Budget Base Case'!K65,0)</f>
        <v>5.905511811023622E-2</v>
      </c>
    </row>
    <row r="66" spans="1:16" ht="30" customHeight="1">
      <c r="A66" s="14" t="str">
        <f t="shared" si="4"/>
        <v>PCSB 5-Year Budget</v>
      </c>
      <c r="B66" s="151">
        <f t="shared" si="4"/>
        <v>116</v>
      </c>
      <c r="C66" s="14" t="str">
        <f t="shared" si="4"/>
        <v>E.L. Haynes PCS</v>
      </c>
      <c r="D66" s="5" t="str">
        <f t="shared" si="4"/>
        <v>2026-2027</v>
      </c>
      <c r="E66" s="27" t="s">
        <v>95</v>
      </c>
      <c r="F66" s="165">
        <f>'5-Yr PCSB Budget Base Case'!F66-'5-Yr PCSB Budget Contingency'!F66</f>
        <v>0</v>
      </c>
      <c r="G66" s="11">
        <f>'5-Yr PCSB Budget Base Case'!G66-'5-Yr PCSB Budget Contingency'!G66</f>
        <v>116474.31054629013</v>
      </c>
      <c r="H66" s="11">
        <f>'5-Yr PCSB Budget Base Case'!H66-'5-Yr PCSB Budget Contingency'!H66</f>
        <v>517747.56234066561</v>
      </c>
      <c r="I66" s="11">
        <f>'5-Yr PCSB Budget Base Case'!I66-'5-Yr PCSB Budget Contingency'!I66</f>
        <v>753950.04687655345</v>
      </c>
      <c r="J66" s="11">
        <f>'5-Yr PCSB Budget Base Case'!J66-'5-Yr PCSB Budget Contingency'!J66</f>
        <v>1100603.7069497891</v>
      </c>
      <c r="K66" s="11">
        <f>'5-Yr PCSB Budget Base Case'!K66-'5-Yr PCSB Budget Contingency'!K66</f>
        <v>1543596.1226087511</v>
      </c>
      <c r="L66" s="76">
        <f>IF('5-Yr PCSB Budget Base Case'!G66,G66/'5-Yr PCSB Budget Base Case'!G66,0)</f>
        <v>6.7025975422543961E-3</v>
      </c>
      <c r="M66" s="63">
        <f>IF('5-Yr PCSB Budget Base Case'!H66,H66/'5-Yr PCSB Budget Base Case'!H66,0)</f>
        <v>2.8302316242264886E-2</v>
      </c>
      <c r="N66" s="63">
        <f>IF('5-Yr PCSB Budget Base Case'!I66,I66/'5-Yr PCSB Budget Base Case'!I66,0)</f>
        <v>3.9557036321381321E-2</v>
      </c>
      <c r="O66" s="63">
        <f>IF('5-Yr PCSB Budget Base Case'!J66,J66/'5-Yr PCSB Budget Base Case'!J66,0)</f>
        <v>5.5865133622228301E-2</v>
      </c>
      <c r="P66" s="90">
        <f>IF('5-Yr PCSB Budget Base Case'!K66,K66/'5-Yr PCSB Budget Base Case'!K66,0)</f>
        <v>7.524595382848516E-2</v>
      </c>
    </row>
    <row r="67" spans="1:16" ht="15" customHeight="1">
      <c r="A67" s="14" t="str">
        <f t="shared" si="4"/>
        <v>PCSB 5-Year Budget</v>
      </c>
      <c r="B67" s="151">
        <f t="shared" si="4"/>
        <v>116</v>
      </c>
      <c r="C67" s="14" t="str">
        <f t="shared" si="4"/>
        <v>E.L. Haynes PCS</v>
      </c>
      <c r="D67" s="5" t="str">
        <f t="shared" si="4"/>
        <v>2026-2027</v>
      </c>
      <c r="E67" s="27" t="s">
        <v>96</v>
      </c>
      <c r="F67" s="165">
        <f>'5-Yr PCSB Budget Base Case'!F67-'5-Yr PCSB Budget Contingency'!F67</f>
        <v>0</v>
      </c>
      <c r="G67" s="11">
        <f>'5-Yr PCSB Budget Base Case'!G67-'5-Yr PCSB Budget Contingency'!G67</f>
        <v>10926.065664500929</v>
      </c>
      <c r="H67" s="11">
        <f>'5-Yr PCSB Budget Base Case'!H67-'5-Yr PCSB Budget Contingency'!H67</f>
        <v>82898.218892350793</v>
      </c>
      <c r="I67" s="11">
        <f>'5-Yr PCSB Budget Base Case'!I67-'5-Yr PCSB Budget Contingency'!I67</f>
        <v>108958.34987694025</v>
      </c>
      <c r="J67" s="11">
        <f>'5-Yr PCSB Budget Base Case'!J67-'5-Yr PCSB Budget Contingency'!J67</f>
        <v>191059.29174307734</v>
      </c>
      <c r="K67" s="11">
        <f>'5-Yr PCSB Budget Base Case'!K67-'5-Yr PCSB Budget Contingency'!K67</f>
        <v>244604.45974292792</v>
      </c>
      <c r="L67" s="76">
        <f>IF('5-Yr PCSB Budget Base Case'!G67,G67/'5-Yr PCSB Budget Base Case'!G67,0)</f>
        <v>1.379686727413558E-3</v>
      </c>
      <c r="M67" s="63">
        <f>IF('5-Yr PCSB Budget Base Case'!H67,H67/'5-Yr PCSB Budget Base Case'!H67,0)</f>
        <v>1.0076326890276205E-2</v>
      </c>
      <c r="N67" s="63">
        <f>IF('5-Yr PCSB Budget Base Case'!I67,I67/'5-Yr PCSB Budget Base Case'!I67,0)</f>
        <v>1.282469320312039E-2</v>
      </c>
      <c r="O67" s="63">
        <f>IF('5-Yr PCSB Budget Base Case'!J67,J67/'5-Yr PCSB Budget Base Case'!J67,0)</f>
        <v>2.1843843363466658E-2</v>
      </c>
      <c r="P67" s="90">
        <f>IF('5-Yr PCSB Budget Base Case'!K67,K67/'5-Yr PCSB Budget Base Case'!K67,0)</f>
        <v>2.7268267771930525E-2</v>
      </c>
    </row>
    <row r="68" spans="1:16" ht="15" customHeight="1">
      <c r="A68" s="14" t="str">
        <f t="shared" si="4"/>
        <v>PCSB 5-Year Budget</v>
      </c>
      <c r="B68" s="151">
        <f t="shared" si="4"/>
        <v>116</v>
      </c>
      <c r="C68" s="14" t="str">
        <f t="shared" si="4"/>
        <v>E.L. Haynes PCS</v>
      </c>
      <c r="D68" s="5" t="str">
        <f t="shared" si="4"/>
        <v>2026-2027</v>
      </c>
      <c r="E68" s="27" t="s">
        <v>94</v>
      </c>
      <c r="F68" s="165">
        <f>'5-Yr PCSB Budget Base Case'!F68-'5-Yr PCSB Budget Contingency'!F68</f>
        <v>0</v>
      </c>
      <c r="G68" s="11">
        <f>'5-Yr PCSB Budget Base Case'!G68-'5-Yr PCSB Budget Contingency'!G68</f>
        <v>3410.175821765326</v>
      </c>
      <c r="H68" s="11">
        <f>'5-Yr PCSB Budget Base Case'!H68-'5-Yr PCSB Budget Contingency'!H68</f>
        <v>1318.762617346365</v>
      </c>
      <c r="I68" s="11">
        <f>'5-Yr PCSB Budget Base Case'!I68-'5-Yr PCSB Budget Contingency'!I68</f>
        <v>2635.9164088116959</v>
      </c>
      <c r="J68" s="11">
        <f>'5-Yr PCSB Budget Base Case'!J68-'5-Yr PCSB Budget Contingency'!J68</f>
        <v>3356.9254142721184</v>
      </c>
      <c r="K68" s="11">
        <f>'5-Yr PCSB Budget Base Case'!K68-'5-Yr PCSB Budget Contingency'!K68</f>
        <v>1622.941918076016</v>
      </c>
      <c r="L68" s="76">
        <f>IF('5-Yr PCSB Budget Base Case'!G68,G68/'5-Yr PCSB Budget Base Case'!G68,0)</f>
        <v>1.3796867274134155E-3</v>
      </c>
      <c r="M68" s="63">
        <f>IF('5-Yr PCSB Budget Base Case'!H68,H68/'5-Yr PCSB Budget Base Case'!H68,0)</f>
        <v>5.1854176707515629E-4</v>
      </c>
      <c r="N68" s="63">
        <f>IF('5-Yr PCSB Budget Base Case'!I68,I68/'5-Yr PCSB Budget Base Case'!I68,0)</f>
        <v>1.0059438895980127E-3</v>
      </c>
      <c r="O68" s="63">
        <f>IF('5-Yr PCSB Budget Base Case'!J68,J68/'5-Yr PCSB Budget Base Case'!J68,0)</f>
        <v>1.2555551722326266E-3</v>
      </c>
      <c r="P68" s="90">
        <f>IF('5-Yr PCSB Budget Base Case'!K68,K68/'5-Yr PCSB Budget Base Case'!K68,0)</f>
        <v>5.9556803352029308E-4</v>
      </c>
    </row>
    <row r="69" spans="1:16" ht="15" customHeight="1">
      <c r="A69" s="14" t="str">
        <f t="shared" si="4"/>
        <v>PCSB 5-Year Budget</v>
      </c>
      <c r="B69" s="151">
        <f t="shared" si="4"/>
        <v>116</v>
      </c>
      <c r="C69" s="14" t="str">
        <f t="shared" si="4"/>
        <v>E.L. Haynes PCS</v>
      </c>
      <c r="D69" s="5" t="str">
        <f t="shared" si="4"/>
        <v>2026-2027</v>
      </c>
      <c r="E69" s="16" t="s">
        <v>93</v>
      </c>
      <c r="F69" s="165">
        <f>'5-Yr PCSB Budget Base Case'!F69-'5-Yr PCSB Budget Contingency'!F69</f>
        <v>0</v>
      </c>
      <c r="G69" s="22">
        <f>'5-Yr PCSB Budget Base Case'!G69-'5-Yr PCSB Budget Contingency'!G69</f>
        <v>130810.55203255638</v>
      </c>
      <c r="H69" s="22">
        <f>'5-Yr PCSB Budget Base Case'!H69-'5-Yr PCSB Budget Contingency'!H69</f>
        <v>601964.54385035858</v>
      </c>
      <c r="I69" s="22">
        <f>'5-Yr PCSB Budget Base Case'!I69-'5-Yr PCSB Budget Contingency'!I69</f>
        <v>865544.31316230446</v>
      </c>
      <c r="J69" s="22">
        <f>'5-Yr PCSB Budget Base Case'!J69-'5-Yr PCSB Budget Contingency'!J69</f>
        <v>1295019.9241071418</v>
      </c>
      <c r="K69" s="22">
        <f>'5-Yr PCSB Budget Base Case'!K69-'5-Yr PCSB Budget Contingency'!K69</f>
        <v>1789823.5242697522</v>
      </c>
      <c r="L69" s="84">
        <f>IF('5-Yr PCSB Budget Base Case'!G69,G69/'5-Yr PCSB Budget Base Case'!G69,0)</f>
        <v>4.7107654873742846E-3</v>
      </c>
      <c r="M69" s="71">
        <f>IF('5-Yr PCSB Budget Base Case'!H69,H69/'5-Yr PCSB Budget Base Case'!H69,0)</f>
        <v>2.0711895427984187E-2</v>
      </c>
      <c r="N69" s="71">
        <f>IF('5-Yr PCSB Budget Base Case'!I69,I69/'5-Yr PCSB Budget Base Case'!I69,0)</f>
        <v>2.8683065649134209E-2</v>
      </c>
      <c r="O69" s="71">
        <f>IF('5-Yr PCSB Budget Base Case'!J69,J69/'5-Yr PCSB Budget Base Case'!J69,0)</f>
        <v>4.161195982240122E-2</v>
      </c>
      <c r="P69" s="98">
        <f>IF('5-Yr PCSB Budget Base Case'!K69,K69/'5-Yr PCSB Budget Base Case'!K69,0)</f>
        <v>5.5568467967860372E-2</v>
      </c>
    </row>
    <row r="70" spans="1:16" ht="15" customHeight="1">
      <c r="A70" s="14" t="str">
        <f t="shared" si="4"/>
        <v>PCSB 5-Year Budget</v>
      </c>
      <c r="B70" s="151">
        <f t="shared" si="4"/>
        <v>116</v>
      </c>
      <c r="C70" s="14" t="str">
        <f t="shared" si="4"/>
        <v>E.L. Haynes PCS</v>
      </c>
      <c r="D70" s="5" t="str">
        <f t="shared" si="4"/>
        <v>2026-2027</v>
      </c>
      <c r="E70" s="27" t="s">
        <v>97</v>
      </c>
      <c r="F70" s="165">
        <f>'5-Yr PCSB Budget Base Case'!F70-'5-Yr PCSB Budget Contingency'!F70</f>
        <v>0</v>
      </c>
      <c r="G70" s="11">
        <f>'5-Yr PCSB Budget Base Case'!G70-'5-Yr PCSB Budget Contingency'!G70</f>
        <v>750.42041850939859</v>
      </c>
      <c r="H70" s="11">
        <f>'5-Yr PCSB Budget Base Case'!H70-'5-Yr PCSB Budget Contingency'!H70</f>
        <v>290.1980563311372</v>
      </c>
      <c r="I70" s="11">
        <f>'5-Yr PCSB Budget Base Case'!I70-'5-Yr PCSB Budget Contingency'!I70</f>
        <v>580.04208522953559</v>
      </c>
      <c r="J70" s="11">
        <f>'5-Yr PCSB Budget Base Case'!J70-'5-Yr PCSB Budget Contingency'!J70</f>
        <v>738.70249099901412</v>
      </c>
      <c r="K70" s="11">
        <f>'5-Yr PCSB Budget Base Case'!K70-'5-Yr PCSB Budget Contingency'!K70</f>
        <v>357.13371304958127</v>
      </c>
      <c r="L70" s="76">
        <f>IF('5-Yr PCSB Budget Base Case'!G70,G70/'5-Yr PCSB Budget Base Case'!G70,0)</f>
        <v>1.3796867274135361E-3</v>
      </c>
      <c r="M70" s="63">
        <f>IF('5-Yr PCSB Budget Base Case'!H70,H70/'5-Yr PCSB Budget Base Case'!H70,0)</f>
        <v>5.1854176707526818E-4</v>
      </c>
      <c r="N70" s="63">
        <f>IF('5-Yr PCSB Budget Base Case'!I70,I70/'5-Yr PCSB Budget Base Case'!I70,0)</f>
        <v>1.0059438895980201E-3</v>
      </c>
      <c r="O70" s="63">
        <f>IF('5-Yr PCSB Budget Base Case'!J70,J70/'5-Yr PCSB Budget Base Case'!J70,0)</f>
        <v>1.2555551722326056E-3</v>
      </c>
      <c r="P70" s="90">
        <f>IF('5-Yr PCSB Budget Base Case'!K70,K70/'5-Yr PCSB Budget Base Case'!K70,0)</f>
        <v>5.9556803352030013E-4</v>
      </c>
    </row>
    <row r="71" spans="1:16" ht="15" customHeight="1">
      <c r="A71" s="14" t="str">
        <f t="shared" si="4"/>
        <v>PCSB 5-Year Budget</v>
      </c>
      <c r="B71" s="151">
        <f t="shared" si="4"/>
        <v>116</v>
      </c>
      <c r="C71" s="14" t="str">
        <f t="shared" si="4"/>
        <v>E.L. Haynes PCS</v>
      </c>
      <c r="D71" s="5" t="str">
        <f t="shared" si="4"/>
        <v>2026-2027</v>
      </c>
      <c r="E71" s="27" t="s">
        <v>98</v>
      </c>
      <c r="F71" s="165">
        <f>'5-Yr PCSB Budget Base Case'!F71-'5-Yr PCSB Budget Contingency'!F71</f>
        <v>0</v>
      </c>
      <c r="G71" s="11">
        <f>'5-Yr PCSB Budget Base Case'!G71-'5-Yr PCSB Budget Contingency'!G71</f>
        <v>3430.4136032345705</v>
      </c>
      <c r="H71" s="11">
        <f>'5-Yr PCSB Budget Base Case'!H71-'5-Yr PCSB Budget Contingency'!H71</f>
        <v>1326.5888500851579</v>
      </c>
      <c r="I71" s="11">
        <f>'5-Yr PCSB Budget Base Case'!I71-'5-Yr PCSB Budget Contingency'!I71</f>
        <v>2651.5593266668729</v>
      </c>
      <c r="J71" s="11">
        <f>'5-Yr PCSB Budget Base Case'!J71-'5-Yr PCSB Budget Contingency'!J71</f>
        <v>3376.8471797443926</v>
      </c>
      <c r="K71" s="11">
        <f>'5-Yr PCSB Budget Base Case'!K71-'5-Yr PCSB Budget Contingency'!K71</f>
        <v>1632.5733111747541</v>
      </c>
      <c r="L71" s="76">
        <f>IF('5-Yr PCSB Budget Base Case'!G71,G71/'5-Yr PCSB Budget Base Case'!G71,0)</f>
        <v>1.3796867274135855E-3</v>
      </c>
      <c r="M71" s="63">
        <f>IF('5-Yr PCSB Budget Base Case'!H71,H71/'5-Yr PCSB Budget Base Case'!H71,0)</f>
        <v>5.1854176707541195E-4</v>
      </c>
      <c r="N71" s="63">
        <f>IF('5-Yr PCSB Budget Base Case'!I71,I71/'5-Yr PCSB Budget Base Case'!I71,0)</f>
        <v>1.0059438895980094E-3</v>
      </c>
      <c r="O71" s="63">
        <f>IF('5-Yr PCSB Budget Base Case'!J71,J71/'5-Yr PCSB Budget Base Case'!J71,0)</f>
        <v>1.2555551722325451E-3</v>
      </c>
      <c r="P71" s="90">
        <f>IF('5-Yr PCSB Budget Base Case'!K71,K71/'5-Yr PCSB Budget Base Case'!K71,0)</f>
        <v>5.9556803352035933E-4</v>
      </c>
    </row>
    <row r="72" spans="1:16" ht="15" customHeight="1">
      <c r="A72" s="14" t="str">
        <f t="shared" si="4"/>
        <v>PCSB 5-Year Budget</v>
      </c>
      <c r="B72" s="151">
        <f t="shared" si="4"/>
        <v>116</v>
      </c>
      <c r="C72" s="14" t="str">
        <f t="shared" si="4"/>
        <v>E.L. Haynes PCS</v>
      </c>
      <c r="D72" s="5" t="str">
        <f t="shared" si="4"/>
        <v>2026-2027</v>
      </c>
      <c r="E72" s="16" t="s">
        <v>91</v>
      </c>
      <c r="F72" s="165">
        <f>'5-Yr PCSB Budget Base Case'!F72-'5-Yr PCSB Budget Contingency'!F72</f>
        <v>0</v>
      </c>
      <c r="G72" s="21">
        <f>'5-Yr PCSB Budget Base Case'!G72-'5-Yr PCSB Budget Contingency'!G72</f>
        <v>134991.38605429977</v>
      </c>
      <c r="H72" s="21">
        <f>'5-Yr PCSB Budget Base Case'!H72-'5-Yr PCSB Budget Contingency'!H72</f>
        <v>603581.33075677231</v>
      </c>
      <c r="I72" s="21">
        <f>'5-Yr PCSB Budget Base Case'!I72-'5-Yr PCSB Budget Contingency'!I72</f>
        <v>868775.91457420215</v>
      </c>
      <c r="J72" s="21">
        <f>'5-Yr PCSB Budget Base Case'!J72-'5-Yr PCSB Budget Contingency'!J72</f>
        <v>1299135.4737778865</v>
      </c>
      <c r="K72" s="21">
        <f>'5-Yr PCSB Budget Base Case'!K72-'5-Yr PCSB Budget Contingency'!K72</f>
        <v>1791813.2312939689</v>
      </c>
      <c r="L72" s="82">
        <f>IF('5-Yr PCSB Budget Base Case'!G72,G72/'5-Yr PCSB Budget Base Case'!G72,0)</f>
        <v>4.3830213927920567E-3</v>
      </c>
      <c r="M72" s="69">
        <f>IF('5-Yr PCSB Budget Base Case'!H72,H72/'5-Yr PCSB Budget Base Case'!H72,0)</f>
        <v>1.875544411151997E-2</v>
      </c>
      <c r="N72" s="69">
        <f>IF('5-Yr PCSB Budget Base Case'!I72,I72/'5-Yr PCSB Budget Base Case'!I72,0)</f>
        <v>2.6020096766547846E-2</v>
      </c>
      <c r="O72" s="69">
        <f>IF('5-Yr PCSB Budget Base Case'!J72,J72/'5-Yr PCSB Budget Base Case'!J72,0)</f>
        <v>3.776643142715734E-2</v>
      </c>
      <c r="P72" s="96">
        <f>IF('5-Yr PCSB Budget Base Case'!K72,K72/'5-Yr PCSB Budget Base Case'!K72,0)</f>
        <v>5.0402348610543796E-2</v>
      </c>
    </row>
    <row r="73" spans="1:16" ht="30" customHeight="1">
      <c r="A73" s="14" t="str">
        <f t="shared" si="4"/>
        <v>PCSB 5-Year Budget</v>
      </c>
      <c r="B73" s="151">
        <f t="shared" si="4"/>
        <v>116</v>
      </c>
      <c r="C73" s="14" t="str">
        <f t="shared" si="4"/>
        <v>E.L. Haynes PCS</v>
      </c>
      <c r="D73" s="5" t="str">
        <f t="shared" si="4"/>
        <v>2026-2027</v>
      </c>
      <c r="E73" s="17" t="s">
        <v>100</v>
      </c>
      <c r="F73" s="165">
        <f>'5-Yr PCSB Budget Base Case'!F73-'5-Yr PCSB Budget Contingency'!F73</f>
        <v>0</v>
      </c>
      <c r="G73" s="11">
        <f>'5-Yr PCSB Budget Base Case'!G73-'5-Yr PCSB Budget Contingency'!G73</f>
        <v>-3706.6180499910843</v>
      </c>
      <c r="H73" s="11">
        <f>'5-Yr PCSB Budget Base Case'!H73-'5-Yr PCSB Budget Contingency'!H73</f>
        <v>58954.661578518804</v>
      </c>
      <c r="I73" s="11">
        <f>'5-Yr PCSB Budget Base Case'!I73-'5-Yr PCSB Budget Contingency'!I73</f>
        <v>76227.123066523345</v>
      </c>
      <c r="J73" s="11">
        <f>'5-Yr PCSB Budget Base Case'!J73-'5-Yr PCSB Budget Contingency'!J73</f>
        <v>139689.43298224616</v>
      </c>
      <c r="K73" s="11">
        <f>'5-Yr PCSB Budget Base Case'!K73-'5-Yr PCSB Budget Contingency'!K73</f>
        <v>186841.20573795121</v>
      </c>
      <c r="L73" s="76">
        <f>IF('5-Yr PCSB Budget Base Case'!G73,G73/'5-Yr PCSB Budget Base Case'!G73,0)</f>
        <v>-2.5104602510458711E-3</v>
      </c>
      <c r="M73" s="63">
        <f>IF('5-Yr PCSB Budget Base Case'!H73,H73/'5-Yr PCSB Budget Base Case'!H73,0)</f>
        <v>3.775100401606412E-2</v>
      </c>
      <c r="N73" s="63">
        <f>IF('5-Yr PCSB Budget Base Case'!I73,I73/'5-Yr PCSB Budget Base Case'!I73,0)</f>
        <v>4.6937151949085078E-2</v>
      </c>
      <c r="O73" s="63">
        <f>IF('5-Yr PCSB Budget Base Case'!J73,J73/'5-Yr PCSB Budget Base Case'!J73,0)</f>
        <v>8.1288343558282308E-2</v>
      </c>
      <c r="P73" s="90">
        <f>IF('5-Yr PCSB Budget Base Case'!K73,K73/'5-Yr PCSB Budget Base Case'!K73,0)</f>
        <v>0.1039640987284966</v>
      </c>
    </row>
    <row r="74" spans="1:16" ht="15" customHeight="1">
      <c r="A74" s="14" t="str">
        <f t="shared" si="4"/>
        <v>PCSB 5-Year Budget</v>
      </c>
      <c r="B74" s="151">
        <f t="shared" si="4"/>
        <v>116</v>
      </c>
      <c r="C74" s="14" t="str">
        <f t="shared" si="4"/>
        <v>E.L. Haynes PCS</v>
      </c>
      <c r="D74" s="5" t="str">
        <f t="shared" si="4"/>
        <v>2026-2027</v>
      </c>
      <c r="E74" s="17" t="s">
        <v>101</v>
      </c>
      <c r="F74" s="165">
        <f>'5-Yr PCSB Budget Base Case'!F74-'5-Yr PCSB Budget Contingency'!F74</f>
        <v>0</v>
      </c>
      <c r="G74" s="11">
        <f>'5-Yr PCSB Budget Base Case'!G74-'5-Yr PCSB Budget Contingency'!G74</f>
        <v>-2579.5978443766944</v>
      </c>
      <c r="H74" s="11">
        <f>'5-Yr PCSB Budget Base Case'!H74-'5-Yr PCSB Budget Contingency'!H74</f>
        <v>40995.644487012178</v>
      </c>
      <c r="I74" s="11">
        <f>'5-Yr PCSB Budget Base Case'!I74-'5-Yr PCSB Budget Contingency'!I74</f>
        <v>52215.059953890042</v>
      </c>
      <c r="J74" s="11">
        <f>'5-Yr PCSB Budget Base Case'!J74-'5-Yr PCSB Budget Contingency'!J74</f>
        <v>95686.309868043754</v>
      </c>
      <c r="K74" s="11">
        <f>'5-Yr PCSB Budget Base Case'!K74-'5-Yr PCSB Budget Contingency'!K74</f>
        <v>127984.95295369113</v>
      </c>
      <c r="L74" s="76">
        <f>IF('5-Yr PCSB Budget Base Case'!G74,G74/'5-Yr PCSB Budget Base Case'!G74,0)</f>
        <v>-2.51046025104615E-3</v>
      </c>
      <c r="M74" s="63">
        <f>IF('5-Yr PCSB Budget Base Case'!H74,H74/'5-Yr PCSB Budget Base Case'!H74,0)</f>
        <v>3.7751004016064127E-2</v>
      </c>
      <c r="N74" s="63">
        <f>IF('5-Yr PCSB Budget Base Case'!I74,I74/'5-Yr PCSB Budget Base Case'!I74,0)</f>
        <v>4.6937151949085147E-2</v>
      </c>
      <c r="O74" s="63">
        <f>IF('5-Yr PCSB Budget Base Case'!J74,J74/'5-Yr PCSB Budget Base Case'!J74,0)</f>
        <v>8.1288343558282114E-2</v>
      </c>
      <c r="P74" s="90">
        <f>IF('5-Yr PCSB Budget Base Case'!K74,K74/'5-Yr PCSB Budget Base Case'!K74,0)</f>
        <v>0.10396409872849662</v>
      </c>
    </row>
    <row r="75" spans="1:16" ht="15" customHeight="1">
      <c r="A75" s="14" t="str">
        <f t="shared" si="4"/>
        <v>PCSB 5-Year Budget</v>
      </c>
      <c r="B75" s="151">
        <f t="shared" si="4"/>
        <v>116</v>
      </c>
      <c r="C75" s="14" t="str">
        <f t="shared" si="4"/>
        <v>E.L. Haynes PCS</v>
      </c>
      <c r="D75" s="5" t="str">
        <f t="shared" si="4"/>
        <v>2026-2027</v>
      </c>
      <c r="E75" s="17" t="s">
        <v>90</v>
      </c>
      <c r="F75" s="165">
        <f>'5-Yr PCSB Budget Base Case'!F75-'5-Yr PCSB Budget Contingency'!F75</f>
        <v>0</v>
      </c>
      <c r="G75" s="11">
        <f>'5-Yr PCSB Budget Base Case'!G75-'5-Yr PCSB Budget Contingency'!G75</f>
        <v>-2662.6193176771048</v>
      </c>
      <c r="H75" s="11">
        <f>'5-Yr PCSB Budget Base Case'!H75-'5-Yr PCSB Budget Contingency'!H75</f>
        <v>42965.800389581127</v>
      </c>
      <c r="I75" s="11">
        <f>'5-Yr PCSB Budget Base Case'!I75-'5-Yr PCSB Budget Contingency'!I75</f>
        <v>55553.865737762768</v>
      </c>
      <c r="J75" s="11">
        <f>'5-Yr PCSB Budget Base Case'!J75-'5-Yr PCSB Budget Contingency'!J75</f>
        <v>101804.81294181221</v>
      </c>
      <c r="K75" s="11">
        <f>'5-Yr PCSB Budget Base Case'!K75-'5-Yr PCSB Budget Contingency'!K75</f>
        <v>136168.73942349176</v>
      </c>
      <c r="L75" s="76">
        <f>IF('5-Yr PCSB Budget Base Case'!G75,G75/'5-Yr PCSB Budget Base Case'!G75,0)</f>
        <v>-2.5104602510461192E-3</v>
      </c>
      <c r="M75" s="63">
        <f>IF('5-Yr PCSB Budget Base Case'!H75,H75/'5-Yr PCSB Budget Base Case'!H75,0)</f>
        <v>3.7751004016064127E-2</v>
      </c>
      <c r="N75" s="63">
        <f>IF('5-Yr PCSB Budget Base Case'!I75,I75/'5-Yr PCSB Budget Base Case'!I75,0)</f>
        <v>4.693715194908505E-2</v>
      </c>
      <c r="O75" s="63">
        <f>IF('5-Yr PCSB Budget Base Case'!J75,J75/'5-Yr PCSB Budget Base Case'!J75,0)</f>
        <v>8.1288343558282211E-2</v>
      </c>
      <c r="P75" s="90">
        <f>IF('5-Yr PCSB Budget Base Case'!K75,K75/'5-Yr PCSB Budget Base Case'!K75,0)</f>
        <v>0.10396409872849657</v>
      </c>
    </row>
    <row r="76" spans="1:16" ht="15" customHeight="1">
      <c r="A76" s="14" t="str">
        <f t="shared" si="4"/>
        <v>PCSB 5-Year Budget</v>
      </c>
      <c r="B76" s="151">
        <f t="shared" si="4"/>
        <v>116</v>
      </c>
      <c r="C76" s="14" t="str">
        <f t="shared" si="4"/>
        <v>E.L. Haynes PCS</v>
      </c>
      <c r="D76" s="5" t="str">
        <f t="shared" si="4"/>
        <v>2026-2027</v>
      </c>
      <c r="E76" s="16" t="s">
        <v>263</v>
      </c>
      <c r="F76" s="165">
        <f>'5-Yr PCSB Budget Base Case'!F76-'5-Yr PCSB Budget Contingency'!F76</f>
        <v>0</v>
      </c>
      <c r="G76" s="21">
        <f>'5-Yr PCSB Budget Base Case'!G76-'5-Yr PCSB Budget Contingency'!G76</f>
        <v>-8948.8352120453492</v>
      </c>
      <c r="H76" s="21">
        <f>'5-Yr PCSB Budget Base Case'!H76-'5-Yr PCSB Budget Contingency'!H76</f>
        <v>142916.10645511234</v>
      </c>
      <c r="I76" s="21">
        <f>'5-Yr PCSB Budget Base Case'!I76-'5-Yr PCSB Budget Contingency'!I76</f>
        <v>183996.04875817522</v>
      </c>
      <c r="J76" s="21">
        <f>'5-Yr PCSB Budget Base Case'!J76-'5-Yr PCSB Budget Contingency'!J76</f>
        <v>337180.55579210166</v>
      </c>
      <c r="K76" s="21">
        <f>'5-Yr PCSB Budget Base Case'!K76-'5-Yr PCSB Budget Contingency'!K76</f>
        <v>450994.89811513387</v>
      </c>
      <c r="L76" s="82">
        <f>IF('5-Yr PCSB Budget Base Case'!G76,G76/'5-Yr PCSB Budget Base Case'!G76,0)</f>
        <v>-2.510460251046156E-3</v>
      </c>
      <c r="M76" s="69">
        <f>IF('5-Yr PCSB Budget Base Case'!H76,H76/'5-Yr PCSB Budget Base Case'!H76,0)</f>
        <v>3.7751004016064182E-2</v>
      </c>
      <c r="N76" s="69">
        <f>IF('5-Yr PCSB Budget Base Case'!I76,I76/'5-Yr PCSB Budget Base Case'!I76,0)</f>
        <v>4.6937151949084856E-2</v>
      </c>
      <c r="O76" s="69">
        <f>IF('5-Yr PCSB Budget Base Case'!J76,J76/'5-Yr PCSB Budget Base Case'!J76,0)</f>
        <v>8.1288343558282128E-2</v>
      </c>
      <c r="P76" s="96">
        <f>IF('5-Yr PCSB Budget Base Case'!K76,K76/'5-Yr PCSB Budget Base Case'!K76,0)</f>
        <v>0.10396409872849655</v>
      </c>
    </row>
    <row r="77" spans="1:16" ht="30" customHeight="1">
      <c r="A77" s="14" t="str">
        <f t="shared" si="4"/>
        <v>PCSB 5-Year Budget</v>
      </c>
      <c r="B77" s="151">
        <f t="shared" si="4"/>
        <v>116</v>
      </c>
      <c r="C77" s="14" t="str">
        <f t="shared" si="4"/>
        <v>E.L. Haynes PCS</v>
      </c>
      <c r="D77" s="5" t="str">
        <f t="shared" si="4"/>
        <v>2026-2027</v>
      </c>
      <c r="E77" t="s">
        <v>264</v>
      </c>
      <c r="F77" s="165">
        <f>'5-Yr PCSB Budget Base Case'!F77-'5-Yr PCSB Budget Contingency'!F77</f>
        <v>0</v>
      </c>
      <c r="G77" s="11">
        <f>'5-Yr PCSB Budget Base Case'!G77-'5-Yr PCSB Budget Contingency'!G77</f>
        <v>0</v>
      </c>
      <c r="H77" s="11">
        <f>'5-Yr PCSB Budget Base Case'!H77-'5-Yr PCSB Budget Contingency'!H77</f>
        <v>0</v>
      </c>
      <c r="I77" s="11">
        <f>'5-Yr PCSB Budget Base Case'!I77-'5-Yr PCSB Budget Contingency'!I77</f>
        <v>0</v>
      </c>
      <c r="J77" s="11">
        <f>'5-Yr PCSB Budget Base Case'!J77-'5-Yr PCSB Budget Contingency'!J77</f>
        <v>0</v>
      </c>
      <c r="K77" s="11">
        <f>'5-Yr PCSB Budget Base Case'!K77-'5-Yr PCSB Budget Contingency'!K77</f>
        <v>0</v>
      </c>
      <c r="L77" s="76">
        <f>IF('5-Yr PCSB Budget Base Case'!G77,G77/'5-Yr PCSB Budget Base Case'!G77,0)</f>
        <v>0</v>
      </c>
      <c r="M77" s="63">
        <f>IF('5-Yr PCSB Budget Base Case'!H77,H77/'5-Yr PCSB Budget Base Case'!H77,0)</f>
        <v>0</v>
      </c>
      <c r="N77" s="63">
        <f>IF('5-Yr PCSB Budget Base Case'!I77,I77/'5-Yr PCSB Budget Base Case'!I77,0)</f>
        <v>0</v>
      </c>
      <c r="O77" s="63">
        <f>IF('5-Yr PCSB Budget Base Case'!J77,J77/'5-Yr PCSB Budget Base Case'!J77,0)</f>
        <v>0</v>
      </c>
      <c r="P77" s="90">
        <f>IF('5-Yr PCSB Budget Base Case'!K77,K77/'5-Yr PCSB Budget Base Case'!K77,0)</f>
        <v>0</v>
      </c>
    </row>
    <row r="78" spans="1:16">
      <c r="A78" s="14" t="str">
        <f t="shared" si="4"/>
        <v>PCSB 5-Year Budget</v>
      </c>
      <c r="B78" s="151">
        <f t="shared" si="4"/>
        <v>116</v>
      </c>
      <c r="C78" s="14" t="str">
        <f t="shared" si="4"/>
        <v>E.L. Haynes PCS</v>
      </c>
      <c r="D78" s="5" t="str">
        <f t="shared" si="4"/>
        <v>2026-2027</v>
      </c>
      <c r="E78" t="s">
        <v>228</v>
      </c>
      <c r="F78" s="165">
        <f>'5-Yr PCSB Budget Base Case'!F78-'5-Yr PCSB Budget Contingency'!F78</f>
        <v>0</v>
      </c>
      <c r="G78" s="11">
        <f>'5-Yr PCSB Budget Base Case'!G78-'5-Yr PCSB Budget Contingency'!G78</f>
        <v>90477.37505925243</v>
      </c>
      <c r="H78" s="11">
        <f>'5-Yr PCSB Budget Base Case'!H78-'5-Yr PCSB Budget Contingency'!H78</f>
        <v>90477.375059252488</v>
      </c>
      <c r="I78" s="11">
        <f>'5-Yr PCSB Budget Base Case'!I78-'5-Yr PCSB Budget Contingency'!I78</f>
        <v>90477.37505925243</v>
      </c>
      <c r="J78" s="11">
        <f>'5-Yr PCSB Budget Base Case'!J78-'5-Yr PCSB Budget Contingency'!J78</f>
        <v>90477.37505925243</v>
      </c>
      <c r="K78" s="11">
        <f>'5-Yr PCSB Budget Base Case'!K78-'5-Yr PCSB Budget Contingency'!K78</f>
        <v>90477.37505925243</v>
      </c>
      <c r="L78" s="76">
        <f>IF('5-Yr PCSB Budget Base Case'!G78,G78/'5-Yr PCSB Budget Base Case'!G78,0)</f>
        <v>0.15681087071365865</v>
      </c>
      <c r="M78" s="63">
        <f>IF('5-Yr PCSB Budget Base Case'!H78,H78/'5-Yr PCSB Budget Base Case'!H78,0)</f>
        <v>0.15594242900970609</v>
      </c>
      <c r="N78" s="63">
        <f>IF('5-Yr PCSB Budget Base Case'!I78,I78/'5-Yr PCSB Budget Base Case'!I78,0)</f>
        <v>0.15542644071252298</v>
      </c>
      <c r="O78" s="63">
        <f>IF('5-Yr PCSB Budget Base Case'!J78,J78/'5-Yr PCSB Budget Base Case'!J78,0)</f>
        <v>0.15482210516935771</v>
      </c>
      <c r="P78" s="90">
        <f>IF('5-Yr PCSB Budget Base Case'!K78,K78/'5-Yr PCSB Budget Base Case'!K78,0)</f>
        <v>0.156747431354224</v>
      </c>
    </row>
    <row r="79" spans="1:16">
      <c r="A79" s="14" t="str">
        <f t="shared" si="4"/>
        <v>PCSB 5-Year Budget</v>
      </c>
      <c r="B79" s="151">
        <f t="shared" si="4"/>
        <v>116</v>
      </c>
      <c r="C79" s="14" t="str">
        <f t="shared" si="4"/>
        <v>E.L. Haynes PCS</v>
      </c>
      <c r="D79" s="5" t="str">
        <f t="shared" si="4"/>
        <v>2026-2027</v>
      </c>
      <c r="E79" t="s">
        <v>229</v>
      </c>
      <c r="F79" s="165">
        <f>'5-Yr PCSB Budget Base Case'!F79-'5-Yr PCSB Budget Contingency'!F79</f>
        <v>0</v>
      </c>
      <c r="G79" s="11">
        <f>'5-Yr PCSB Budget Base Case'!G79-'5-Yr PCSB Budget Contingency'!G79</f>
        <v>229522.63513643062</v>
      </c>
      <c r="H79" s="11">
        <f>'5-Yr PCSB Budget Base Case'!H79-'5-Yr PCSB Budget Contingency'!H79</f>
        <v>229522.63513643085</v>
      </c>
      <c r="I79" s="11">
        <f>'5-Yr PCSB Budget Base Case'!I79-'5-Yr PCSB Budget Contingency'!I79</f>
        <v>229522.63513643062</v>
      </c>
      <c r="J79" s="11">
        <f>'5-Yr PCSB Budget Base Case'!J79-'5-Yr PCSB Budget Contingency'!J79</f>
        <v>229522.63513643062</v>
      </c>
      <c r="K79" s="11">
        <f>'5-Yr PCSB Budget Base Case'!K79-'5-Yr PCSB Budget Contingency'!K79</f>
        <v>229522.63513643085</v>
      </c>
      <c r="L79" s="76">
        <f>IF('5-Yr PCSB Budget Base Case'!G79,G79/'5-Yr PCSB Budget Base Case'!G79,0)</f>
        <v>0.15681087071365862</v>
      </c>
      <c r="M79" s="63">
        <f>IF('5-Yr PCSB Budget Base Case'!H79,H79/'5-Yr PCSB Budget Base Case'!H79,0)</f>
        <v>0.15594242900970615</v>
      </c>
      <c r="N79" s="63">
        <f>IF('5-Yr PCSB Budget Base Case'!I79,I79/'5-Yr PCSB Budget Base Case'!I79,0)</f>
        <v>0.15542644071252296</v>
      </c>
      <c r="O79" s="63">
        <f>IF('5-Yr PCSB Budget Base Case'!J79,J79/'5-Yr PCSB Budget Base Case'!J79,0)</f>
        <v>0.15482210516935771</v>
      </c>
      <c r="P79" s="90">
        <f>IF('5-Yr PCSB Budget Base Case'!K79,K79/'5-Yr PCSB Budget Base Case'!K79,0)</f>
        <v>0.15674743135422411</v>
      </c>
    </row>
    <row r="80" spans="1:16">
      <c r="A80" s="14" t="str">
        <f t="shared" si="4"/>
        <v>PCSB 5-Year Budget</v>
      </c>
      <c r="B80" s="151">
        <f t="shared" si="4"/>
        <v>116</v>
      </c>
      <c r="C80" s="14" t="str">
        <f t="shared" si="4"/>
        <v>E.L. Haynes PCS</v>
      </c>
      <c r="D80" s="5" t="str">
        <f t="shared" si="4"/>
        <v>2026-2027</v>
      </c>
      <c r="E80" t="s">
        <v>230</v>
      </c>
      <c r="F80" s="165">
        <f>'5-Yr PCSB Budget Base Case'!F80-'5-Yr PCSB Budget Contingency'!F80</f>
        <v>0</v>
      </c>
      <c r="G80" s="11">
        <f>'5-Yr PCSB Budget Base Case'!G80-'5-Yr PCSB Budget Contingency'!G80</f>
        <v>0</v>
      </c>
      <c r="H80" s="11">
        <f>'5-Yr PCSB Budget Base Case'!H80-'5-Yr PCSB Budget Contingency'!H80</f>
        <v>0</v>
      </c>
      <c r="I80" s="11">
        <f>'5-Yr PCSB Budget Base Case'!I80-'5-Yr PCSB Budget Contingency'!I80</f>
        <v>0</v>
      </c>
      <c r="J80" s="11">
        <f>'5-Yr PCSB Budget Base Case'!J80-'5-Yr PCSB Budget Contingency'!J80</f>
        <v>0</v>
      </c>
      <c r="K80" s="11">
        <f>'5-Yr PCSB Budget Base Case'!K80-'5-Yr PCSB Budget Contingency'!K80</f>
        <v>15118.120538532676</v>
      </c>
      <c r="L80" s="76">
        <f>IF('5-Yr PCSB Budget Base Case'!G80,G80/'5-Yr PCSB Budget Base Case'!G80,0)</f>
        <v>0</v>
      </c>
      <c r="M80" s="63">
        <f>IF('5-Yr PCSB Budget Base Case'!H80,H80/'5-Yr PCSB Budget Base Case'!H80,0)</f>
        <v>0</v>
      </c>
      <c r="N80" s="63">
        <f>IF('5-Yr PCSB Budget Base Case'!I80,I80/'5-Yr PCSB Budget Base Case'!I80,0)</f>
        <v>0</v>
      </c>
      <c r="O80" s="63">
        <f>IF('5-Yr PCSB Budget Base Case'!J80,J80/'5-Yr PCSB Budget Base Case'!J80,0)</f>
        <v>0</v>
      </c>
      <c r="P80" s="90">
        <f>IF('5-Yr PCSB Budget Base Case'!K80,K80/'5-Yr PCSB Budget Base Case'!K80,0)</f>
        <v>3.9905705378623389E-2</v>
      </c>
    </row>
    <row r="81" spans="1:16">
      <c r="A81" s="14" t="str">
        <f t="shared" si="4"/>
        <v>PCSB 5-Year Budget</v>
      </c>
      <c r="B81" s="151">
        <f t="shared" si="4"/>
        <v>116</v>
      </c>
      <c r="C81" s="14" t="str">
        <f t="shared" si="4"/>
        <v>E.L. Haynes PCS</v>
      </c>
      <c r="D81" s="5" t="str">
        <f t="shared" si="4"/>
        <v>2026-2027</v>
      </c>
      <c r="E81" t="s">
        <v>231</v>
      </c>
      <c r="F81" s="165">
        <f>'5-Yr PCSB Budget Base Case'!F81-'5-Yr PCSB Budget Contingency'!F81</f>
        <v>0</v>
      </c>
      <c r="G81" s="11">
        <f>'5-Yr PCSB Budget Base Case'!G81-'5-Yr PCSB Budget Contingency'!G81</f>
        <v>0</v>
      </c>
      <c r="H81" s="11">
        <f>'5-Yr PCSB Budget Base Case'!H81-'5-Yr PCSB Budget Contingency'!H81</f>
        <v>0</v>
      </c>
      <c r="I81" s="11">
        <f>'5-Yr PCSB Budget Base Case'!I81-'5-Yr PCSB Budget Contingency'!I81</f>
        <v>0</v>
      </c>
      <c r="J81" s="11">
        <f>'5-Yr PCSB Budget Base Case'!J81-'5-Yr PCSB Budget Contingency'!J81</f>
        <v>0</v>
      </c>
      <c r="K81" s="11">
        <f>'5-Yr PCSB Budget Base Case'!K81-'5-Yr PCSB Budget Contingency'!K81</f>
        <v>9965.2127948006673</v>
      </c>
      <c r="L81" s="76">
        <f>IF('5-Yr PCSB Budget Base Case'!G81,G81/'5-Yr PCSB Budget Base Case'!G81,0)</f>
        <v>0</v>
      </c>
      <c r="M81" s="63">
        <f>IF('5-Yr PCSB Budget Base Case'!H81,H81/'5-Yr PCSB Budget Base Case'!H81,0)</f>
        <v>0</v>
      </c>
      <c r="N81" s="63">
        <f>IF('5-Yr PCSB Budget Base Case'!I81,I81/'5-Yr PCSB Budget Base Case'!I81,0)</f>
        <v>0</v>
      </c>
      <c r="O81" s="63">
        <f>IF('5-Yr PCSB Budget Base Case'!J81,J81/'5-Yr PCSB Budget Base Case'!J81,0)</f>
        <v>0</v>
      </c>
      <c r="P81" s="90">
        <f>IF('5-Yr PCSB Budget Base Case'!K81,K81/'5-Yr PCSB Budget Base Case'!K81,0)</f>
        <v>3.9905705378623368E-2</v>
      </c>
    </row>
    <row r="82" spans="1:16">
      <c r="A82" s="14" t="str">
        <f t="shared" si="4"/>
        <v>PCSB 5-Year Budget</v>
      </c>
      <c r="B82" s="151">
        <f t="shared" si="4"/>
        <v>116</v>
      </c>
      <c r="C82" s="14" t="str">
        <f t="shared" si="4"/>
        <v>E.L. Haynes PCS</v>
      </c>
      <c r="D82" s="5" t="str">
        <f t="shared" si="4"/>
        <v>2026-2027</v>
      </c>
      <c r="E82" t="s">
        <v>232</v>
      </c>
      <c r="F82" s="165">
        <f>'5-Yr PCSB Budget Base Case'!F82-'5-Yr PCSB Budget Contingency'!F82</f>
        <v>0</v>
      </c>
      <c r="G82" s="11">
        <f>'5-Yr PCSB Budget Base Case'!G82-'5-Yr PCSB Budget Contingency'!G82</f>
        <v>-150.01593519747257</v>
      </c>
      <c r="H82" s="11">
        <f>'5-Yr PCSB Budget Base Case'!H82-'5-Yr PCSB Budget Contingency'!H82</f>
        <v>2420.7571409681113</v>
      </c>
      <c r="I82" s="11">
        <f>'5-Yr PCSB Budget Base Case'!I82-'5-Yr PCSB Budget Contingency'!I82</f>
        <v>3129.9874778008088</v>
      </c>
      <c r="J82" s="11">
        <f>'5-Yr PCSB Budget Base Case'!J82-'5-Yr PCSB Budget Contingency'!J82</f>
        <v>5735.834679658059</v>
      </c>
      <c r="K82" s="11">
        <f>'5-Yr PCSB Budget Base Case'!K82-'5-Yr PCSB Budget Contingency'!K82</f>
        <v>7671.9494422820862</v>
      </c>
      <c r="L82" s="76">
        <f>IF('5-Yr PCSB Budget Base Case'!G82,G82/'5-Yr PCSB Budget Base Case'!G82,0)</f>
        <v>-2.167300517915672E-4</v>
      </c>
      <c r="M82" s="63">
        <f>IF('5-Yr PCSB Budget Base Case'!H82,H82/'5-Yr PCSB Budget Base Case'!H82,0)</f>
        <v>4.5226215278156515E-3</v>
      </c>
      <c r="N82" s="63">
        <f>IF('5-Yr PCSB Budget Base Case'!I82,I82/'5-Yr PCSB Budget Base Case'!I82,0)</f>
        <v>5.6359524550220023E-3</v>
      </c>
      <c r="O82" s="63">
        <f>IF('5-Yr PCSB Budget Base Case'!J82,J82/'5-Yr PCSB Budget Base Case'!J82,0)</f>
        <v>9.3082431770181648E-3</v>
      </c>
      <c r="P82" s="90">
        <f>IF('5-Yr PCSB Budget Base Case'!K82,K82/'5-Yr PCSB Budget Base Case'!K82,0)</f>
        <v>1.1820784623871681E-2</v>
      </c>
    </row>
    <row r="83" spans="1:16">
      <c r="A83" s="14" t="str">
        <f t="shared" si="4"/>
        <v>PCSB 5-Year Budget</v>
      </c>
      <c r="B83" s="151">
        <f t="shared" si="4"/>
        <v>116</v>
      </c>
      <c r="C83" s="14" t="str">
        <f t="shared" si="4"/>
        <v>E.L. Haynes PCS</v>
      </c>
      <c r="D83" s="5" t="str">
        <f t="shared" si="4"/>
        <v>2026-2027</v>
      </c>
      <c r="E83" t="s">
        <v>233</v>
      </c>
      <c r="F83" s="165">
        <f>'5-Yr PCSB Budget Base Case'!F83-'5-Yr PCSB Budget Contingency'!F83</f>
        <v>0</v>
      </c>
      <c r="G83" s="11">
        <f>'5-Yr PCSB Budget Base Case'!G83-'5-Yr PCSB Budget Contingency'!G83</f>
        <v>-450.04780559241772</v>
      </c>
      <c r="H83" s="11">
        <f>'5-Yr PCSB Budget Base Case'!H83-'5-Yr PCSB Budget Contingency'!H83</f>
        <v>7262.2714229044504</v>
      </c>
      <c r="I83" s="11">
        <f>'5-Yr PCSB Budget Base Case'!I83-'5-Yr PCSB Budget Contingency'!I83</f>
        <v>9389.9624334024265</v>
      </c>
      <c r="J83" s="11">
        <f>'5-Yr PCSB Budget Base Case'!J83-'5-Yr PCSB Budget Contingency'!J83</f>
        <v>17207.504038974177</v>
      </c>
      <c r="K83" s="11">
        <f>'5-Yr PCSB Budget Base Case'!K83-'5-Yr PCSB Budget Contingency'!K83</f>
        <v>23015.848326846259</v>
      </c>
      <c r="L83" s="76">
        <f>IF('5-Yr PCSB Budget Base Case'!G83,G83/'5-Yr PCSB Budget Base Case'!G83,0)</f>
        <v>-2.167300517915672E-4</v>
      </c>
      <c r="M83" s="63">
        <f>IF('5-Yr PCSB Budget Base Case'!H83,H83/'5-Yr PCSB Budget Base Case'!H83,0)</f>
        <v>4.5226215278157235E-3</v>
      </c>
      <c r="N83" s="63">
        <f>IF('5-Yr PCSB Budget Base Case'!I83,I83/'5-Yr PCSB Budget Base Case'!I83,0)</f>
        <v>5.6359524550220023E-3</v>
      </c>
      <c r="O83" s="63">
        <f>IF('5-Yr PCSB Budget Base Case'!J83,J83/'5-Yr PCSB Budget Base Case'!J83,0)</f>
        <v>9.3082431770181648E-3</v>
      </c>
      <c r="P83" s="90">
        <f>IF('5-Yr PCSB Budget Base Case'!K83,K83/'5-Yr PCSB Budget Base Case'!K83,0)</f>
        <v>1.1820784623871681E-2</v>
      </c>
    </row>
    <row r="84" spans="1:16">
      <c r="A84" s="14" t="str">
        <f t="shared" si="4"/>
        <v>PCSB 5-Year Budget</v>
      </c>
      <c r="B84" s="151">
        <f t="shared" si="4"/>
        <v>116</v>
      </c>
      <c r="C84" s="14" t="str">
        <f t="shared" si="4"/>
        <v>E.L. Haynes PCS</v>
      </c>
      <c r="D84" s="5" t="str">
        <f t="shared" si="4"/>
        <v>2026-2027</v>
      </c>
      <c r="E84" s="16" t="s">
        <v>238</v>
      </c>
      <c r="F84" s="165">
        <f>'5-Yr PCSB Budget Base Case'!F84-'5-Yr PCSB Budget Contingency'!F84</f>
        <v>0</v>
      </c>
      <c r="G84" s="21">
        <f>'5-Yr PCSB Budget Base Case'!G84-'5-Yr PCSB Budget Contingency'!G84</f>
        <v>90327.359124054899</v>
      </c>
      <c r="H84" s="21">
        <f>'5-Yr PCSB Budget Base Case'!H84-'5-Yr PCSB Budget Contingency'!H84</f>
        <v>92898.1322002206</v>
      </c>
      <c r="I84" s="21">
        <f>'5-Yr PCSB Budget Base Case'!I84-'5-Yr PCSB Budget Contingency'!I84</f>
        <v>93607.362537053414</v>
      </c>
      <c r="J84" s="21">
        <f>'5-Yr PCSB Budget Base Case'!J84-'5-Yr PCSB Budget Contingency'!J84</f>
        <v>96213.209738910431</v>
      </c>
      <c r="K84" s="21">
        <f>'5-Yr PCSB Budget Base Case'!K84-'5-Yr PCSB Budget Contingency'!K84</f>
        <v>113267.44504006719</v>
      </c>
      <c r="L84" s="82">
        <f>IF('5-Yr PCSB Budget Base Case'!G84,G84/'5-Yr PCSB Budget Base Case'!G84,0)</f>
        <v>4.751751380395268E-2</v>
      </c>
      <c r="M84" s="69">
        <f>IF('5-Yr PCSB Budget Base Case'!H84,H84/'5-Yr PCSB Budget Base Case'!H84,0)</f>
        <v>5.3931784226379967E-2</v>
      </c>
      <c r="N84" s="69">
        <f>IF('5-Yr PCSB Budget Base Case'!I84,I84/'5-Yr PCSB Budget Base Case'!I84,0)</f>
        <v>5.452957444495566E-2</v>
      </c>
      <c r="O84" s="69">
        <f>IF('5-Yr PCSB Budget Base Case'!J84,J84/'5-Yr PCSB Budget Base Case'!J84,0)</f>
        <v>5.4899341701926133E-2</v>
      </c>
      <c r="P84" s="96">
        <f>IF('5-Yr PCSB Budget Base Case'!K84,K84/'5-Yr PCSB Budget Base Case'!K84,0)</f>
        <v>7.0567848866249089E-2</v>
      </c>
    </row>
    <row r="85" spans="1:16">
      <c r="A85" s="14" t="str">
        <f t="shared" si="4"/>
        <v>PCSB 5-Year Budget</v>
      </c>
      <c r="B85" s="151">
        <f t="shared" si="4"/>
        <v>116</v>
      </c>
      <c r="C85" s="14" t="str">
        <f t="shared" si="4"/>
        <v>E.L. Haynes PCS</v>
      </c>
      <c r="D85" s="5" t="str">
        <f t="shared" si="4"/>
        <v>2026-2027</v>
      </c>
      <c r="E85" s="16" t="s">
        <v>239</v>
      </c>
      <c r="F85" s="165">
        <f>'5-Yr PCSB Budget Base Case'!F85-'5-Yr PCSB Budget Contingency'!F85</f>
        <v>0</v>
      </c>
      <c r="G85" s="21">
        <f>'5-Yr PCSB Budget Base Case'!G85-'5-Yr PCSB Budget Contingency'!G85</f>
        <v>229072.58733083867</v>
      </c>
      <c r="H85" s="21">
        <f>'5-Yr PCSB Budget Base Case'!H85-'5-Yr PCSB Budget Contingency'!H85</f>
        <v>236784.90655933507</v>
      </c>
      <c r="I85" s="21">
        <f>'5-Yr PCSB Budget Base Case'!I85-'5-Yr PCSB Budget Contingency'!I85</f>
        <v>238912.59756983304</v>
      </c>
      <c r="J85" s="21">
        <f>'5-Yr PCSB Budget Base Case'!J85-'5-Yr PCSB Budget Contingency'!J85</f>
        <v>246730.13917540479</v>
      </c>
      <c r="K85" s="21">
        <f>'5-Yr PCSB Budget Base Case'!K85-'5-Yr PCSB Budget Contingency'!K85</f>
        <v>262503.69625807786</v>
      </c>
      <c r="L85" s="82">
        <f>IF('5-Yr PCSB Budget Base Case'!G85,G85/'5-Yr PCSB Budget Base Case'!G85,0)</f>
        <v>5.3342914602780241E-2</v>
      </c>
      <c r="M85" s="69">
        <f>IF('5-Yr PCSB Budget Base Case'!H85,H85/'5-Yr PCSB Budget Base Case'!H85,0)</f>
        <v>6.0811301349627866E-2</v>
      </c>
      <c r="N85" s="69">
        <f>IF('5-Yr PCSB Budget Base Case'!I85,I85/'5-Yr PCSB Budget Base Case'!I85,0)</f>
        <v>6.0095156834350676E-2</v>
      </c>
      <c r="O85" s="69">
        <f>IF('5-Yr PCSB Budget Base Case'!J85,J85/'5-Yr PCSB Budget Base Case'!J85,0)</f>
        <v>5.897211832970925E-2</v>
      </c>
      <c r="P85" s="96">
        <f>IF('5-Yr PCSB Budget Base Case'!K85,K85/'5-Yr PCSB Budget Base Case'!K85,0)</f>
        <v>6.2610644567233545E-2</v>
      </c>
    </row>
    <row r="86" spans="1:16">
      <c r="A86" s="14" t="str">
        <f t="shared" si="4"/>
        <v>PCSB 5-Year Budget</v>
      </c>
      <c r="B86" s="151">
        <f t="shared" si="4"/>
        <v>116</v>
      </c>
      <c r="C86" s="14" t="str">
        <f t="shared" si="4"/>
        <v>E.L. Haynes PCS</v>
      </c>
      <c r="D86" s="5" t="str">
        <f t="shared" si="4"/>
        <v>2026-2027</v>
      </c>
      <c r="E86" s="16" t="s">
        <v>8</v>
      </c>
      <c r="F86" s="165">
        <f>'5-Yr PCSB Budget Base Case'!F86-'5-Yr PCSB Budget Contingency'!F86</f>
        <v>0</v>
      </c>
      <c r="G86" s="21">
        <f>'5-Yr PCSB Budget Base Case'!G86-'5-Yr PCSB Budget Contingency'!G86</f>
        <v>319399.9464548938</v>
      </c>
      <c r="H86" s="21">
        <f>'5-Yr PCSB Budget Base Case'!H86-'5-Yr PCSB Budget Contingency'!H86</f>
        <v>329683.03875955567</v>
      </c>
      <c r="I86" s="21">
        <f>'5-Yr PCSB Budget Base Case'!I86-'5-Yr PCSB Budget Contingency'!I86</f>
        <v>332519.96010688692</v>
      </c>
      <c r="J86" s="21">
        <f>'5-Yr PCSB Budget Base Case'!J86-'5-Yr PCSB Budget Contingency'!J86</f>
        <v>342943.34891431592</v>
      </c>
      <c r="K86" s="21">
        <f>'5-Yr PCSB Budget Base Case'!K86-'5-Yr PCSB Budget Contingency'!K86</f>
        <v>375771.14129814506</v>
      </c>
      <c r="L86" s="82">
        <f>IF('5-Yr PCSB Budget Base Case'!G86,G86/'5-Yr PCSB Budget Base Case'!G86,0)</f>
        <v>5.1555475031507883E-2</v>
      </c>
      <c r="M86" s="69">
        <f>IF('5-Yr PCSB Budget Base Case'!H86,H86/'5-Yr PCSB Budget Base Case'!H86,0)</f>
        <v>5.8701353785234861E-2</v>
      </c>
      <c r="N86" s="69">
        <f>IF('5-Yr PCSB Budget Base Case'!I86,I86/'5-Yr PCSB Budget Base Case'!I86,0)</f>
        <v>5.8416708866922025E-2</v>
      </c>
      <c r="O86" s="69">
        <f>IF('5-Yr PCSB Budget Base Case'!J86,J86/'5-Yr PCSB Budget Base Case'!J86,0)</f>
        <v>5.7769753435324034E-2</v>
      </c>
      <c r="P86" s="96">
        <f>IF('5-Yr PCSB Budget Base Case'!K86,K86/'5-Yr PCSB Budget Base Case'!K86,0)</f>
        <v>6.4813577649158724E-2</v>
      </c>
    </row>
    <row r="87" spans="1:16" ht="30" customHeight="1">
      <c r="A87" s="14" t="str">
        <f t="shared" si="4"/>
        <v>PCSB 5-Year Budget</v>
      </c>
      <c r="B87" s="151">
        <f t="shared" si="4"/>
        <v>116</v>
      </c>
      <c r="C87" s="14" t="str">
        <f t="shared" si="4"/>
        <v>E.L. Haynes PCS</v>
      </c>
      <c r="D87" s="5" t="str">
        <f t="shared" si="4"/>
        <v>2026-2027</v>
      </c>
      <c r="E87" t="s">
        <v>276</v>
      </c>
      <c r="F87" s="165">
        <f>'5-Yr PCSB Budget Base Case'!F87-'5-Yr PCSB Budget Contingency'!F87</f>
        <v>0</v>
      </c>
      <c r="G87" s="11">
        <f>'5-Yr PCSB Budget Base Case'!G87-'5-Yr PCSB Budget Contingency'!G87</f>
        <v>0</v>
      </c>
      <c r="H87" s="11">
        <f>'5-Yr PCSB Budget Base Case'!H87-'5-Yr PCSB Budget Contingency'!H87</f>
        <v>4700</v>
      </c>
      <c r="I87" s="11">
        <f>'5-Yr PCSB Budget Base Case'!I87-'5-Yr PCSB Budget Contingency'!I87</f>
        <v>10777</v>
      </c>
      <c r="J87" s="11">
        <f>'5-Yr PCSB Budget Base Case'!J87-'5-Yr PCSB Budget Contingency'!J87</f>
        <v>21913.359999999928</v>
      </c>
      <c r="K87" s="11">
        <f>'5-Yr PCSB Budget Base Case'!K87-'5-Yr PCSB Budget Contingency'!K87</f>
        <v>32108.766799999983</v>
      </c>
      <c r="L87" s="76">
        <f>IF('5-Yr PCSB Budget Base Case'!G87,G87/'5-Yr PCSB Budget Base Case'!G87,0)</f>
        <v>0</v>
      </c>
      <c r="M87" s="63">
        <f>IF('5-Yr PCSB Budget Base Case'!H87,H87/'5-Yr PCSB Budget Base Case'!H87,0)</f>
        <v>1.1373218100823907E-2</v>
      </c>
      <c r="N87" s="63">
        <f>IF('5-Yr PCSB Budget Base Case'!I87,I87/'5-Yr PCSB Budget Base Case'!I87,0)</f>
        <v>2.4056523230396771E-2</v>
      </c>
      <c r="O87" s="63">
        <f>IF('5-Yr PCSB Budget Base Case'!J87,J87/'5-Yr PCSB Budget Base Case'!J87,0)</f>
        <v>4.7707353831913005E-2</v>
      </c>
      <c r="P87" s="90">
        <f>IF('5-Yr PCSB Budget Base Case'!K87,K87/'5-Yr PCSB Budget Base Case'!K87,0)</f>
        <v>6.5787109661054499E-2</v>
      </c>
    </row>
    <row r="88" spans="1:16">
      <c r="A88" s="14" t="str">
        <f t="shared" si="4"/>
        <v>PCSB 5-Year Budget</v>
      </c>
      <c r="B88" s="151">
        <f t="shared" si="4"/>
        <v>116</v>
      </c>
      <c r="C88" s="14" t="str">
        <f t="shared" si="4"/>
        <v>E.L. Haynes PCS</v>
      </c>
      <c r="D88" s="5" t="str">
        <f t="shared" si="4"/>
        <v>2026-2027</v>
      </c>
      <c r="E88" t="s">
        <v>277</v>
      </c>
      <c r="F88" s="165">
        <f>'5-Yr PCSB Budget Base Case'!F88-'5-Yr PCSB Budget Contingency'!F88</f>
        <v>0</v>
      </c>
      <c r="G88" s="11">
        <f>'5-Yr PCSB Budget Base Case'!G88-'5-Yr PCSB Budget Contingency'!G88</f>
        <v>0</v>
      </c>
      <c r="H88" s="11">
        <f>'5-Yr PCSB Budget Base Case'!H88-'5-Yr PCSB Budget Contingency'!H88</f>
        <v>0</v>
      </c>
      <c r="I88" s="11">
        <f>'5-Yr PCSB Budget Base Case'!I88-'5-Yr PCSB Budget Contingency'!I88</f>
        <v>0</v>
      </c>
      <c r="J88" s="11">
        <f>'5-Yr PCSB Budget Base Case'!J88-'5-Yr PCSB Budget Contingency'!J88</f>
        <v>0</v>
      </c>
      <c r="K88" s="11">
        <f>'5-Yr PCSB Budget Base Case'!K88-'5-Yr PCSB Budget Contingency'!K88</f>
        <v>0</v>
      </c>
      <c r="L88" s="76">
        <f>IF('5-Yr PCSB Budget Base Case'!G88,G88/'5-Yr PCSB Budget Base Case'!G88,0)</f>
        <v>0</v>
      </c>
      <c r="M88" s="63">
        <f>IF('5-Yr PCSB Budget Base Case'!H88,H88/'5-Yr PCSB Budget Base Case'!H88,0)</f>
        <v>0</v>
      </c>
      <c r="N88" s="63">
        <f>IF('5-Yr PCSB Budget Base Case'!I88,I88/'5-Yr PCSB Budget Base Case'!I88,0)</f>
        <v>0</v>
      </c>
      <c r="O88" s="63">
        <f>IF('5-Yr PCSB Budget Base Case'!J88,J88/'5-Yr PCSB Budget Base Case'!J88,0)</f>
        <v>0</v>
      </c>
      <c r="P88" s="90">
        <f>IF('5-Yr PCSB Budget Base Case'!K88,K88/'5-Yr PCSB Budget Base Case'!K88,0)</f>
        <v>0</v>
      </c>
    </row>
    <row r="89" spans="1:16">
      <c r="A89" s="14" t="str">
        <f t="shared" si="4"/>
        <v>PCSB 5-Year Budget</v>
      </c>
      <c r="B89" s="151">
        <f t="shared" si="4"/>
        <v>116</v>
      </c>
      <c r="C89" s="14" t="str">
        <f t="shared" si="4"/>
        <v>E.L. Haynes PCS</v>
      </c>
      <c r="D89" s="5" t="str">
        <f t="shared" si="4"/>
        <v>2026-2027</v>
      </c>
      <c r="E89" t="s">
        <v>9</v>
      </c>
      <c r="F89" s="165">
        <f>'5-Yr PCSB Budget Base Case'!F89-'5-Yr PCSB Budget Contingency'!F89</f>
        <v>0</v>
      </c>
      <c r="G89" s="11">
        <f>'5-Yr PCSB Budget Base Case'!G89-'5-Yr PCSB Budget Contingency'!G89</f>
        <v>0</v>
      </c>
      <c r="H89" s="11">
        <f>'5-Yr PCSB Budget Base Case'!H89-'5-Yr PCSB Budget Contingency'!H89</f>
        <v>0</v>
      </c>
      <c r="I89" s="11">
        <f>'5-Yr PCSB Budget Base Case'!I89-'5-Yr PCSB Budget Contingency'!I89</f>
        <v>0</v>
      </c>
      <c r="J89" s="11">
        <f>'5-Yr PCSB Budget Base Case'!J89-'5-Yr PCSB Budget Contingency'!J89</f>
        <v>0</v>
      </c>
      <c r="K89" s="11">
        <f>'5-Yr PCSB Budget Base Case'!K89-'5-Yr PCSB Budget Contingency'!K89</f>
        <v>0</v>
      </c>
      <c r="L89" s="76">
        <f>IF('5-Yr PCSB Budget Base Case'!G89,G89/'5-Yr PCSB Budget Base Case'!G89,0)</f>
        <v>0</v>
      </c>
      <c r="M89" s="63">
        <f>IF('5-Yr PCSB Budget Base Case'!H89,H89/'5-Yr PCSB Budget Base Case'!H89,0)</f>
        <v>0</v>
      </c>
      <c r="N89" s="63">
        <f>IF('5-Yr PCSB Budget Base Case'!I89,I89/'5-Yr PCSB Budget Base Case'!I89,0)</f>
        <v>0</v>
      </c>
      <c r="O89" s="63">
        <f>IF('5-Yr PCSB Budget Base Case'!J89,J89/'5-Yr PCSB Budget Base Case'!J89,0)</f>
        <v>0</v>
      </c>
      <c r="P89" s="90">
        <f>IF('5-Yr PCSB Budget Base Case'!K89,K89/'5-Yr PCSB Budget Base Case'!K89,0)</f>
        <v>0</v>
      </c>
    </row>
    <row r="90" spans="1:16">
      <c r="A90" s="14" t="str">
        <f t="shared" si="4"/>
        <v>PCSB 5-Year Budget</v>
      </c>
      <c r="B90" s="151">
        <f t="shared" si="4"/>
        <v>116</v>
      </c>
      <c r="C90" s="14" t="str">
        <f t="shared" si="4"/>
        <v>E.L. Haynes PCS</v>
      </c>
      <c r="D90" s="5" t="str">
        <f t="shared" si="4"/>
        <v>2026-2027</v>
      </c>
      <c r="E90" t="s">
        <v>10</v>
      </c>
      <c r="F90" s="165">
        <f>'5-Yr PCSB Budget Base Case'!F90-'5-Yr PCSB Budget Contingency'!F90</f>
        <v>0</v>
      </c>
      <c r="G90" s="11">
        <f>'5-Yr PCSB Budget Base Case'!G90-'5-Yr PCSB Budget Contingency'!G90</f>
        <v>19552.643687563017</v>
      </c>
      <c r="H90" s="11">
        <f>'5-Yr PCSB Budget Base Case'!H90-'5-Yr PCSB Budget Contingency'!H90</f>
        <v>183803.82803621981</v>
      </c>
      <c r="I90" s="11">
        <f>'5-Yr PCSB Budget Base Case'!I90-'5-Yr PCSB Budget Contingency'!I90</f>
        <v>246317.18467941135</v>
      </c>
      <c r="J90" s="11">
        <f>'5-Yr PCSB Budget Base Case'!J90-'5-Yr PCSB Budget Contingency'!J90</f>
        <v>426067.49788971152</v>
      </c>
      <c r="K90" s="11">
        <f>'5-Yr PCSB Budget Base Case'!K90-'5-Yr PCSB Budget Contingency'!K90</f>
        <v>552787.47542842291</v>
      </c>
      <c r="L90" s="76">
        <f>IF('5-Yr PCSB Budget Base Case'!G90,G90/'5-Yr PCSB Budget Base Case'!G90,0)</f>
        <v>3.7030020102022535E-3</v>
      </c>
      <c r="M90" s="63">
        <f>IF('5-Yr PCSB Budget Base Case'!H90,H90/'5-Yr PCSB Budget Base Case'!H90,0)</f>
        <v>3.4086054560044196E-2</v>
      </c>
      <c r="N90" s="63">
        <f>IF('5-Yr PCSB Budget Base Case'!I90,I90/'5-Yr PCSB Budget Base Case'!I90,0)</f>
        <v>4.3932807418426034E-2</v>
      </c>
      <c r="O90" s="63">
        <f>IF('5-Yr PCSB Budget Base Case'!J90,J90/'5-Yr PCSB Budget Base Case'!J90,0)</f>
        <v>7.2395586149539656E-2</v>
      </c>
      <c r="P90" s="90">
        <f>IF('5-Yr PCSB Budget Base Case'!K90,K90/'5-Yr PCSB Budget Base Case'!K90,0)</f>
        <v>9.0367878510964089E-2</v>
      </c>
    </row>
    <row r="91" spans="1:16">
      <c r="A91" s="14" t="str">
        <f t="shared" si="4"/>
        <v>PCSB 5-Year Budget</v>
      </c>
      <c r="B91" s="151">
        <f t="shared" si="4"/>
        <v>116</v>
      </c>
      <c r="C91" s="14" t="str">
        <f t="shared" si="4"/>
        <v>E.L. Haynes PCS</v>
      </c>
      <c r="D91" s="5" t="str">
        <f t="shared" si="4"/>
        <v>2026-2027</v>
      </c>
      <c r="E91" s="16" t="s">
        <v>11</v>
      </c>
      <c r="F91" s="165">
        <f>'5-Yr PCSB Budget Base Case'!F91-'5-Yr PCSB Budget Contingency'!F91</f>
        <v>0</v>
      </c>
      <c r="G91" s="21">
        <f>'5-Yr PCSB Budget Base Case'!G91-'5-Yr PCSB Budget Contingency'!G91</f>
        <v>19552.643687563017</v>
      </c>
      <c r="H91" s="21">
        <f>'5-Yr PCSB Budget Base Case'!H91-'5-Yr PCSB Budget Contingency'!H91</f>
        <v>188503.82803621981</v>
      </c>
      <c r="I91" s="21">
        <f>'5-Yr PCSB Budget Base Case'!I91-'5-Yr PCSB Budget Contingency'!I91</f>
        <v>257094.18467941135</v>
      </c>
      <c r="J91" s="21">
        <f>'5-Yr PCSB Budget Base Case'!J91-'5-Yr PCSB Budget Contingency'!J91</f>
        <v>447980.85788971093</v>
      </c>
      <c r="K91" s="21">
        <f>'5-Yr PCSB Budget Base Case'!K91-'5-Yr PCSB Budget Contingency'!K91</f>
        <v>584896.24222842231</v>
      </c>
      <c r="L91" s="82">
        <f>IF('5-Yr PCSB Budget Base Case'!G91,G91/'5-Yr PCSB Budget Base Case'!G91,0)</f>
        <v>3.452460114105921E-3</v>
      </c>
      <c r="M91" s="69">
        <f>IF('5-Yr PCSB Budget Base Case'!H91,H91/'5-Yr PCSB Budget Base Case'!H91,0)</f>
        <v>3.2469319427575326E-2</v>
      </c>
      <c r="N91" s="69">
        <f>IF('5-Yr PCSB Budget Base Case'!I91,I91/'5-Yr PCSB Budget Base Case'!I91,0)</f>
        <v>4.2462155144310315E-2</v>
      </c>
      <c r="O91" s="69">
        <f>IF('5-Yr PCSB Budget Base Case'!J91,J91/'5-Yr PCSB Budget Base Case'!J91,0)</f>
        <v>7.0608236384376674E-2</v>
      </c>
      <c r="P91" s="96">
        <f>IF('5-Yr PCSB Budget Base Case'!K91,K91/'5-Yr PCSB Budget Base Case'!K91,0)</f>
        <v>8.8551545005305432E-2</v>
      </c>
    </row>
    <row r="92" spans="1:16" ht="30" customHeight="1">
      <c r="A92" s="14" t="str">
        <f t="shared" si="4"/>
        <v>PCSB 5-Year Budget</v>
      </c>
      <c r="B92" s="151">
        <f t="shared" si="4"/>
        <v>116</v>
      </c>
      <c r="C92" s="14" t="str">
        <f t="shared" si="4"/>
        <v>E.L. Haynes PCS</v>
      </c>
      <c r="D92" s="5" t="str">
        <f t="shared" si="4"/>
        <v>2026-2027</v>
      </c>
      <c r="E92" s="16" t="s">
        <v>12</v>
      </c>
      <c r="F92" s="165">
        <f>'5-Yr PCSB Budget Base Case'!F92-'5-Yr PCSB Budget Contingency'!F92</f>
        <v>0</v>
      </c>
      <c r="G92" s="21">
        <f>'5-Yr PCSB Budget Base Case'!G92-'5-Yr PCSB Budget Contingency'!G92</f>
        <v>464995.14098470658</v>
      </c>
      <c r="H92" s="21">
        <f>'5-Yr PCSB Budget Base Case'!H92-'5-Yr PCSB Budget Contingency'!H92</f>
        <v>1264684.3040076643</v>
      </c>
      <c r="I92" s="21">
        <f>'5-Yr PCSB Budget Base Case'!I92-'5-Yr PCSB Budget Contingency'!I92</f>
        <v>1642386.1081186756</v>
      </c>
      <c r="J92" s="21">
        <f>'5-Yr PCSB Budget Base Case'!J92-'5-Yr PCSB Budget Contingency'!J92</f>
        <v>2427240.2363740206</v>
      </c>
      <c r="K92" s="21">
        <f>'5-Yr PCSB Budget Base Case'!K92-'5-Yr PCSB Budget Contingency'!K92</f>
        <v>3203475.5129356757</v>
      </c>
      <c r="L92" s="82">
        <f>IF('5-Yr PCSB Budget Base Case'!G92,G92/'5-Yr PCSB Budget Base Case'!G92,0)</f>
        <v>1.0060042256368508E-2</v>
      </c>
      <c r="M92" s="69">
        <f>IF('5-Yr PCSB Budget Base Case'!H92,H92/'5-Yr PCSB Budget Base Case'!H92,0)</f>
        <v>2.6687132459161E-2</v>
      </c>
      <c r="N92" s="69">
        <f>IF('5-Yr PCSB Budget Base Case'!I92,I92/'5-Yr PCSB Budget Base Case'!I92,0)</f>
        <v>3.348011153763189E-2</v>
      </c>
      <c r="O92" s="69">
        <f>IF('5-Yr PCSB Budget Base Case'!J92,J92/'5-Yr PCSB Budget Base Case'!J92,0)</f>
        <v>4.7753858516966133E-2</v>
      </c>
      <c r="P92" s="96">
        <f>IF('5-Yr PCSB Budget Base Case'!K92,K92/'5-Yr PCSB Budget Base Case'!K92,0)</f>
        <v>6.1262402386626703E-2</v>
      </c>
    </row>
    <row r="93" spans="1:16" ht="30" customHeight="1">
      <c r="A93" s="14" t="str">
        <f t="shared" si="4"/>
        <v>PCSB 5-Year Budget</v>
      </c>
      <c r="B93" s="151">
        <f t="shared" si="4"/>
        <v>116</v>
      </c>
      <c r="C93" s="14" t="str">
        <f t="shared" si="4"/>
        <v>E.L. Haynes PCS</v>
      </c>
      <c r="D93" s="5" t="str">
        <f t="shared" si="4"/>
        <v>2026-2027</v>
      </c>
      <c r="E93" s="16" t="s">
        <v>13</v>
      </c>
      <c r="F93" s="165">
        <f>'5-Yr PCSB Budget Base Case'!F93-'5-Yr PCSB Budget Contingency'!F93</f>
        <v>0</v>
      </c>
      <c r="G93" s="20">
        <f>'5-Yr PCSB Budget Base Case'!G93-'5-Yr PCSB Budget Contingency'!G93</f>
        <v>-540372.49318259954</v>
      </c>
      <c r="H93" s="20">
        <f>'5-Yr PCSB Budget Base Case'!H93-'5-Yr PCSB Budget Contingency'!H93</f>
        <v>572863.77391932905</v>
      </c>
      <c r="I93" s="20">
        <f>'5-Yr PCSB Budget Base Case'!I93-'5-Yr PCSB Budget Contingency'!I93</f>
        <v>616982.75017217547</v>
      </c>
      <c r="J93" s="20">
        <f>'5-Yr PCSB Budget Base Case'!J93-'5-Yr PCSB Budget Contingency'!J93</f>
        <v>1576877.5330471694</v>
      </c>
      <c r="K93" s="20">
        <f>'5-Yr PCSB Budget Base Case'!K93-'5-Yr PCSB Budget Contingency'!K93</f>
        <v>1985068.1761037484</v>
      </c>
      <c r="L93" s="85">
        <f>IF('5-Yr PCSB Budget Base Case'!G93,G93/'5-Yr PCSB Budget Base Case'!G93,0)</f>
        <v>0.32409187154013069</v>
      </c>
      <c r="M93" s="57">
        <f>IF('5-Yr PCSB Budget Base Case'!H93,H93/'5-Yr PCSB Budget Base Case'!H93,0)</f>
        <v>-2.2359117466460861</v>
      </c>
      <c r="N93" s="57">
        <f>IF('5-Yr PCSB Budget Base Case'!I93,I93/'5-Yr PCSB Budget Base Case'!I93,0)</f>
        <v>-0.99934229518397411</v>
      </c>
      <c r="O93" s="57">
        <f>IF('5-Yr PCSB Budget Base Case'!J93,J93/'5-Yr PCSB Budget Base Case'!J93,0)</f>
        <v>-2.7064364621766601</v>
      </c>
      <c r="P93" s="99">
        <f>IF('5-Yr PCSB Budget Base Case'!K93,K93/'5-Yr PCSB Budget Base Case'!K93,0)</f>
        <v>-3.4824497335055331</v>
      </c>
    </row>
    <row r="94" spans="1:16">
      <c r="A94" s="14" t="str">
        <f t="shared" si="4"/>
        <v>PCSB 5-Year Budget</v>
      </c>
      <c r="B94" s="151">
        <f t="shared" si="4"/>
        <v>116</v>
      </c>
      <c r="C94" s="14" t="str">
        <f t="shared" si="4"/>
        <v>E.L. Haynes PCS</v>
      </c>
      <c r="D94" s="5" t="str">
        <f t="shared" si="4"/>
        <v>2026-2027</v>
      </c>
      <c r="E94" s="17" t="s">
        <v>15</v>
      </c>
      <c r="F94" s="165">
        <f>'5-Yr PCSB Budget Base Case'!F94-'5-Yr PCSB Budget Contingency'!F94</f>
        <v>0</v>
      </c>
      <c r="G94" s="11">
        <f>'5-Yr PCSB Budget Base Case'!G94-'5-Yr PCSB Budget Contingency'!G94</f>
        <v>0</v>
      </c>
      <c r="H94" s="11">
        <f>'5-Yr PCSB Budget Base Case'!H94-'5-Yr PCSB Budget Contingency'!H94</f>
        <v>0</v>
      </c>
      <c r="I94" s="11">
        <f>'5-Yr PCSB Budget Base Case'!I94-'5-Yr PCSB Budget Contingency'!I94</f>
        <v>0</v>
      </c>
      <c r="J94" s="11">
        <f>'5-Yr PCSB Budget Base Case'!J94-'5-Yr PCSB Budget Contingency'!J94</f>
        <v>0</v>
      </c>
      <c r="K94" s="11">
        <f>'5-Yr PCSB Budget Base Case'!K94-'5-Yr PCSB Budget Contingency'!K94</f>
        <v>0</v>
      </c>
      <c r="L94" s="76">
        <f>IF('5-Yr PCSB Budget Base Case'!G94,G94/'5-Yr PCSB Budget Base Case'!G94,0)</f>
        <v>0</v>
      </c>
      <c r="M94" s="63">
        <f>IF('5-Yr PCSB Budget Base Case'!H94,H94/'5-Yr PCSB Budget Base Case'!H94,0)</f>
        <v>0</v>
      </c>
      <c r="N94" s="63">
        <f>IF('5-Yr PCSB Budget Base Case'!I94,I94/'5-Yr PCSB Budget Base Case'!I94,0)</f>
        <v>0</v>
      </c>
      <c r="O94" s="63">
        <f>IF('5-Yr PCSB Budget Base Case'!J94,J94/'5-Yr PCSB Budget Base Case'!J94,0)</f>
        <v>0</v>
      </c>
      <c r="P94" s="90">
        <f>IF('5-Yr PCSB Budget Base Case'!K94,K94/'5-Yr PCSB Budget Base Case'!K94,0)</f>
        <v>0</v>
      </c>
    </row>
    <row r="95" spans="1:16">
      <c r="A95" s="14" t="str">
        <f t="shared" si="4"/>
        <v>PCSB 5-Year Budget</v>
      </c>
      <c r="B95" s="151">
        <f t="shared" si="4"/>
        <v>116</v>
      </c>
      <c r="C95" s="14" t="str">
        <f t="shared" si="4"/>
        <v>E.L. Haynes PCS</v>
      </c>
      <c r="D95" s="5" t="str">
        <f t="shared" si="4"/>
        <v>2026-2027</v>
      </c>
      <c r="E95" s="17" t="s">
        <v>82</v>
      </c>
      <c r="F95" s="165">
        <f>'5-Yr PCSB Budget Base Case'!F95-'5-Yr PCSB Budget Contingency'!F95</f>
        <v>0</v>
      </c>
      <c r="L95" s="76"/>
      <c r="M95" s="63"/>
      <c r="N95" s="63"/>
      <c r="O95" s="63"/>
      <c r="P95" s="90"/>
    </row>
    <row r="96" spans="1:16">
      <c r="A96" s="14" t="str">
        <f t="shared" si="4"/>
        <v>PCSB 5-Year Budget</v>
      </c>
      <c r="B96" s="151">
        <f t="shared" si="4"/>
        <v>116</v>
      </c>
      <c r="C96" s="14" t="str">
        <f t="shared" si="4"/>
        <v>E.L. Haynes PCS</v>
      </c>
      <c r="D96" s="5" t="str">
        <f t="shared" si="4"/>
        <v>2026-2027</v>
      </c>
      <c r="E96" s="17" t="s">
        <v>83</v>
      </c>
      <c r="F96" s="165">
        <f>'5-Yr PCSB Budget Base Case'!F96-'5-Yr PCSB Budget Contingency'!F96</f>
        <v>0</v>
      </c>
      <c r="G96" s="11">
        <f>'5-Yr PCSB Budget Base Case'!G96-'5-Yr PCSB Budget Contingency'!G96</f>
        <v>0</v>
      </c>
      <c r="H96" s="11">
        <f>'5-Yr PCSB Budget Base Case'!H96-'5-Yr PCSB Budget Contingency'!H96</f>
        <v>0</v>
      </c>
      <c r="I96" s="11">
        <f>'5-Yr PCSB Budget Base Case'!I96-'5-Yr PCSB Budget Contingency'!I96</f>
        <v>0</v>
      </c>
      <c r="J96" s="11">
        <f>'5-Yr PCSB Budget Base Case'!J96-'5-Yr PCSB Budget Contingency'!J96</f>
        <v>0</v>
      </c>
      <c r="K96" s="11">
        <f>'5-Yr PCSB Budget Base Case'!K96-'5-Yr PCSB Budget Contingency'!K96</f>
        <v>0</v>
      </c>
      <c r="L96" s="76">
        <f>IF('5-Yr PCSB Budget Base Case'!G96,G96/'5-Yr PCSB Budget Base Case'!G96,0)</f>
        <v>0</v>
      </c>
      <c r="M96" s="63">
        <f>IF('5-Yr PCSB Budget Base Case'!H96,H96/'5-Yr PCSB Budget Base Case'!H96,0)</f>
        <v>0</v>
      </c>
      <c r="N96" s="63">
        <f>IF('5-Yr PCSB Budget Base Case'!I96,I96/'5-Yr PCSB Budget Base Case'!I96,0)</f>
        <v>0</v>
      </c>
      <c r="O96" s="63">
        <f>IF('5-Yr PCSB Budget Base Case'!J96,J96/'5-Yr PCSB Budget Base Case'!J96,0)</f>
        <v>0</v>
      </c>
      <c r="P96" s="90">
        <f>IF('5-Yr PCSB Budget Base Case'!K96,K96/'5-Yr PCSB Budget Base Case'!K96,0)</f>
        <v>0</v>
      </c>
    </row>
    <row r="97" spans="1:16">
      <c r="A97" s="14" t="str">
        <f t="shared" si="4"/>
        <v>PCSB 5-Year Budget</v>
      </c>
      <c r="B97" s="151">
        <f t="shared" si="4"/>
        <v>116</v>
      </c>
      <c r="C97" s="14" t="str">
        <f t="shared" si="4"/>
        <v>E.L. Haynes PCS</v>
      </c>
      <c r="D97" s="5" t="str">
        <f t="shared" si="4"/>
        <v>2026-2027</v>
      </c>
      <c r="E97" s="17" t="s">
        <v>84</v>
      </c>
      <c r="F97" s="165">
        <f>'5-Yr PCSB Budget Base Case'!F97-'5-Yr PCSB Budget Contingency'!F97</f>
        <v>0</v>
      </c>
      <c r="L97" s="76"/>
      <c r="M97" s="63"/>
      <c r="N97" s="63"/>
      <c r="O97" s="63"/>
      <c r="P97" s="90"/>
    </row>
    <row r="98" spans="1:16">
      <c r="A98" s="14" t="str">
        <f t="shared" si="4"/>
        <v>PCSB 5-Year Budget</v>
      </c>
      <c r="B98" s="151">
        <f t="shared" si="4"/>
        <v>116</v>
      </c>
      <c r="C98" s="14" t="str">
        <f t="shared" si="4"/>
        <v>E.L. Haynes PCS</v>
      </c>
      <c r="D98" s="5" t="str">
        <f t="shared" si="4"/>
        <v>2026-2027</v>
      </c>
      <c r="E98" s="16" t="s">
        <v>16</v>
      </c>
      <c r="F98" s="165">
        <f>'5-Yr PCSB Budget Base Case'!F98-'5-Yr PCSB Budget Contingency'!F98</f>
        <v>0</v>
      </c>
      <c r="G98" s="21">
        <f>'5-Yr PCSB Budget Base Case'!G98-'5-Yr PCSB Budget Contingency'!G98</f>
        <v>-540372.49318259954</v>
      </c>
      <c r="H98" s="21">
        <f>'5-Yr PCSB Budget Base Case'!H98-'5-Yr PCSB Budget Contingency'!H98</f>
        <v>572863.77391932905</v>
      </c>
      <c r="I98" s="21">
        <f>'5-Yr PCSB Budget Base Case'!I98-'5-Yr PCSB Budget Contingency'!I98</f>
        <v>616982.75017217547</v>
      </c>
      <c r="J98" s="21">
        <f>'5-Yr PCSB Budget Base Case'!J98-'5-Yr PCSB Budget Contingency'!J98</f>
        <v>1576877.5330471694</v>
      </c>
      <c r="K98" s="21">
        <f>'5-Yr PCSB Budget Base Case'!K98-'5-Yr PCSB Budget Contingency'!K98</f>
        <v>1985068.1761037484</v>
      </c>
      <c r="L98" s="82">
        <f>IF('5-Yr PCSB Budget Base Case'!G98,G98/'5-Yr PCSB Budget Base Case'!G98,0)</f>
        <v>0.32409187154013069</v>
      </c>
      <c r="M98" s="69">
        <f>IF('5-Yr PCSB Budget Base Case'!H98,H98/'5-Yr PCSB Budget Base Case'!H98,0)</f>
        <v>-2.2359117466460861</v>
      </c>
      <c r="N98" s="69">
        <f>IF('5-Yr PCSB Budget Base Case'!I98,I98/'5-Yr PCSB Budget Base Case'!I98,0)</f>
        <v>-0.99934229518397411</v>
      </c>
      <c r="O98" s="69">
        <f>IF('5-Yr PCSB Budget Base Case'!J98,J98/'5-Yr PCSB Budget Base Case'!J98,0)</f>
        <v>-2.7064364621766601</v>
      </c>
      <c r="P98" s="96">
        <f>IF('5-Yr PCSB Budget Base Case'!K98,K98/'5-Yr PCSB Budget Base Case'!K98,0)</f>
        <v>-3.4824497335055331</v>
      </c>
    </row>
    <row r="99" spans="1:16" ht="30" customHeight="1" thickBot="1">
      <c r="A99" s="14" t="str">
        <f t="shared" si="4"/>
        <v>PCSB 5-Year Budget</v>
      </c>
      <c r="B99" s="151">
        <f t="shared" si="4"/>
        <v>116</v>
      </c>
      <c r="C99" s="14" t="str">
        <f t="shared" si="4"/>
        <v>E.L. Haynes PCS</v>
      </c>
      <c r="D99" s="5" t="str">
        <f t="shared" si="4"/>
        <v>2026-2027</v>
      </c>
      <c r="E99" s="16" t="s">
        <v>256</v>
      </c>
      <c r="F99" s="55">
        <f>'5-Yr PCSB Budget Base Case'!F99-'5-Yr PCSB Budget Contingency'!F99</f>
        <v>0</v>
      </c>
      <c r="G99" s="23">
        <f>'5-Yr PCSB Budget Base Case'!G99-'5-Yr PCSB Budget Contingency'!G99</f>
        <v>-540372.49318259954</v>
      </c>
      <c r="H99" s="23">
        <f>'5-Yr PCSB Budget Base Case'!H99-'5-Yr PCSB Budget Contingency'!H99</f>
        <v>32491.280736729503</v>
      </c>
      <c r="I99" s="23">
        <f>'5-Yr PCSB Budget Base Case'!I99-'5-Yr PCSB Budget Contingency'!I99</f>
        <v>649474.03090890497</v>
      </c>
      <c r="J99" s="23">
        <f>'5-Yr PCSB Budget Base Case'!J99-'5-Yr PCSB Budget Contingency'!J99</f>
        <v>2226351.5639560744</v>
      </c>
      <c r="K99" s="23">
        <f>'5-Yr PCSB Budget Base Case'!K99-'5-Yr PCSB Budget Contingency'!K99</f>
        <v>4211419.7400598228</v>
      </c>
      <c r="L99" s="86">
        <f>IF('5-Yr PCSB Budget Base Case'!G99,G99/'5-Yr PCSB Budget Base Case'!G99,0)</f>
        <v>-2.6374555488216399E-2</v>
      </c>
      <c r="M99" s="60">
        <f>IF('5-Yr PCSB Budget Base Case'!H99,H99/'5-Yr PCSB Budget Base Case'!H99,0)</f>
        <v>1.6059199846146749E-3</v>
      </c>
      <c r="N99" s="60">
        <f>IF('5-Yr PCSB Budget Base Case'!I99,I99/'5-Yr PCSB Budget Base Case'!I99,0)</f>
        <v>3.311142302235514E-2</v>
      </c>
      <c r="O99" s="60">
        <f>IF('5-Yr PCSB Budget Base Case'!J99,J99/'5-Yr PCSB Budget Base Case'!J99,0)</f>
        <v>0.11697837857577764</v>
      </c>
      <c r="P99" s="100">
        <f>IF('5-Yr PCSB Budget Base Case'!K99,K99/'5-Yr PCSB Budget Base Case'!K99,0)</f>
        <v>0.22811110777935181</v>
      </c>
    </row>
    <row r="100" spans="1:16" ht="30" customHeight="1" thickTop="1">
      <c r="A100" s="14" t="str">
        <f t="shared" si="4"/>
        <v>PCSB 5-Year Budget</v>
      </c>
      <c r="B100" s="151">
        <f t="shared" si="4"/>
        <v>116</v>
      </c>
      <c r="C100" s="14" t="str">
        <f t="shared" si="4"/>
        <v>E.L. Haynes PCS</v>
      </c>
      <c r="D100" s="5" t="str">
        <f t="shared" si="4"/>
        <v>2026-2027</v>
      </c>
      <c r="E100" t="s">
        <v>85</v>
      </c>
      <c r="F100" s="165">
        <f>'5-Yr PCSB Budget Base Case'!F100-'5-Yr PCSB Budget Contingency'!F100</f>
        <v>0</v>
      </c>
      <c r="G100" s="11">
        <f>'5-Yr PCSB Budget Base Case'!G100-'5-Yr PCSB Budget Contingency'!G100</f>
        <v>-213628.2197125107</v>
      </c>
      <c r="H100" s="11">
        <f>'5-Yr PCSB Budget Base Case'!H100-'5-Yr PCSB Budget Contingency'!H100</f>
        <v>920506.84752700478</v>
      </c>
      <c r="I100" s="11">
        <f>'5-Yr PCSB Budget Base Case'!I100-'5-Yr PCSB Budget Contingency'!I100</f>
        <v>970674.56925889105</v>
      </c>
      <c r="J100" s="11">
        <f>'5-Yr PCSB Budget Base Case'!J100-'5-Yr PCSB Budget Contingency'!J100</f>
        <v>1941718.4732150212</v>
      </c>
      <c r="K100" s="11">
        <f>'5-Yr PCSB Budget Base Case'!K100-'5-Yr PCSB Budget Contingency'!K100</f>
        <v>2360737.6679637879</v>
      </c>
      <c r="L100" s="76">
        <f>IF('5-Yr PCSB Budget Base Case'!G100,G100/'5-Yr PCSB Budget Base Case'!G100,0)</f>
        <v>-0.15511350463080797</v>
      </c>
      <c r="M100" s="63">
        <f>IF('5-Yr PCSB Budget Base Case'!H100,H100/'5-Yr PCSB Budget Base Case'!H100,0)</f>
        <v>0.42753077848246379</v>
      </c>
      <c r="N100" s="63">
        <f>IF('5-Yr PCSB Budget Base Case'!I100,I100/'5-Yr PCSB Budget Base Case'!I100,0)</f>
        <v>0.52955872624987699</v>
      </c>
      <c r="O100" s="63">
        <f>IF('5-Yr PCSB Budget Base Case'!J100,J100/'5-Yr PCSB Budget Base Case'!J100,0)</f>
        <v>1.0293107528212084</v>
      </c>
      <c r="P100" s="90">
        <f>IF('5-Yr PCSB Budget Base Case'!K100,K100/'5-Yr PCSB Budget Base Case'!K100,0)</f>
        <v>1.2473892409608418</v>
      </c>
    </row>
    <row r="101" spans="1:16">
      <c r="A101" s="14" t="str">
        <f t="shared" si="4"/>
        <v>PCSB 5-Year Budget</v>
      </c>
      <c r="B101" s="151">
        <f t="shared" si="4"/>
        <v>116</v>
      </c>
      <c r="C101" s="14" t="str">
        <f t="shared" si="4"/>
        <v>E.L. Haynes PCS</v>
      </c>
      <c r="D101" s="5" t="str">
        <f t="shared" si="4"/>
        <v>2026-2027</v>
      </c>
      <c r="E101" t="s">
        <v>86</v>
      </c>
      <c r="F101" s="165">
        <f>'5-Yr PCSB Budget Base Case'!F101-'5-Yr PCSB Budget Contingency'!F101</f>
        <v>0</v>
      </c>
      <c r="G101" s="11">
        <f>'5-Yr PCSB Budget Base Case'!G101-'5-Yr PCSB Budget Contingency'!G101</f>
        <v>-8000000</v>
      </c>
      <c r="H101" s="11">
        <f>'5-Yr PCSB Budget Base Case'!H101-'5-Yr PCSB Budget Contingency'!H101</f>
        <v>-14100</v>
      </c>
      <c r="I101" s="11">
        <f>'5-Yr PCSB Budget Base Case'!I101-'5-Yr PCSB Budget Contingency'!I101</f>
        <v>-18231</v>
      </c>
      <c r="J101" s="11">
        <f>'5-Yr PCSB Budget Base Case'!J101-'5-Yr PCSB Budget Contingency'!J101</f>
        <v>-33409</v>
      </c>
      <c r="K101" s="11">
        <f>'5-Yr PCSB Budget Base Case'!K101-'5-Yr PCSB Budget Contingency'!K101</f>
        <v>-6659253.7800000012</v>
      </c>
      <c r="L101" s="76">
        <f>IF('5-Yr PCSB Budget Base Case'!G101,G101/'5-Yr PCSB Budget Base Case'!G101,0)</f>
        <v>0.69462841243805107</v>
      </c>
      <c r="M101" s="63">
        <f>IF('5-Yr PCSB Budget Base Case'!H101,H101/'5-Yr PCSB Budget Base Case'!H101,0)</f>
        <v>1.3940398124423244E-2</v>
      </c>
      <c r="N101" s="63">
        <f>IF('5-Yr PCSB Budget Base Case'!I101,I101/'5-Yr PCSB Budget Base Case'!I101,0)</f>
        <v>1.8672377663202788E-2</v>
      </c>
      <c r="O101" s="63">
        <f>IF('5-Yr PCSB Budget Base Case'!J101,J101/'5-Yr PCSB Budget Base Case'!J101,0)</f>
        <v>3.3444333938806352E-2</v>
      </c>
      <c r="P101" s="90">
        <f>IF('5-Yr PCSB Budget Base Case'!K101,K101/'5-Yr PCSB Budget Base Case'!K101,0)</f>
        <v>6.5429688658320018</v>
      </c>
    </row>
    <row r="102" spans="1:16">
      <c r="A102" s="14" t="str">
        <f t="shared" si="4"/>
        <v>PCSB 5-Year Budget</v>
      </c>
      <c r="B102" s="151">
        <f t="shared" si="4"/>
        <v>116</v>
      </c>
      <c r="C102" s="14" t="str">
        <f t="shared" si="4"/>
        <v>E.L. Haynes PCS</v>
      </c>
      <c r="D102" s="5" t="str">
        <f t="shared" si="4"/>
        <v>2026-2027</v>
      </c>
      <c r="E102" t="s">
        <v>87</v>
      </c>
      <c r="F102" s="165">
        <f>'5-Yr PCSB Budget Base Case'!F102-'5-Yr PCSB Budget Contingency'!F102</f>
        <v>0</v>
      </c>
      <c r="G102" s="11">
        <f>'5-Yr PCSB Budget Base Case'!G102-'5-Yr PCSB Budget Contingency'!G102</f>
        <v>0</v>
      </c>
      <c r="H102" s="11">
        <f>'5-Yr PCSB Budget Base Case'!H102-'5-Yr PCSB Budget Contingency'!H102</f>
        <v>0</v>
      </c>
      <c r="I102" s="11">
        <f>'5-Yr PCSB Budget Base Case'!I102-'5-Yr PCSB Budget Contingency'!I102</f>
        <v>0</v>
      </c>
      <c r="J102" s="11">
        <f>'5-Yr PCSB Budget Base Case'!J102-'5-Yr PCSB Budget Contingency'!J102</f>
        <v>0</v>
      </c>
      <c r="K102" s="11">
        <f>'5-Yr PCSB Budget Base Case'!K102-'5-Yr PCSB Budget Contingency'!K102</f>
        <v>6986965.5</v>
      </c>
      <c r="L102" s="76">
        <f>IF('5-Yr PCSB Budget Base Case'!G102,G102/'5-Yr PCSB Budget Base Case'!G102,0)</f>
        <v>0</v>
      </c>
      <c r="M102" s="63">
        <f>IF('5-Yr PCSB Budget Base Case'!H102,H102/'5-Yr PCSB Budget Base Case'!H102,0)</f>
        <v>0</v>
      </c>
      <c r="N102" s="63">
        <f>IF('5-Yr PCSB Budget Base Case'!I102,I102/'5-Yr PCSB Budget Base Case'!I102,0)</f>
        <v>0</v>
      </c>
      <c r="O102" s="63">
        <f>IF('5-Yr PCSB Budget Base Case'!J102,J102/'5-Yr PCSB Budget Base Case'!J102,0)</f>
        <v>0</v>
      </c>
      <c r="P102" s="90">
        <f>IF('5-Yr PCSB Budget Base Case'!K102,K102/'5-Yr PCSB Budget Base Case'!K102,0)</f>
        <v>18.197152199102273</v>
      </c>
    </row>
    <row r="103" spans="1:16">
      <c r="A103" s="14" t="str">
        <f t="shared" si="4"/>
        <v>PCSB 5-Year Budget</v>
      </c>
      <c r="B103" s="151">
        <f t="shared" si="4"/>
        <v>116</v>
      </c>
      <c r="C103" s="14" t="str">
        <f t="shared" si="4"/>
        <v>E.L. Haynes PCS</v>
      </c>
      <c r="D103" s="5" t="str">
        <f t="shared" si="4"/>
        <v>2026-2027</v>
      </c>
      <c r="E103" s="16" t="s">
        <v>17</v>
      </c>
      <c r="F103" s="165">
        <f>'5-Yr PCSB Budget Base Case'!F103-'5-Yr PCSB Budget Contingency'!F103</f>
        <v>0</v>
      </c>
      <c r="G103" s="21">
        <f>'5-Yr PCSB Budget Base Case'!G103-'5-Yr PCSB Budget Contingency'!G103</f>
        <v>-8213628.2197125107</v>
      </c>
      <c r="H103" s="21">
        <f>'5-Yr PCSB Budget Base Case'!H103-'5-Yr PCSB Budget Contingency'!H103</f>
        <v>906406.84752700478</v>
      </c>
      <c r="I103" s="21">
        <f>'5-Yr PCSB Budget Base Case'!I103-'5-Yr PCSB Budget Contingency'!I103</f>
        <v>952443.56925889105</v>
      </c>
      <c r="J103" s="21">
        <f>'5-Yr PCSB Budget Base Case'!J103-'5-Yr PCSB Budget Contingency'!J103</f>
        <v>1908309.4732150212</v>
      </c>
      <c r="K103" s="21">
        <f>'5-Yr PCSB Budget Base Case'!K103-'5-Yr PCSB Budget Contingency'!K103</f>
        <v>2688449.3879637867</v>
      </c>
      <c r="L103" s="82">
        <f>IF('5-Yr PCSB Budget Base Case'!G103,G103/'5-Yr PCSB Budget Base Case'!G103,0)</f>
        <v>0.74985409923141522</v>
      </c>
      <c r="M103" s="69">
        <f>IF('5-Yr PCSB Budget Base Case'!H103,H103/'5-Yr PCSB Budget Base Case'!H103,0)</f>
        <v>3.013712287094108</v>
      </c>
      <c r="N103" s="69">
        <f>IF('5-Yr PCSB Budget Base Case'!I103,I103/'5-Yr PCSB Budget Base Case'!I103,0)</f>
        <v>-83.927779159888175</v>
      </c>
      <c r="O103" s="69">
        <f>IF('5-Yr PCSB Budget Base Case'!J103,J103/'5-Yr PCSB Budget Base Case'!J103,0)</f>
        <v>-246.44419682650636</v>
      </c>
      <c r="P103" s="96">
        <f>IF('5-Yr PCSB Budget Base Case'!K103,K103/'5-Yr PCSB Budget Base Case'!K103,0)</f>
        <v>2.1358433009120064</v>
      </c>
    </row>
    <row r="104" spans="1:16" ht="30" customHeight="1" thickBot="1">
      <c r="A104" s="14" t="str">
        <f t="shared" si="4"/>
        <v>PCSB 5-Year Budget</v>
      </c>
      <c r="B104" s="151">
        <f t="shared" si="4"/>
        <v>116</v>
      </c>
      <c r="C104" s="14" t="str">
        <f t="shared" si="4"/>
        <v>E.L. Haynes PCS</v>
      </c>
      <c r="D104" s="5" t="str">
        <f t="shared" si="4"/>
        <v>2026-2027</v>
      </c>
      <c r="E104" s="16" t="s">
        <v>92</v>
      </c>
      <c r="F104" s="55">
        <f>'5-Yr PCSB Budget Base Case'!F104-'5-Yr PCSB Budget Contingency'!F104</f>
        <v>0</v>
      </c>
      <c r="G104" s="22">
        <f>'5-Yr PCSB Budget Base Case'!G104-'5-Yr PCSB Budget Contingency'!G104</f>
        <v>-8213628.2197125107</v>
      </c>
      <c r="H104" s="22">
        <f>'5-Yr PCSB Budget Base Case'!H104-'5-Yr PCSB Budget Contingency'!H104</f>
        <v>-7307221.3721855059</v>
      </c>
      <c r="I104" s="22">
        <f>'5-Yr PCSB Budget Base Case'!I104-'5-Yr PCSB Budget Contingency'!I104</f>
        <v>-6354777.8029266149</v>
      </c>
      <c r="J104" s="22">
        <f>'5-Yr PCSB Budget Base Case'!J104-'5-Yr PCSB Budget Contingency'!J104</f>
        <v>-4446468.3297115937</v>
      </c>
      <c r="K104" s="22">
        <f>'5-Yr PCSB Budget Base Case'!K104-'5-Yr PCSB Budget Contingency'!K104</f>
        <v>-1758018.941747807</v>
      </c>
      <c r="L104" s="84">
        <f>IF('5-Yr PCSB Budget Base Case'!G104,G104/'5-Yr PCSB Budget Base Case'!G104,0)</f>
        <v>-0.75965875873598565</v>
      </c>
      <c r="M104" s="71">
        <f>IF('5-Yr PCSB Budget Base Case'!H104,H104/'5-Yr PCSB Budget Base Case'!H104,0)</f>
        <v>-0.65753688857451253</v>
      </c>
      <c r="N104" s="71">
        <f>IF('5-Yr PCSB Budget Base Case'!I104,I104/'5-Yr PCSB Budget Base Case'!I104,0)</f>
        <v>-0.5724162394044876</v>
      </c>
      <c r="O104" s="71">
        <f>IF('5-Yr PCSB Budget Base Case'!J104,J104/'5-Yr PCSB Budget Base Case'!J104,0)</f>
        <v>-0.40080192990497254</v>
      </c>
      <c r="P104" s="98">
        <f>IF('5-Yr PCSB Budget Base Case'!K104,K104/'5-Yr PCSB Budget Base Case'!K104,0)</f>
        <v>-0.14231906850800521</v>
      </c>
    </row>
    <row r="105" spans="1:16" ht="30" customHeight="1" thickTop="1">
      <c r="A105" s="14" t="str">
        <f t="shared" si="4"/>
        <v>PCSB 5-Year Budget</v>
      </c>
      <c r="B105" s="151">
        <f t="shared" si="4"/>
        <v>116</v>
      </c>
      <c r="C105" s="14" t="str">
        <f t="shared" si="4"/>
        <v>E.L. Haynes PCS</v>
      </c>
      <c r="D105" s="5" t="str">
        <f t="shared" si="4"/>
        <v>2026-2027</v>
      </c>
      <c r="E105" s="27" t="s">
        <v>261</v>
      </c>
      <c r="F105" s="165">
        <f>'5-Yr PCSB Budget Base Case'!F105-'5-Yr PCSB Budget Contingency'!F103</f>
        <v>0</v>
      </c>
      <c r="G105" s="11">
        <f>'5-Yr PCSB Budget Base Case'!G105-'5-Yr PCSB Budget Contingency'!G105</f>
        <v>0</v>
      </c>
      <c r="H105" s="11">
        <f>'5-Yr PCSB Budget Base Case'!H105-'5-Yr PCSB Budget Contingency'!H105</f>
        <v>0</v>
      </c>
      <c r="I105" s="11">
        <f>'5-Yr PCSB Budget Base Case'!I105-'5-Yr PCSB Budget Contingency'!I105</f>
        <v>0</v>
      </c>
      <c r="J105" s="11">
        <f>'5-Yr PCSB Budget Base Case'!J105-'5-Yr PCSB Budget Contingency'!J105</f>
        <v>0</v>
      </c>
      <c r="K105" s="11">
        <f>'5-Yr PCSB Budget Base Case'!K105-'5-Yr PCSB Budget Contingency'!K105</f>
        <v>0</v>
      </c>
      <c r="L105" s="81">
        <f>IF('5-Yr PCSB Budget Base Case'!G105,G105/'5-Yr PCSB Budget Base Case'!G105,0)</f>
        <v>0</v>
      </c>
      <c r="M105" s="68">
        <f>IF('5-Yr PCSB Budget Base Case'!H105,H105/'5-Yr PCSB Budget Base Case'!H105,0)</f>
        <v>0</v>
      </c>
      <c r="N105" s="68">
        <f>IF('5-Yr PCSB Budget Base Case'!I105,I105/'5-Yr PCSB Budget Base Case'!I105,0)</f>
        <v>0</v>
      </c>
      <c r="O105" s="68">
        <f>IF('5-Yr PCSB Budget Base Case'!J105,J105/'5-Yr PCSB Budget Base Case'!J105,0)</f>
        <v>0</v>
      </c>
      <c r="P105" s="95">
        <f>IF('5-Yr PCSB Budget Base Case'!K105,K105/'5-Yr PCSB Budget Base Case'!K105,0)</f>
        <v>0</v>
      </c>
    </row>
    <row r="106" spans="1:16" ht="15" customHeight="1">
      <c r="A106" s="14" t="str">
        <f t="shared" si="4"/>
        <v>PCSB 5-Year Budget</v>
      </c>
      <c r="B106" s="151">
        <f t="shared" si="4"/>
        <v>116</v>
      </c>
      <c r="C106" s="14" t="str">
        <f t="shared" si="4"/>
        <v>E.L. Haynes PCS</v>
      </c>
      <c r="D106" s="5" t="str">
        <f t="shared" si="4"/>
        <v>2026-2027</v>
      </c>
      <c r="E106" s="27" t="s">
        <v>262</v>
      </c>
      <c r="F106" s="165">
        <f>'5-Yr PCSB Budget Base Case'!F106-'5-Yr PCSB Budget Contingency'!F104</f>
        <v>-21765895.426432706</v>
      </c>
      <c r="G106" s="11">
        <f>'5-Yr PCSB Budget Base Case'!G106-'5-Yr PCSB Budget Contingency'!G106</f>
        <v>0</v>
      </c>
      <c r="H106" s="11">
        <f>'5-Yr PCSB Budget Base Case'!H106-'5-Yr PCSB Budget Contingency'!H106</f>
        <v>0</v>
      </c>
      <c r="I106" s="11">
        <f>'5-Yr PCSB Budget Base Case'!I106-'5-Yr PCSB Budget Contingency'!I106</f>
        <v>0</v>
      </c>
      <c r="J106" s="11">
        <f>'5-Yr PCSB Budget Base Case'!J106-'5-Yr PCSB Budget Contingency'!J106</f>
        <v>0</v>
      </c>
      <c r="K106" s="11">
        <f>'5-Yr PCSB Budget Base Case'!K106-'5-Yr PCSB Budget Contingency'!K106</f>
        <v>0</v>
      </c>
      <c r="L106" s="81">
        <f>IF('5-Yr PCSB Budget Base Case'!G106,G106/'5-Yr PCSB Budget Base Case'!G106,0)</f>
        <v>0</v>
      </c>
      <c r="M106" s="68">
        <f>IF('5-Yr PCSB Budget Base Case'!H106,H106/'5-Yr PCSB Budget Base Case'!H106,0)</f>
        <v>0</v>
      </c>
      <c r="N106" s="68">
        <f>IF('5-Yr PCSB Budget Base Case'!I106,I106/'5-Yr PCSB Budget Base Case'!I106,0)</f>
        <v>0</v>
      </c>
      <c r="O106" s="68">
        <f>IF('5-Yr PCSB Budget Base Case'!J106,J106/'5-Yr PCSB Budget Base Case'!J106,0)</f>
        <v>0</v>
      </c>
      <c r="P106" s="95">
        <f>IF('5-Yr PCSB Budget Base Case'!K106,K106/'5-Yr PCSB Budget Base Case'!K106,0)</f>
        <v>0</v>
      </c>
    </row>
    <row r="107" spans="1:16" ht="15" customHeight="1" thickBot="1">
      <c r="A107" s="14" t="str">
        <f t="shared" si="4"/>
        <v>PCSB 5-Year Budget</v>
      </c>
      <c r="B107" s="151">
        <f t="shared" si="4"/>
        <v>116</v>
      </c>
      <c r="C107" s="14" t="str">
        <f t="shared" si="4"/>
        <v>E.L. Haynes PCS</v>
      </c>
      <c r="D107" s="5" t="str">
        <f t="shared" si="4"/>
        <v>2026-2027</v>
      </c>
      <c r="E107" s="27" t="s">
        <v>255</v>
      </c>
      <c r="F107" s="165">
        <f>'5-Yr PCSB Budget Base Case'!F107-'5-Yr PCSB Budget Contingency'!F105</f>
        <v>0</v>
      </c>
      <c r="G107" s="55">
        <f>'5-Yr PCSB Budget Base Case'!G107-'5-Yr PCSB Budget Contingency'!G107</f>
        <v>0</v>
      </c>
      <c r="H107" s="55">
        <f>'5-Yr PCSB Budget Base Case'!H107-'5-Yr PCSB Budget Contingency'!H107</f>
        <v>0</v>
      </c>
      <c r="I107" s="55">
        <f>'5-Yr PCSB Budget Base Case'!I107-'5-Yr PCSB Budget Contingency'!I107</f>
        <v>0</v>
      </c>
      <c r="J107" s="55">
        <f>'5-Yr PCSB Budget Base Case'!J107-'5-Yr PCSB Budget Contingency'!J107</f>
        <v>0</v>
      </c>
      <c r="K107" s="55">
        <f>'5-Yr PCSB Budget Base Case'!K107-'5-Yr PCSB Budget Contingency'!K107</f>
        <v>0</v>
      </c>
      <c r="L107" s="144">
        <f>IF('5-Yr PCSB Budget Base Case'!G107,G107/'5-Yr PCSB Budget Base Case'!G107,0)</f>
        <v>0</v>
      </c>
      <c r="M107" s="145">
        <f>IF('5-Yr PCSB Budget Base Case'!H107,H107/'5-Yr PCSB Budget Base Case'!H107,0)</f>
        <v>0</v>
      </c>
      <c r="N107" s="145">
        <f>IF('5-Yr PCSB Budget Base Case'!I107,I107/'5-Yr PCSB Budget Base Case'!I107,0)</f>
        <v>0</v>
      </c>
      <c r="O107" s="145">
        <f>IF('5-Yr PCSB Budget Base Case'!J107,J107/'5-Yr PCSB Budget Base Case'!J107,0)</f>
        <v>0</v>
      </c>
      <c r="P107" s="146">
        <f>IF('5-Yr PCSB Budget Base Case'!K107,K107/'5-Yr PCSB Budget Base Case'!K107,0)</f>
        <v>0</v>
      </c>
    </row>
    <row r="108" spans="1:16" ht="30" customHeight="1" thickTop="1">
      <c r="A108" s="14" t="str">
        <f t="shared" si="4"/>
        <v>PCSB 5-Year Budget</v>
      </c>
      <c r="B108" s="151">
        <f t="shared" si="4"/>
        <v>116</v>
      </c>
      <c r="C108" s="14" t="str">
        <f t="shared" si="4"/>
        <v>E.L. Haynes PCS</v>
      </c>
      <c r="D108" s="5" t="str">
        <f t="shared" si="4"/>
        <v>2026-2027</v>
      </c>
      <c r="E108" s="16" t="s">
        <v>284</v>
      </c>
      <c r="F108" s="165">
        <f>'5-Yr PCSB Budget Base Case'!F108-'5-Yr PCSB Budget Contingency'!F106</f>
        <v>0</v>
      </c>
      <c r="G108" s="101">
        <f>'5-Yr PCSB Budget Base Case'!G108-'5-Yr PCSB Budget Contingency'!G108</f>
        <v>-3</v>
      </c>
      <c r="H108" s="101">
        <f>'5-Yr PCSB Budget Base Case'!H108-'5-Yr PCSB Budget Contingency'!H108</f>
        <v>47</v>
      </c>
      <c r="I108" s="101">
        <f>'5-Yr PCSB Budget Base Case'!I108-'5-Yr PCSB Budget Contingency'!I108</f>
        <v>59</v>
      </c>
      <c r="J108" s="101">
        <f>'5-Yr PCSB Budget Base Case'!J108-'5-Yr PCSB Budget Contingency'!J108</f>
        <v>106</v>
      </c>
      <c r="K108" s="101">
        <f>'5-Yr PCSB Budget Base Case'!K108-'5-Yr PCSB Budget Contingency'!K108</f>
        <v>139</v>
      </c>
      <c r="L108" s="82">
        <f>IF('5-Yr PCSB Budget Base Case'!G108,G108/'5-Yr PCSB Budget Base Case'!G108,0)</f>
        <v>-2.5104602510460251E-3</v>
      </c>
      <c r="M108" s="69">
        <f>IF('5-Yr PCSB Budget Base Case'!H108,H108/'5-Yr PCSB Budget Base Case'!H108,0)</f>
        <v>3.7751004016064259E-2</v>
      </c>
      <c r="N108" s="69">
        <f>IF('5-Yr PCSB Budget Base Case'!I108,I108/'5-Yr PCSB Budget Base Case'!I108,0)</f>
        <v>4.6937151949085126E-2</v>
      </c>
      <c r="O108" s="69">
        <f>IF('5-Yr PCSB Budget Base Case'!J108,J108/'5-Yr PCSB Budget Base Case'!J108,0)</f>
        <v>8.1288343558282211E-2</v>
      </c>
      <c r="P108" s="96">
        <f>IF('5-Yr PCSB Budget Base Case'!K108,K108/'5-Yr PCSB Budget Base Case'!K108,0)</f>
        <v>0.10396409872849663</v>
      </c>
    </row>
    <row r="109" spans="1:16">
      <c r="A109" s="14" t="str">
        <f t="shared" si="4"/>
        <v>PCSB 5-Year Budget</v>
      </c>
      <c r="B109" s="151">
        <f t="shared" si="4"/>
        <v>116</v>
      </c>
      <c r="C109" s="14" t="str">
        <f t="shared" si="4"/>
        <v>E.L. Haynes PCS</v>
      </c>
      <c r="D109" s="5" t="str">
        <f t="shared" si="4"/>
        <v>2026-2027</v>
      </c>
      <c r="E109" s="16" t="s">
        <v>278</v>
      </c>
      <c r="F109" s="165">
        <f>'5-Yr PCSB Budget Base Case'!F109-'5-Yr PCSB Budget Contingency'!F107</f>
        <v>0</v>
      </c>
      <c r="G109" s="21">
        <f>'5-Yr PCSB Budget Base Case'!G109-'5-Yr PCSB Budget Contingency'!G109</f>
        <v>177.22062817663027</v>
      </c>
      <c r="H109" s="21">
        <f>'5-Yr PCSB Budget Base Case'!H109-'5-Yr PCSB Budget Contingency'!H109</f>
        <v>-510.2743369242271</v>
      </c>
      <c r="I109" s="21">
        <f>'5-Yr PCSB Budget Base Case'!I109-'5-Yr PCSB Budget Contingency'!I109</f>
        <v>-582.96514448887319</v>
      </c>
      <c r="J109" s="21">
        <f>'5-Yr PCSB Budget Base Case'!J109-'5-Yr PCSB Budget Contingency'!J109</f>
        <v>-1249.6823652359453</v>
      </c>
      <c r="K109" s="21">
        <f>'5-Yr PCSB Budget Base Case'!K109-'5-Yr PCSB Budget Contingency'!K109</f>
        <v>-1589.4245119426341</v>
      </c>
      <c r="L109" s="82">
        <f>IF('5-Yr PCSB Budget Base Case'!G109,G109/'5-Yr PCSB Budget Base Case'!G109,0)</f>
        <v>6.8762191689369897E-3</v>
      </c>
      <c r="M109" s="69">
        <f>IF('5-Yr PCSB Budget Base Case'!H109,H109/'5-Yr PCSB Budget Base Case'!H109,0)</f>
        <v>-1.9740794725507251E-2</v>
      </c>
      <c r="N109" s="69">
        <f>IF('5-Yr PCSB Budget Base Case'!I109,I109/'5-Yr PCSB Budget Base Case'!I109,0)</f>
        <v>-2.1947193960308194E-2</v>
      </c>
      <c r="O109" s="69">
        <f>IF('5-Yr PCSB Budget Base Case'!J109,J109/'5-Yr PCSB Budget Base Case'!J109,0)</f>
        <v>-4.7372765792142654E-2</v>
      </c>
      <c r="P109" s="96">
        <f>IF('5-Yr PCSB Budget Base Case'!K109,K109/'5-Yr PCSB Budget Base Case'!K109,0)</f>
        <v>-5.9776343829468205E-2</v>
      </c>
    </row>
    <row r="110" spans="1:16">
      <c r="A110" s="14" t="str">
        <f t="shared" si="4"/>
        <v>PCSB 5-Year Budget</v>
      </c>
      <c r="B110" s="151">
        <f t="shared" si="4"/>
        <v>116</v>
      </c>
      <c r="C110" s="14" t="str">
        <f t="shared" si="4"/>
        <v>E.L. Haynes PCS</v>
      </c>
      <c r="D110" s="5" t="str">
        <f t="shared" si="4"/>
        <v>2026-2027</v>
      </c>
      <c r="E110" s="16" t="s">
        <v>218</v>
      </c>
      <c r="F110" s="165">
        <f>'5-Yr PCSB Budget Base Case'!F110-'5-Yr PCSB Budget Contingency'!F108</f>
        <v>0</v>
      </c>
      <c r="G110" s="21">
        <f>'5-Yr PCSB Budget Base Case'!G110-'5-Yr PCSB Budget Contingency'!G110</f>
        <v>0</v>
      </c>
      <c r="H110" s="21">
        <f>'5-Yr PCSB Budget Base Case'!H110-'5-Yr PCSB Budget Contingency'!H110</f>
        <v>0</v>
      </c>
      <c r="I110" s="21">
        <f>'5-Yr PCSB Budget Base Case'!I110-'5-Yr PCSB Budget Contingency'!I110</f>
        <v>0</v>
      </c>
      <c r="J110" s="21">
        <f>'5-Yr PCSB Budget Base Case'!J110-'5-Yr PCSB Budget Contingency'!J110</f>
        <v>0</v>
      </c>
      <c r="K110" s="21">
        <f>'5-Yr PCSB Budget Base Case'!K110-'5-Yr PCSB Budget Contingency'!K110</f>
        <v>0</v>
      </c>
      <c r="L110" s="82">
        <f>IF('5-Yr PCSB Budget Base Case'!G110,G110/'5-Yr PCSB Budget Base Case'!G110,0)</f>
        <v>0</v>
      </c>
      <c r="M110" s="69">
        <f>IF('5-Yr PCSB Budget Base Case'!H110,H110/'5-Yr PCSB Budget Base Case'!H110,0)</f>
        <v>0</v>
      </c>
      <c r="N110" s="69">
        <f>IF('5-Yr PCSB Budget Base Case'!I110,I110/'5-Yr PCSB Budget Base Case'!I110,0)</f>
        <v>0</v>
      </c>
      <c r="O110" s="69">
        <f>IF('5-Yr PCSB Budget Base Case'!J110,J110/'5-Yr PCSB Budget Base Case'!J110,0)</f>
        <v>0</v>
      </c>
      <c r="P110" s="96">
        <f>IF('5-Yr PCSB Budget Base Case'!K110,K110/'5-Yr PCSB Budget Base Case'!K110,0)</f>
        <v>0</v>
      </c>
    </row>
    <row r="111" spans="1:16" ht="30" customHeight="1" thickBot="1">
      <c r="A111" s="14" t="str">
        <f t="shared" si="4"/>
        <v>PCSB 5-Year Budget</v>
      </c>
      <c r="B111" s="151">
        <f t="shared" si="4"/>
        <v>116</v>
      </c>
      <c r="C111" s="14" t="str">
        <f t="shared" si="4"/>
        <v>E.L. Haynes PCS</v>
      </c>
      <c r="D111" s="5" t="str">
        <f t="shared" si="4"/>
        <v>2026-2027</v>
      </c>
      <c r="E111" s="16" t="s">
        <v>219</v>
      </c>
      <c r="F111" s="165">
        <f>'5-Yr PCSB Budget Base Case'!F111-'5-Yr PCSB Budget Contingency'!F109</f>
        <v>0</v>
      </c>
      <c r="G111" s="23">
        <f>'5-Yr PCSB Budget Base Case'!G111-'5-Yr PCSB Budget Contingency'!G111</f>
        <v>279.59342124520845</v>
      </c>
      <c r="H111" s="23">
        <f>'5-Yr PCSB Budget Base Case'!H111-'5-Yr PCSB Budget Contingency'!H111</f>
        <v>98.2161593086621</v>
      </c>
      <c r="I111" s="23">
        <f>'5-Yr PCSB Budget Base Case'!I111-'5-Yr PCSB Budget Contingency'!I111</f>
        <v>54.544245890037018</v>
      </c>
      <c r="J111" s="23">
        <f>'5-Yr PCSB Budget Base Case'!J111-'5-Yr PCSB Budget Contingency'!J111</f>
        <v>-116.54035478787955</v>
      </c>
      <c r="K111" s="23">
        <f>'5-Yr PCSB Budget Base Case'!K111-'5-Yr PCSB Budget Contingency'!K111</f>
        <v>-189.46899772761572</v>
      </c>
      <c r="L111" s="86">
        <f>IF('5-Yr PCSB Budget Base Case'!G111,G111/'5-Yr PCSB Budget Base Case'!G111,0)</f>
        <v>5.3930544793532542E-2</v>
      </c>
      <c r="M111" s="60">
        <f>IF('5-Yr PCSB Budget Base Case'!H111,H111/'5-Yr PCSB Budget Base Case'!H111,0)</f>
        <v>2.1772275010532006E-2</v>
      </c>
      <c r="N111" s="60">
        <f>IF('5-Yr PCSB Budget Base Case'!I111,I111/'5-Yr PCSB Budget Base Case'!I111,0)</f>
        <v>1.2044910722638576E-2</v>
      </c>
      <c r="O111" s="60">
        <f>IF('5-Yr PCSB Budget Base Case'!J111,J111/'5-Yr PCSB Budget Base Case'!J111,0)</f>
        <v>-2.5599533823320187E-2</v>
      </c>
      <c r="P111" s="100">
        <f>IF('5-Yr PCSB Budget Base Case'!K111,K111/'5-Yr PCSB Budget Base Case'!K111,0)</f>
        <v>-4.369302728136451E-2</v>
      </c>
    </row>
    <row r="112" spans="1:16" ht="30" customHeight="1" thickTop="1">
      <c r="A112" s="14" t="str">
        <f t="shared" si="4"/>
        <v>PCSB 5-Year Budget</v>
      </c>
      <c r="B112" s="151">
        <f t="shared" si="4"/>
        <v>116</v>
      </c>
      <c r="C112" s="14" t="str">
        <f t="shared" si="4"/>
        <v>E.L. Haynes PCS</v>
      </c>
      <c r="D112" s="5" t="str">
        <f t="shared" si="4"/>
        <v>2026-2027</v>
      </c>
      <c r="E112" s="27" t="s">
        <v>235</v>
      </c>
      <c r="F112" s="165">
        <f>'5-Yr PCSB Budget Base Case'!F112-'5-Yr PCSB Budget Contingency'!F110</f>
        <v>0</v>
      </c>
      <c r="G112" s="1">
        <f>'5-Yr PCSB Budget Base Case'!G112-'5-Yr PCSB Budget Contingency'!G112</f>
        <v>0</v>
      </c>
      <c r="H112" s="1">
        <f>'5-Yr PCSB Budget Base Case'!H112-'5-Yr PCSB Budget Contingency'!H112</f>
        <v>0</v>
      </c>
      <c r="I112" s="1">
        <f>'5-Yr PCSB Budget Base Case'!I112-'5-Yr PCSB Budget Contingency'!I112</f>
        <v>0</v>
      </c>
      <c r="J112" s="1">
        <f>'5-Yr PCSB Budget Base Case'!J112-'5-Yr PCSB Budget Contingency'!J112</f>
        <v>0</v>
      </c>
      <c r="K112" s="1">
        <f>'5-Yr PCSB Budget Base Case'!K112-'5-Yr PCSB Budget Contingency'!K112</f>
        <v>0</v>
      </c>
      <c r="L112" s="76">
        <f>IF('5-Yr PCSB Budget Base Case'!G112,G112/'5-Yr PCSB Budget Base Case'!G112,0)</f>
        <v>0</v>
      </c>
      <c r="M112" s="63">
        <f>IF('5-Yr PCSB Budget Base Case'!H112,H112/'5-Yr PCSB Budget Base Case'!H112,0)</f>
        <v>0</v>
      </c>
      <c r="N112" s="63">
        <f>IF('5-Yr PCSB Budget Base Case'!I112,I112/'5-Yr PCSB Budget Base Case'!I112,0)</f>
        <v>0</v>
      </c>
      <c r="O112" s="63">
        <f>IF('5-Yr PCSB Budget Base Case'!J112,J112/'5-Yr PCSB Budget Base Case'!J112,0)</f>
        <v>0</v>
      </c>
      <c r="P112" s="90">
        <f>IF('5-Yr PCSB Budget Base Case'!K112,K112/'5-Yr PCSB Budget Base Case'!K112,0)</f>
        <v>0</v>
      </c>
    </row>
    <row r="113" spans="1:16">
      <c r="A113" s="14" t="str">
        <f t="shared" si="4"/>
        <v>PCSB 5-Year Budget</v>
      </c>
      <c r="B113" s="151">
        <f t="shared" si="4"/>
        <v>116</v>
      </c>
      <c r="C113" s="14" t="str">
        <f t="shared" si="4"/>
        <v>E.L. Haynes PCS</v>
      </c>
      <c r="D113" s="5" t="str">
        <f t="shared" si="4"/>
        <v>2026-2027</v>
      </c>
      <c r="E113" s="27" t="s">
        <v>234</v>
      </c>
      <c r="F113" s="165">
        <f>'5-Yr PCSB Budget Base Case'!F113-'5-Yr PCSB Budget Contingency'!F111</f>
        <v>0</v>
      </c>
      <c r="G113" s="1">
        <f>'5-Yr PCSB Budget Base Case'!G113-'5-Yr PCSB Budget Contingency'!G113</f>
        <v>0</v>
      </c>
      <c r="H113" s="1">
        <f>'5-Yr PCSB Budget Base Case'!H113-'5-Yr PCSB Budget Contingency'!H113</f>
        <v>0</v>
      </c>
      <c r="I113" s="1">
        <f>'5-Yr PCSB Budget Base Case'!I113-'5-Yr PCSB Budget Contingency'!I113</f>
        <v>0</v>
      </c>
      <c r="J113" s="1">
        <f>'5-Yr PCSB Budget Base Case'!J113-'5-Yr PCSB Budget Contingency'!J113</f>
        <v>0</v>
      </c>
      <c r="K113" s="1">
        <f>'5-Yr PCSB Budget Base Case'!K113-'5-Yr PCSB Budget Contingency'!K113</f>
        <v>0</v>
      </c>
      <c r="L113" s="76">
        <f>IF('5-Yr PCSB Budget Base Case'!G113,G113/'5-Yr PCSB Budget Base Case'!G113,0)</f>
        <v>0</v>
      </c>
      <c r="M113" s="63">
        <f>IF('5-Yr PCSB Budget Base Case'!H113,H113/'5-Yr PCSB Budget Base Case'!H113,0)</f>
        <v>0</v>
      </c>
      <c r="N113" s="63">
        <f>IF('5-Yr PCSB Budget Base Case'!I113,I113/'5-Yr PCSB Budget Base Case'!I113,0)</f>
        <v>0</v>
      </c>
      <c r="O113" s="63">
        <f>IF('5-Yr PCSB Budget Base Case'!J113,J113/'5-Yr PCSB Budget Base Case'!J113,0)</f>
        <v>0</v>
      </c>
      <c r="P113" s="90">
        <f>IF('5-Yr PCSB Budget Base Case'!K113,K113/'5-Yr PCSB Budget Base Case'!K113,0)</f>
        <v>0</v>
      </c>
    </row>
    <row r="114" spans="1:16">
      <c r="A114" s="14" t="str">
        <f t="shared" si="4"/>
        <v>PCSB 5-Year Budget</v>
      </c>
      <c r="B114" s="151">
        <f t="shared" si="4"/>
        <v>116</v>
      </c>
      <c r="C114" s="14" t="str">
        <f t="shared" si="4"/>
        <v>E.L. Haynes PCS</v>
      </c>
      <c r="D114" s="5" t="str">
        <f t="shared" si="4"/>
        <v>2026-2027</v>
      </c>
      <c r="E114" s="16" t="s">
        <v>252</v>
      </c>
      <c r="F114" s="165">
        <f>'5-Yr PCSB Budget Base Case'!F114-'5-Yr PCSB Budget Contingency'!F112</f>
        <v>0</v>
      </c>
      <c r="G114" s="28">
        <f>'5-Yr PCSB Budget Base Case'!G114-'5-Yr PCSB Budget Contingency'!G114</f>
        <v>0</v>
      </c>
      <c r="H114" s="28">
        <f>'5-Yr PCSB Budget Base Case'!H114-'5-Yr PCSB Budget Contingency'!H114</f>
        <v>0</v>
      </c>
      <c r="I114" s="28">
        <f>'5-Yr PCSB Budget Base Case'!I114-'5-Yr PCSB Budget Contingency'!I114</f>
        <v>0</v>
      </c>
      <c r="J114" s="28">
        <f>'5-Yr PCSB Budget Base Case'!J114-'5-Yr PCSB Budget Contingency'!J114</f>
        <v>0</v>
      </c>
      <c r="K114" s="28">
        <f>'5-Yr PCSB Budget Base Case'!K114-'5-Yr PCSB Budget Contingency'!K114</f>
        <v>0</v>
      </c>
      <c r="L114" s="82">
        <f>IF('5-Yr PCSB Budget Base Case'!G114,G114/'5-Yr PCSB Budget Base Case'!G114,0)</f>
        <v>0</v>
      </c>
      <c r="M114" s="69">
        <f>IF('5-Yr PCSB Budget Base Case'!H114,H114/'5-Yr PCSB Budget Base Case'!H114,0)</f>
        <v>0</v>
      </c>
      <c r="N114" s="69">
        <f>IF('5-Yr PCSB Budget Base Case'!I114,I114/'5-Yr PCSB Budget Base Case'!I114,0)</f>
        <v>0</v>
      </c>
      <c r="O114" s="69">
        <f>IF('5-Yr PCSB Budget Base Case'!J114,J114/'5-Yr PCSB Budget Base Case'!J114,0)</f>
        <v>0</v>
      </c>
      <c r="P114" s="96">
        <f>IF('5-Yr PCSB Budget Base Case'!K114,K114/'5-Yr PCSB Budget Base Case'!K114,0)</f>
        <v>0</v>
      </c>
    </row>
    <row r="115" spans="1:16" ht="16" thickBot="1">
      <c r="A115" s="14" t="str">
        <f t="shared" ref="A115:D127" si="5">A$2</f>
        <v>PCSB 5-Year Budget</v>
      </c>
      <c r="B115" s="151">
        <f t="shared" si="5"/>
        <v>116</v>
      </c>
      <c r="C115" s="14" t="str">
        <f t="shared" si="5"/>
        <v>E.L. Haynes PCS</v>
      </c>
      <c r="D115" s="5" t="str">
        <f t="shared" si="5"/>
        <v>2026-2027</v>
      </c>
      <c r="E115" s="16" t="s">
        <v>254</v>
      </c>
      <c r="F115" s="165">
        <f>'5-Yr PCSB Budget Base Case'!F115-'5-Yr PCSB Budget Contingency'!F113</f>
        <v>0</v>
      </c>
      <c r="G115" s="59">
        <f>'5-Yr PCSB Budget Base Case'!G115-'5-Yr PCSB Budget Contingency'!G115</f>
        <v>0.45912713658049142</v>
      </c>
      <c r="H115" s="59">
        <f>'5-Yr PCSB Budget Base Case'!H115-'5-Yr PCSB Budget Contingency'!H115</f>
        <v>-7.4626928414827773</v>
      </c>
      <c r="I115" s="59">
        <f>'5-Yr PCSB Budget Base Case'!I115-'5-Yr PCSB Budget Contingency'!I115</f>
        <v>-9.9731261197726724</v>
      </c>
      <c r="J115" s="59">
        <f>'5-Yr PCSB Budget Base Case'!J115-'5-Yr PCSB Budget Contingency'!J115</f>
        <v>-18.474777748189723</v>
      </c>
      <c r="K115" s="59">
        <f>'5-Yr PCSB Budget Base Case'!K115-'5-Yr PCSB Budget Contingency'!K115</f>
        <v>-25.166688309985602</v>
      </c>
      <c r="L115" s="102">
        <f>IF('5-Yr PCSB Budget Base Case'!G115,G115/'5-Yr PCSB Budget Base Case'!G115,0)</f>
        <v>2.5041736227044975E-3</v>
      </c>
      <c r="M115" s="103">
        <f>IF('5-Yr PCSB Budget Base Case'!H115,H115/'5-Yr PCSB Budget Base Case'!H115,0)</f>
        <v>-3.9232053422370537E-2</v>
      </c>
      <c r="N115" s="103">
        <f>IF('5-Yr PCSB Budget Base Case'!I115,I115/'5-Yr PCSB Budget Base Case'!I115,0)</f>
        <v>-4.9248747913188617E-2</v>
      </c>
      <c r="O115" s="103">
        <f>IF('5-Yr PCSB Budget Base Case'!J115,J115/'5-Yr PCSB Budget Base Case'!J115,0)</f>
        <v>-8.8480801335559273E-2</v>
      </c>
      <c r="P115" s="104">
        <f>IF('5-Yr PCSB Budget Base Case'!K115,K115/'5-Yr PCSB Budget Base Case'!K115,0)</f>
        <v>-0.11602671118530886</v>
      </c>
    </row>
    <row r="116" spans="1:16" ht="30" customHeight="1" thickTop="1">
      <c r="A116" s="14" t="str">
        <f t="shared" si="5"/>
        <v>PCSB 5-Year Budget</v>
      </c>
      <c r="B116" s="151">
        <f t="shared" si="5"/>
        <v>116</v>
      </c>
      <c r="C116" s="14" t="str">
        <f t="shared" si="5"/>
        <v>E.L. Haynes PCS</v>
      </c>
      <c r="D116" s="5" t="str">
        <f t="shared" si="5"/>
        <v>2026-2027</v>
      </c>
      <c r="E116" s="16" t="s">
        <v>236</v>
      </c>
      <c r="F116" s="165">
        <f>'5-Yr PCSB Budget Base Case'!F116-'5-Yr PCSB Budget Contingency'!F114</f>
        <v>0</v>
      </c>
      <c r="G116" s="22">
        <f>'5-Yr PCSB Budget Base Case'!G116-'5-Yr PCSB Budget Contingency'!G116</f>
        <v>1.9859150277912008</v>
      </c>
      <c r="H116" s="22">
        <f>'5-Yr PCSB Budget Base Case'!H116-'5-Yr PCSB Budget Contingency'!H116</f>
        <v>2.0424354102590101</v>
      </c>
      <c r="I116" s="22">
        <f>'5-Yr PCSB Budget Base Case'!I116-'5-Yr PCSB Budget Contingency'!I116</f>
        <v>2.0580283734291953</v>
      </c>
      <c r="J116" s="22">
        <f>'5-Yr PCSB Budget Base Case'!J116-'5-Yr PCSB Budget Contingency'!J116</f>
        <v>2.1153198869692744</v>
      </c>
      <c r="K116" s="22">
        <f>'5-Yr PCSB Budget Base Case'!K116-'5-Yr PCSB Budget Contingency'!K116</f>
        <v>2.4902700958593655</v>
      </c>
      <c r="L116" s="84">
        <f>IF('5-Yr PCSB Budget Base Case'!G116,G116/'5-Yr PCSB Budget Base Case'!G116,0)</f>
        <v>4.7517513803952721E-2</v>
      </c>
      <c r="M116" s="71">
        <f>IF('5-Yr PCSB Budget Base Case'!H116,H116/'5-Yr PCSB Budget Base Case'!H116,0)</f>
        <v>5.3931784226380092E-2</v>
      </c>
      <c r="N116" s="71">
        <f>IF('5-Yr PCSB Budget Base Case'!I116,I116/'5-Yr PCSB Budget Base Case'!I116,0)</f>
        <v>5.4529574444955715E-2</v>
      </c>
      <c r="O116" s="71">
        <f>IF('5-Yr PCSB Budget Base Case'!J116,J116/'5-Yr PCSB Budget Base Case'!J116,0)</f>
        <v>5.489934170192616E-2</v>
      </c>
      <c r="P116" s="98">
        <f>IF('5-Yr PCSB Budget Base Case'!K116,K116/'5-Yr PCSB Budget Base Case'!K116,0)</f>
        <v>7.05678488662492E-2</v>
      </c>
    </row>
    <row r="117" spans="1:16">
      <c r="A117" s="14" t="str">
        <f t="shared" si="5"/>
        <v>PCSB 5-Year Budget</v>
      </c>
      <c r="B117" s="151">
        <f t="shared" si="5"/>
        <v>116</v>
      </c>
      <c r="C117" s="14" t="str">
        <f t="shared" si="5"/>
        <v>E.L. Haynes PCS</v>
      </c>
      <c r="D117" s="5" t="str">
        <f t="shared" si="5"/>
        <v>2026-2027</v>
      </c>
      <c r="E117" s="16" t="s">
        <v>237</v>
      </c>
      <c r="F117" s="165">
        <f>'5-Yr PCSB Budget Base Case'!F117-'5-Yr PCSB Budget Contingency'!F115</f>
        <v>0</v>
      </c>
      <c r="G117" s="58">
        <f>'5-Yr PCSB Budget Base Case'!G117-'5-Yr PCSB Budget Contingency'!G117</f>
        <v>1.3194437474776599</v>
      </c>
      <c r="H117" s="58">
        <f>'5-Yr PCSB Budget Base Case'!H117-'5-Yr PCSB Budget Contingency'!H117</f>
        <v>1.2375151252976941</v>
      </c>
      <c r="I117" s="58">
        <f>'5-Yr PCSB Budget Base Case'!I117-'5-Yr PCSB Budget Contingency'!I117</f>
        <v>1.1427670703840107</v>
      </c>
      <c r="J117" s="58">
        <f>'5-Yr PCSB Budget Base Case'!J117-'5-Yr PCSB Budget Contingency'!J117</f>
        <v>1.0879185645612246</v>
      </c>
      <c r="K117" s="58">
        <f>'5-Yr PCSB Budget Base Case'!K117-'5-Yr PCSB Budget Contingency'!K117</f>
        <v>1.0735601052608956</v>
      </c>
      <c r="L117" s="105">
        <f>IF('5-Yr PCSB Budget Base Case'!G117,G117/'5-Yr PCSB Budget Base Case'!G117,0)</f>
        <v>5.334291460278031E-2</v>
      </c>
      <c r="M117" s="106">
        <f>IF('5-Yr PCSB Budget Base Case'!H117,H117/'5-Yr PCSB Budget Base Case'!H117,0)</f>
        <v>6.0811301349627971E-2</v>
      </c>
      <c r="N117" s="106">
        <f>IF('5-Yr PCSB Budget Base Case'!I117,I117/'5-Yr PCSB Budget Base Case'!I117,0)</f>
        <v>6.009515683435071E-2</v>
      </c>
      <c r="O117" s="106">
        <f>IF('5-Yr PCSB Budget Base Case'!J117,J117/'5-Yr PCSB Budget Base Case'!J117,0)</f>
        <v>5.8972118329709229E-2</v>
      </c>
      <c r="P117" s="107">
        <f>IF('5-Yr PCSB Budget Base Case'!K117,K117/'5-Yr PCSB Budget Base Case'!K117,0)</f>
        <v>6.261064456723367E-2</v>
      </c>
    </row>
    <row r="118" spans="1:16">
      <c r="A118" s="14" t="str">
        <f t="shared" si="5"/>
        <v>PCSB 5-Year Budget</v>
      </c>
      <c r="B118" s="151">
        <f t="shared" si="5"/>
        <v>116</v>
      </c>
      <c r="C118" s="14" t="str">
        <f t="shared" si="5"/>
        <v>E.L. Haynes PCS</v>
      </c>
      <c r="D118" s="5" t="str">
        <f t="shared" si="5"/>
        <v>2026-2027</v>
      </c>
      <c r="E118" s="16" t="s">
        <v>253</v>
      </c>
      <c r="F118" s="165">
        <f>'5-Yr PCSB Budget Base Case'!F118-'5-Yr PCSB Budget Contingency'!F116</f>
        <v>0</v>
      </c>
      <c r="G118" s="21">
        <f>'5-Yr PCSB Budget Base Case'!G118-'5-Yr PCSB Budget Contingency'!G118</f>
        <v>1.4578015511617863</v>
      </c>
      <c r="H118" s="21">
        <f>'5-Yr PCSB Budget Base Case'!H118-'5-Yr PCSB Budget Contingency'!H118</f>
        <v>1.3921073491998506</v>
      </c>
      <c r="I118" s="21">
        <f>'5-Yr PCSB Budget Base Case'!I118-'5-Yr PCSB Budget Contingency'!I118</f>
        <v>1.3063102196704222</v>
      </c>
      <c r="J118" s="21">
        <f>'5-Yr PCSB Budget Base Case'!J118-'5-Yr PCSB Budget Contingency'!J118</f>
        <v>1.2595476959482745</v>
      </c>
      <c r="K118" s="21">
        <f>'5-Yr PCSB Budget Base Case'!K118-'5-Yr PCSB Budget Contingency'!K118</f>
        <v>1.2957580880691602</v>
      </c>
      <c r="L118" s="82">
        <f>IF('5-Yr PCSB Budget Base Case'!G118,G118/'5-Yr PCSB Budget Base Case'!G118,0)</f>
        <v>5.1555475031507897E-2</v>
      </c>
      <c r="M118" s="69">
        <f>IF('5-Yr PCSB Budget Base Case'!H118,H118/'5-Yr PCSB Budget Base Case'!H118,0)</f>
        <v>5.8701353785234958E-2</v>
      </c>
      <c r="N118" s="69">
        <f>IF('5-Yr PCSB Budget Base Case'!I118,I118/'5-Yr PCSB Budget Base Case'!I118,0)</f>
        <v>5.8416708866921914E-2</v>
      </c>
      <c r="O118" s="69">
        <f>IF('5-Yr PCSB Budget Base Case'!J118,J118/'5-Yr PCSB Budget Base Case'!J118,0)</f>
        <v>5.7769753435324124E-2</v>
      </c>
      <c r="P118" s="96">
        <f>IF('5-Yr PCSB Budget Base Case'!K118,K118/'5-Yr PCSB Budget Base Case'!K118,0)</f>
        <v>6.4813577649158641E-2</v>
      </c>
    </row>
    <row r="119" spans="1:16" ht="16" thickBot="1">
      <c r="A119" s="14" t="str">
        <f t="shared" si="5"/>
        <v>PCSB 5-Year Budget</v>
      </c>
      <c r="B119" s="151">
        <f t="shared" si="5"/>
        <v>116</v>
      </c>
      <c r="C119" s="14" t="str">
        <f t="shared" si="5"/>
        <v>E.L. Haynes PCS</v>
      </c>
      <c r="D119" s="5" t="str">
        <f t="shared" si="5"/>
        <v>2026-2027</v>
      </c>
      <c r="E119" s="16" t="s">
        <v>251</v>
      </c>
      <c r="F119" s="165">
        <f>'5-Yr PCSB Budget Base Case'!F119-'5-Yr PCSB Budget Contingency'!F117</f>
        <v>0</v>
      </c>
      <c r="G119" s="60">
        <f>'5-Yr PCSB Budget Base Case'!G119-'5-Yr PCSB Budget Contingency'!G119</f>
        <v>7.2621667855898187E-2</v>
      </c>
      <c r="H119" s="60">
        <f>'5-Yr PCSB Budget Base Case'!H119-'5-Yr PCSB Budget Contingency'!H119</f>
        <v>2.474363795298018E-2</v>
      </c>
      <c r="I119" s="60">
        <f>'5-Yr PCSB Budget Base Case'!I119-'5-Yr PCSB Budget Contingency'!I119</f>
        <v>1.3328180991414529E-2</v>
      </c>
      <c r="J119" s="60">
        <f>'5-Yr PCSB Budget Base Case'!J119-'5-Yr PCSB Budget Contingency'!J119</f>
        <v>-2.7621013525359839E-2</v>
      </c>
      <c r="K119" s="60">
        <f>'5-Yr PCSB Budget Base Case'!K119-'5-Yr PCSB Budget Contingency'!K119</f>
        <v>-4.35554762785616E-2</v>
      </c>
      <c r="L119" s="86">
        <f>IF('5-Yr PCSB Budget Base Case'!G119,G119/'5-Yr PCSB Budget Base Case'!G119,0)</f>
        <v>5.3930544793532459E-2</v>
      </c>
      <c r="M119" s="60">
        <f>IF('5-Yr PCSB Budget Base Case'!H119,H119/'5-Yr PCSB Budget Base Case'!H119,0)</f>
        <v>2.1772275010531954E-2</v>
      </c>
      <c r="N119" s="60">
        <f>IF('5-Yr PCSB Budget Base Case'!I119,I119/'5-Yr PCSB Budget Base Case'!I119,0)</f>
        <v>1.2044910722638719E-2</v>
      </c>
      <c r="O119" s="60">
        <f>IF('5-Yr PCSB Budget Base Case'!J119,J119/'5-Yr PCSB Budget Base Case'!J119,0)</f>
        <v>-2.5599533823320177E-2</v>
      </c>
      <c r="P119" s="100">
        <f>IF('5-Yr PCSB Budget Base Case'!K119,K119/'5-Yr PCSB Budget Base Case'!K119,0)</f>
        <v>-4.3693027281364594E-2</v>
      </c>
    </row>
    <row r="120" spans="1:16" ht="30" customHeight="1" thickTop="1">
      <c r="A120" s="14" t="str">
        <f t="shared" si="5"/>
        <v>PCSB 5-Year Budget</v>
      </c>
      <c r="B120" s="151">
        <f t="shared" si="5"/>
        <v>116</v>
      </c>
      <c r="C120" s="14" t="str">
        <f t="shared" si="5"/>
        <v>E.L. Haynes PCS</v>
      </c>
      <c r="D120" s="5" t="str">
        <f t="shared" si="5"/>
        <v>2026-2027</v>
      </c>
      <c r="E120" s="16" t="s">
        <v>245</v>
      </c>
      <c r="F120" s="165">
        <f>'5-Yr PCSB Budget Base Case'!F120-'5-Yr PCSB Budget Contingency'!F118</f>
        <v>0</v>
      </c>
      <c r="G120" s="57">
        <f>'5-Yr PCSB Budget Base Case'!G120-'5-Yr PCSB Budget Contingency'!G120</f>
        <v>-1.2171029494776824E-2</v>
      </c>
      <c r="H120" s="57">
        <f>'5-Yr PCSB Budget Base Case'!H120-'5-Yr PCSB Budget Contingency'!H120</f>
        <v>1.2867769655491246E-2</v>
      </c>
      <c r="I120" s="57">
        <f>'5-Yr PCSB Budget Base Case'!I120-'5-Yr PCSB Budget Contingency'!I120</f>
        <v>1.3984344080871408E-2</v>
      </c>
      <c r="J120" s="57">
        <f>'5-Yr PCSB Budget Base Case'!J120-'5-Yr PCSB Budget Contingency'!J120</f>
        <v>3.5105100898191424E-2</v>
      </c>
      <c r="K120" s="57">
        <f>'5-Yr PCSB Budget Base Case'!K120-'5-Yr PCSB Budget Contingency'!K120</f>
        <v>4.3888721626551386E-2</v>
      </c>
      <c r="L120" s="85">
        <f>IF('5-Yr PCSB Budget Base Case'!G120,G120/'5-Yr PCSB Budget Base Case'!G120,0)</f>
        <v>0.32523343868040805</v>
      </c>
      <c r="M120" s="57">
        <f>IF('5-Yr PCSB Budget Base Case'!H120,H120/'5-Yr PCSB Budget Base Case'!H120,0)</f>
        <v>-2.3671861348027465</v>
      </c>
      <c r="N120" s="57">
        <f>IF('5-Yr PCSB Budget Base Case'!I120,I120/'5-Yr PCSB Budget Base Case'!I120,0)</f>
        <v>-1.0971631581236825</v>
      </c>
      <c r="O120" s="57">
        <f>IF('5-Yr PCSB Budget Base Case'!J120,J120/'5-Yr PCSB Budget Base Case'!J120,0)</f>
        <v>-3.0273828617144747</v>
      </c>
      <c r="P120" s="99">
        <f>IF('5-Yr PCSB Budget Base Case'!K120,K120/'5-Yr PCSB Budget Base Case'!K120,0)</f>
        <v>-3.9822593734674112</v>
      </c>
    </row>
    <row r="121" spans="1:16">
      <c r="A121" s="14" t="str">
        <f t="shared" si="5"/>
        <v>PCSB 5-Year Budget</v>
      </c>
      <c r="B121" s="151">
        <f t="shared" si="5"/>
        <v>116</v>
      </c>
      <c r="C121" s="14" t="str">
        <f t="shared" si="5"/>
        <v>E.L. Haynes PCS</v>
      </c>
      <c r="D121" s="5" t="str">
        <f t="shared" si="5"/>
        <v>2026-2027</v>
      </c>
      <c r="E121" s="16" t="s">
        <v>246</v>
      </c>
      <c r="F121" s="165">
        <f>'5-Yr PCSB Budget Base Case'!F121-'5-Yr PCSB Budget Contingency'!F119</f>
        <v>0</v>
      </c>
      <c r="G121" s="57">
        <f>'5-Yr PCSB Budget Base Case'!G121-'5-Yr PCSB Budget Contingency'!G121</f>
        <v>-4.7344413301640097E-3</v>
      </c>
      <c r="H121" s="57">
        <f>'5-Yr PCSB Budget Base Case'!H121-'5-Yr PCSB Budget Contingency'!H121</f>
        <v>1.8469065303835523E-2</v>
      </c>
      <c r="I121" s="57">
        <f>'5-Yr PCSB Budget Base Case'!I121-'5-Yr PCSB Budget Contingency'!I121</f>
        <v>1.9168442808132766E-2</v>
      </c>
      <c r="J121" s="57">
        <f>'5-Yr PCSB Budget Base Case'!J121-'5-Yr PCSB Budget Contingency'!J121</f>
        <v>3.8739906840516203E-2</v>
      </c>
      <c r="K121" s="57">
        <f>'5-Yr PCSB Budget Base Case'!K121-'5-Yr PCSB Budget Contingency'!K121</f>
        <v>4.665303471932767E-2</v>
      </c>
      <c r="L121" s="85">
        <f>IF('5-Yr PCSB Budget Base Case'!G121,G121/'5-Yr PCSB Budget Base Case'!G121,0)</f>
        <v>-0.1531625891666282</v>
      </c>
      <c r="M121" s="57">
        <f>IF('5-Yr PCSB Budget Base Case'!H121,H121/'5-Yr PCSB Budget Base Case'!H121,0)</f>
        <v>0.40430686118276449</v>
      </c>
      <c r="N121" s="57">
        <f>IF('5-Yr PCSB Budget Base Case'!I121,I121/'5-Yr PCSB Budget Base Case'!I121,0)</f>
        <v>0.50654167135560324</v>
      </c>
      <c r="O121" s="57">
        <f>IF('5-Yr PCSB Budget Base Case'!J121,J121/'5-Yr PCSB Budget Base Case'!J121,0)</f>
        <v>1.0318488188805375</v>
      </c>
      <c r="P121" s="99">
        <f>IF('5-Yr PCSB Budget Base Case'!K121,K121/'5-Yr PCSB Budget Base Case'!K121,0)</f>
        <v>1.274974051679596</v>
      </c>
    </row>
    <row r="122" spans="1:16">
      <c r="A122" s="14" t="str">
        <f t="shared" si="5"/>
        <v>PCSB 5-Year Budget</v>
      </c>
      <c r="B122" s="151">
        <f t="shared" si="5"/>
        <v>116</v>
      </c>
      <c r="C122" s="14" t="str">
        <f t="shared" si="5"/>
        <v>E.L. Haynes PCS</v>
      </c>
      <c r="D122" s="5" t="str">
        <f t="shared" si="5"/>
        <v>2026-2027</v>
      </c>
      <c r="E122" s="16" t="s">
        <v>244</v>
      </c>
      <c r="F122" s="165">
        <f>'5-Yr PCSB Budget Base Case'!F122-'5-Yr PCSB Budget Contingency'!F120</f>
        <v>0</v>
      </c>
      <c r="G122" s="61">
        <f>'5-Yr PCSB Budget Base Case'!G122-'5-Yr PCSB Budget Contingency'!G122</f>
        <v>-68.976469437192165</v>
      </c>
      <c r="H122" s="61">
        <f>'5-Yr PCSB Budget Base Case'!H122-'5-Yr PCSB Budget Contingency'!H122</f>
        <v>-62.568372804100036</v>
      </c>
      <c r="I122" s="61">
        <f>'5-Yr PCSB Budget Base Case'!I122-'5-Yr PCSB Budget Contingency'!I122</f>
        <v>-53.798082301132496</v>
      </c>
      <c r="J122" s="61">
        <f>'5-Yr PCSB Budget Base Case'!J122-'5-Yr PCSB Budget Contingency'!J122</f>
        <v>-38.898998457274416</v>
      </c>
      <c r="K122" s="61">
        <f>'5-Yr PCSB Budget Base Case'!K122-'5-Yr PCSB Budget Contingency'!K122</f>
        <v>-19.186260449456313</v>
      </c>
      <c r="L122" s="105">
        <f>IF('5-Yr PCSB Budget Base Case'!G122,G122/'5-Yr PCSB Budget Base Case'!G122,0)</f>
        <v>-0.76550351520762072</v>
      </c>
      <c r="M122" s="106">
        <f>IF('5-Yr PCSB Budget Base Case'!H122,H122/'5-Yr PCSB Budget Base Case'!H122,0)</f>
        <v>-0.69296018022797934</v>
      </c>
      <c r="N122" s="106">
        <f>IF('5-Yr PCSB Budget Base Case'!I122,I122/'5-Yr PCSB Budget Base Case'!I122,0)</f>
        <v>-0.61800700919082219</v>
      </c>
      <c r="O122" s="106">
        <f>IF('5-Yr PCSB Budget Base Case'!J122,J122/'5-Yr PCSB Budget Base Case'!J122,0)</f>
        <v>-0.46400713286183615</v>
      </c>
      <c r="P122" s="107">
        <f>IF('5-Yr PCSB Budget Base Case'!K122,K122/'5-Yr PCSB Budget Base Case'!K122,0)</f>
        <v>-0.21175336082913598</v>
      </c>
    </row>
    <row r="123" spans="1:16" ht="30" customHeight="1">
      <c r="A123" s="14" t="str">
        <f t="shared" si="5"/>
        <v>PCSB 5-Year Budget</v>
      </c>
      <c r="B123" s="151">
        <f t="shared" si="5"/>
        <v>116</v>
      </c>
      <c r="C123" s="14" t="str">
        <f t="shared" si="5"/>
        <v>E.L. Haynes PCS</v>
      </c>
      <c r="D123" s="5" t="str">
        <f t="shared" si="5"/>
        <v>2026-2027</v>
      </c>
      <c r="E123" s="16" t="s">
        <v>247</v>
      </c>
      <c r="F123" s="165">
        <f>'5-Yr PCSB Budget Base Case'!F123-'5-Yr PCSB Budget Contingency'!F121</f>
        <v>0</v>
      </c>
      <c r="G123" s="57">
        <f>'5-Yr PCSB Budget Base Case'!G123-'5-Yr PCSB Budget Contingency'!G123</f>
        <v>-3.8211623708677145E-3</v>
      </c>
      <c r="H123" s="57">
        <f>'5-Yr PCSB Budget Base Case'!H123-'5-Yr PCSB Budget Contingency'!H123</f>
        <v>-5.5340286757263879E-3</v>
      </c>
      <c r="I123" s="57">
        <f>'5-Yr PCSB Budget Base Case'!I123-'5-Yr PCSB Budget Contingency'!I123</f>
        <v>-5.2533869442293879E-3</v>
      </c>
      <c r="J123" s="57">
        <f>'5-Yr PCSB Budget Base Case'!J123-'5-Yr PCSB Budget Contingency'!J123</f>
        <v>-7.0982059753110782E-3</v>
      </c>
      <c r="K123" s="57">
        <f>'5-Yr PCSB Budget Base Case'!K123-'5-Yr PCSB Budget Contingency'!K123</f>
        <v>-7.8650655006642367E-3</v>
      </c>
      <c r="L123" s="85">
        <f>IF('5-Yr PCSB Budget Base Case'!G123,G123/'5-Yr PCSB Budget Base Case'!G123,0)</f>
        <v>-5.734712311760844E-3</v>
      </c>
      <c r="M123" s="57">
        <f>IF('5-Yr PCSB Budget Base Case'!H123,H123/'5-Yr PCSB Budget Base Case'!H123,0)</f>
        <v>-8.1491662261499904E-3</v>
      </c>
      <c r="N123" s="57">
        <f>IF('5-Yr PCSB Budget Base Case'!I123,I123/'5-Yr PCSB Budget Base Case'!I123,0)</f>
        <v>-7.7184286222523974E-3</v>
      </c>
      <c r="O123" s="57">
        <f>IF('5-Yr PCSB Budget Base Case'!J123,J123/'5-Yr PCSB Budget Base Case'!J123,0)</f>
        <v>-1.0488283075901286E-2</v>
      </c>
      <c r="P123" s="99">
        <f>IF('5-Yr PCSB Budget Base Case'!K123,K123/'5-Yr PCSB Budget Base Case'!K123,0)</f>
        <v>-1.1568785359927241E-2</v>
      </c>
    </row>
    <row r="124" spans="1:16">
      <c r="A124" s="14" t="str">
        <f t="shared" si="5"/>
        <v>PCSB 5-Year Budget</v>
      </c>
      <c r="B124" s="151">
        <f t="shared" si="5"/>
        <v>116</v>
      </c>
      <c r="C124" s="14" t="str">
        <f t="shared" si="5"/>
        <v>E.L. Haynes PCS</v>
      </c>
      <c r="D124" s="5" t="str">
        <f t="shared" si="5"/>
        <v>2026-2027</v>
      </c>
      <c r="E124" s="16" t="s">
        <v>248</v>
      </c>
      <c r="F124" s="165">
        <f>'5-Yr PCSB Budget Base Case'!F124-'5-Yr PCSB Budget Contingency'!F122</f>
        <v>0</v>
      </c>
      <c r="G124" s="57">
        <f>'5-Yr PCSB Budget Base Case'!G124-'5-Yr PCSB Budget Contingency'!G124</f>
        <v>-9.7928327262665482E-4</v>
      </c>
      <c r="H124" s="57">
        <f>'5-Yr PCSB Budget Base Case'!H124-'5-Yr PCSB Budget Contingency'!H124</f>
        <v>9.0808627658500729E-4</v>
      </c>
      <c r="I124" s="57">
        <f>'5-Yr PCSB Budget Base Case'!I124-'5-Yr PCSB Budget Contingency'!I124</f>
        <v>1.1126079467373567E-3</v>
      </c>
      <c r="J124" s="57">
        <f>'5-Yr PCSB Budget Base Case'!J124-'5-Yr PCSB Budget Contingency'!J124</f>
        <v>2.8739047751720204E-3</v>
      </c>
      <c r="K124" s="57">
        <f>'5-Yr PCSB Budget Base Case'!K124-'5-Yr PCSB Budget Contingency'!K124</f>
        <v>3.7736512938937455E-3</v>
      </c>
      <c r="L124" s="85">
        <f>IF('5-Yr PCSB Budget Base Case'!G124,G124/'5-Yr PCSB Budget Base Case'!G124,0)</f>
        <v>-1.2698247412971068E-2</v>
      </c>
      <c r="M124" s="57">
        <f>IF('5-Yr PCSB Budget Base Case'!H124,H124/'5-Yr PCSB Budget Base Case'!H124,0)</f>
        <v>1.1367230338644405E-2</v>
      </c>
      <c r="N124" s="57">
        <f>IF('5-Yr PCSB Budget Base Case'!I124,I124/'5-Yr PCSB Budget Base Case'!I124,0)</f>
        <v>1.3923190378277345E-2</v>
      </c>
      <c r="O124" s="57">
        <f>IF('5-Yr PCSB Budget Base Case'!J124,J124/'5-Yr PCSB Budget Base Case'!J124,0)</f>
        <v>3.5216194196480734E-2</v>
      </c>
      <c r="P124" s="99">
        <f>IF('5-Yr PCSB Budget Base Case'!K124,K124/'5-Yr PCSB Budget Base Case'!K124,0)</f>
        <v>4.5488426638534328E-2</v>
      </c>
    </row>
    <row r="125" spans="1:16">
      <c r="A125" s="14" t="str">
        <f t="shared" si="5"/>
        <v>PCSB 5-Year Budget</v>
      </c>
      <c r="B125" s="151">
        <f t="shared" si="5"/>
        <v>116</v>
      </c>
      <c r="C125" s="14" t="str">
        <f t="shared" si="5"/>
        <v>E.L. Haynes PCS</v>
      </c>
      <c r="D125" s="5" t="str">
        <f t="shared" si="5"/>
        <v>2026-2027</v>
      </c>
      <c r="E125" s="16" t="s">
        <v>249</v>
      </c>
      <c r="F125" s="165">
        <f>'5-Yr PCSB Budget Base Case'!F125-'5-Yr PCSB Budget Contingency'!F123</f>
        <v>0</v>
      </c>
      <c r="G125" s="57">
        <f>'5-Yr PCSB Budget Base Case'!G125-'5-Yr PCSB Budget Contingency'!G125</f>
        <v>5.6182735443901788E-3</v>
      </c>
      <c r="H125" s="57">
        <f>'5-Yr PCSB Budget Base Case'!H125-'5-Yr PCSB Budget Contingency'!H125</f>
        <v>3.8981518081623173E-3</v>
      </c>
      <c r="I125" s="57">
        <f>'5-Yr PCSB Budget Base Case'!I125-'5-Yr PCSB Budget Contingency'!I125</f>
        <v>2.9937716028715922E-3</v>
      </c>
      <c r="J125" s="57">
        <f>'5-Yr PCSB Budget Base Case'!J125-'5-Yr PCSB Budget Contingency'!J125</f>
        <v>1.2284517803634737E-3</v>
      </c>
      <c r="K125" s="57">
        <f>'5-Yr PCSB Budget Base Case'!K125-'5-Yr PCSB Budget Contingency'!K125</f>
        <v>4.1942850113733943E-4</v>
      </c>
      <c r="L125" s="85">
        <f>IF('5-Yr PCSB Budget Base Case'!G125,G125/'5-Yr PCSB Budget Base Case'!G125,0)</f>
        <v>4.1917120781466123E-2</v>
      </c>
      <c r="M125" s="57">
        <f>IF('5-Yr PCSB Budget Base Case'!H125,H125/'5-Yr PCSB Budget Base Case'!H125,0)</f>
        <v>3.2892014884135491E-2</v>
      </c>
      <c r="N125" s="57">
        <f>IF('5-Yr PCSB Budget Base Case'!I125,I125/'5-Yr PCSB Budget Base Case'!I125,0)</f>
        <v>2.5800397515835537E-2</v>
      </c>
      <c r="O125" s="57">
        <f>IF('5-Yr PCSB Budget Base Case'!J125,J125/'5-Yr PCSB Budget Base Case'!J125,0)</f>
        <v>1.0518178527622171E-2</v>
      </c>
      <c r="P125" s="99">
        <f>IF('5-Yr PCSB Budget Base Case'!K125,K125/'5-Yr PCSB Budget Base Case'!K125,0)</f>
        <v>3.7829264232735497E-3</v>
      </c>
    </row>
    <row r="126" spans="1:16" ht="16" thickBot="1">
      <c r="A126" s="14" t="str">
        <f t="shared" si="5"/>
        <v>PCSB 5-Year Budget</v>
      </c>
      <c r="B126" s="151">
        <f t="shared" si="5"/>
        <v>116</v>
      </c>
      <c r="C126" s="14" t="str">
        <f t="shared" si="5"/>
        <v>E.L. Haynes PCS</v>
      </c>
      <c r="D126" s="5" t="str">
        <f t="shared" si="5"/>
        <v>2026-2027</v>
      </c>
      <c r="E126" s="16" t="s">
        <v>250</v>
      </c>
      <c r="F126" s="165">
        <f>'5-Yr PCSB Budget Base Case'!F126-'5-Yr PCSB Budget Contingency'!F124</f>
        <v>0</v>
      </c>
      <c r="G126" s="103">
        <f>'5-Yr PCSB Budget Base Case'!G126-'5-Yr PCSB Budget Contingency'!G126</f>
        <v>-8.1782790089569846E-4</v>
      </c>
      <c r="H126" s="103">
        <f>'5-Yr PCSB Budget Base Case'!H126-'5-Yr PCSB Budget Contingency'!H126</f>
        <v>7.277905909789939E-4</v>
      </c>
      <c r="I126" s="103">
        <f>'5-Yr PCSB Budget Base Case'!I126-'5-Yr PCSB Budget Contingency'!I126</f>
        <v>1.1470073946203696E-3</v>
      </c>
      <c r="J126" s="103">
        <f>'5-Yr PCSB Budget Base Case'!J126-'5-Yr PCSB Budget Contingency'!J126</f>
        <v>2.9958494197754593E-3</v>
      </c>
      <c r="K126" s="103">
        <f>'5-Yr PCSB Budget Base Case'!K126-'5-Yr PCSB Budget Contingency'!K126</f>
        <v>3.6719857056330546E-3</v>
      </c>
      <c r="L126" s="105">
        <f>IF('5-Yr PCSB Budget Base Case'!G126,G126/'5-Yr PCSB Budget Base Case'!G126,0)</f>
        <v>-6.6747302102272863E-3</v>
      </c>
      <c r="M126" s="106">
        <f>IF('5-Yr PCSB Budget Base Case'!H126,H126/'5-Yr PCSB Budget Base Case'!H126,0)</f>
        <v>5.9407279624521169E-3</v>
      </c>
      <c r="N126" s="106">
        <f>IF('5-Yr PCSB Budget Base Case'!I126,I126/'5-Yr PCSB Budget Base Case'!I126,0)</f>
        <v>9.2931803203428302E-3</v>
      </c>
      <c r="O126" s="106">
        <f>IF('5-Yr PCSB Budget Base Case'!J126,J126/'5-Yr PCSB Budget Base Case'!J126,0)</f>
        <v>2.4000494065344272E-2</v>
      </c>
      <c r="P126" s="107">
        <f>IF('5-Yr PCSB Budget Base Case'!K126,K126/'5-Yr PCSB Budget Base Case'!K126,0)</f>
        <v>2.9070043309288984E-2</v>
      </c>
    </row>
    <row r="127" spans="1:16" ht="30" customHeight="1" thickTop="1" thickBot="1">
      <c r="A127" s="14" t="str">
        <f t="shared" si="5"/>
        <v>PCSB 5-Year Budget</v>
      </c>
      <c r="B127" s="151">
        <f t="shared" si="5"/>
        <v>116</v>
      </c>
      <c r="C127" s="14" t="str">
        <f t="shared" si="5"/>
        <v>E.L. Haynes PCS</v>
      </c>
      <c r="D127" s="5" t="str">
        <f t="shared" si="5"/>
        <v>2026-2027</v>
      </c>
      <c r="E127" s="16" t="s">
        <v>257</v>
      </c>
      <c r="F127" s="165">
        <f>'5-Yr PCSB Budget Base Case'!F127-'5-Yr PCSB Budget Contingency'!F125</f>
        <v>0</v>
      </c>
      <c r="G127" s="108">
        <f>'5-Yr PCSB Budget Base Case'!G127-'5-Yr PCSB Budget Contingency'!G127</f>
        <v>-1.6314155589627566E-2</v>
      </c>
      <c r="H127" s="109">
        <f>'5-Yr PCSB Budget Base Case'!H127-'5-Yr PCSB Budget Contingency'!H127</f>
        <v>-1.1001674029329445E-2</v>
      </c>
      <c r="I127" s="109">
        <f>'5-Yr PCSB Budget Base Case'!I127-'5-Yr PCSB Budget Contingency'!I127</f>
        <v>-1.5252617959482517E-4</v>
      </c>
      <c r="J127" s="109">
        <f>'5-Yr PCSB Budget Base Case'!J127-'5-Yr PCSB Budget Contingency'!J127</f>
        <v>2.7220405155713279E-2</v>
      </c>
      <c r="K127" s="109">
        <f>'5-Yr PCSB Budget Base Case'!K127-'5-Yr PCSB Budget Contingency'!K127</f>
        <v>6.2752833256083884E-2</v>
      </c>
      <c r="L127" s="82">
        <f>IF('5-Yr PCSB Budget Base Case'!G127,G127/'5-Yr PCSB Budget Base Case'!G127,0)</f>
        <v>-3.6804856152720826E-2</v>
      </c>
      <c r="M127" s="69">
        <f>IF('5-Yr PCSB Budget Base Case'!H127,H127/'5-Yr PCSB Budget Base Case'!H127,0)</f>
        <v>-2.5768910810679311E-2</v>
      </c>
      <c r="N127" s="69">
        <f>IF('5-Yr PCSB Budget Base Case'!I127,I127/'5-Yr PCSB Budget Base Case'!I127,0)</f>
        <v>-3.8145983303392782E-4</v>
      </c>
      <c r="O127" s="69">
        <f>IF('5-Yr PCSB Budget Base Case'!J127,J127/'5-Yr PCSB Budget Base Case'!J127,0)</f>
        <v>7.2696036290575888E-2</v>
      </c>
      <c r="P127" s="96">
        <f>IF('5-Yr PCSB Budget Base Case'!K127,K127/'5-Yr PCSB Budget Base Case'!K127,0)</f>
        <v>0.17773732064947417</v>
      </c>
    </row>
    <row r="128" spans="1:16" ht="16" thickTop="1"/>
  </sheetData>
  <sheetProtection algorithmName="SHA-512" hashValue="/v4+txwOtPvl2H7dT8k0EsAPhsxrIHp50s/Vz7MHX2BjZ1hXWac7LxxncTex9SFm59yakihl1/oChQhiDqhp2Q==" saltValue="wmButrTuikS1WTWEympS2A==" spinCount="100000" sheet="1" objects="1" scenarios="1"/>
  <autoFilter ref="A1:K1" xr:uid="{4CC79657-46CE-0E4E-9154-6B27DCE8447C}"/>
  <conditionalFormatting sqref="E62:E64">
    <cfRule type="containsBlanks" dxfId="3" priority="2">
      <formula>LEN(TRIM(E62))=0</formula>
    </cfRule>
  </conditionalFormatting>
  <conditionalFormatting sqref="E108">
    <cfRule type="containsBlanks" dxfId="2" priority="1">
      <formula>LEN(TRIM(E108))=0</formula>
    </cfRule>
  </conditionalFormatting>
  <dataValidations count="3">
    <dataValidation type="whole" allowBlank="1" showInputMessage="1" showErrorMessage="1" error="Enter Whole Number" sqref="G66:P68 G100:P102 G94:P94 G70:P71 G73:P75 G96:P96 G108:P109 G127:P127 G112:P113 F99 F104 G105:K107 G87:P90 G77:P83 G8:P57" xr:uid="{FD433C7C-6907-454F-BA71-0B62BC3CD50F}">
      <formula1>-1000000000</formula1>
      <formula2>1000000000</formula2>
    </dataValidation>
    <dataValidation type="list" allowBlank="1" showInputMessage="1" showErrorMessage="1" sqref="D2" xr:uid="{2F661BC5-10DA-E243-A631-606CABDA0647}">
      <formula1>"2022-2023,2023-2024,2024-2025,2025-2026,2026-2027,2027-2028"</formula1>
    </dataValidation>
    <dataValidation type="whole" allowBlank="1" showInputMessage="1" showErrorMessage="1" sqref="G59:P64" xr:uid="{771D7C90-2783-D941-9176-B0E07A8C5B10}">
      <formula1>0</formula1>
      <formula2>10000</formula2>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BBD0912-9DF4-1441-91E9-68E97B20AF1E}">
          <x14:formula1>
            <xm:f>_xlfn.ANCHORARRAY('LEA and Campus Lists'!$F$2)</xm:f>
          </x14:formula1>
          <xm:sqref>C2</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6364F-0496-464B-82BD-DB90E0393DAF}">
  <sheetPr codeName="Sheet6">
    <tabColor theme="1"/>
  </sheetPr>
  <dimension ref="A1:P128"/>
  <sheetViews>
    <sheetView zoomScale="77" zoomScaleNormal="100" workbookViewId="0">
      <pane xSplit="5" ySplit="1" topLeftCell="F69" activePane="bottomRight" state="frozen"/>
      <selection activeCell="F114" sqref="F114"/>
      <selection pane="topRight" activeCell="F114" sqref="F114"/>
      <selection pane="bottomLeft" activeCell="F114" sqref="F114"/>
      <selection pane="bottomRight" activeCell="K57" sqref="K57"/>
    </sheetView>
  </sheetViews>
  <sheetFormatPr baseColWidth="10" defaultColWidth="10.7109375" defaultRowHeight="15"/>
  <cols>
    <col min="1" max="1" width="17" bestFit="1" customWidth="1"/>
    <col min="2" max="2" width="6.28515625" style="147" bestFit="1" customWidth="1"/>
    <col min="3" max="3" width="57" bestFit="1" customWidth="1"/>
    <col min="4" max="4" width="9.5703125" style="1" bestFit="1" customWidth="1"/>
    <col min="5" max="5" width="63.28515625" bestFit="1" customWidth="1"/>
    <col min="6" max="6" width="15.42578125" style="3" customWidth="1"/>
    <col min="7" max="11" width="15.42578125" style="11" customWidth="1"/>
    <col min="12" max="16" width="9.7109375" style="1" customWidth="1"/>
    <col min="17" max="16384" width="10.7109375" style="1"/>
  </cols>
  <sheetData>
    <row r="1" spans="1:16" s="2" customFormat="1" ht="80.25" customHeight="1">
      <c r="A1" s="12" t="s">
        <v>0</v>
      </c>
      <c r="B1" s="150" t="s">
        <v>1</v>
      </c>
      <c r="C1" s="12" t="s">
        <v>2</v>
      </c>
      <c r="D1" s="25" t="s">
        <v>213</v>
      </c>
      <c r="E1" s="12" t="s">
        <v>3</v>
      </c>
      <c r="F1" s="4" t="str">
        <f>"6/30/"&amp;TEXT(LEFT(D2,4),"0000")</f>
        <v>6/30/2026</v>
      </c>
      <c r="G1" s="24" t="str">
        <f>D2</f>
        <v>2026-2027</v>
      </c>
      <c r="H1" s="24" t="str">
        <f>TEXT(RIGHT(G1,4),"0000")&amp;"-"&amp;TEXT(RIGHT(G1,4)+1,"0000")</f>
        <v>2027-2028</v>
      </c>
      <c r="I1" s="24" t="str">
        <f t="shared" ref="I1:K1" si="0">TEXT(RIGHT(H1,4),"0000")&amp;"-"&amp;TEXT(RIGHT(H1,4)+1,"0000")</f>
        <v>2028-2029</v>
      </c>
      <c r="J1" s="24" t="str">
        <f t="shared" si="0"/>
        <v>2029-2030</v>
      </c>
      <c r="K1" s="24" t="str">
        <f t="shared" si="0"/>
        <v>2030-2031</v>
      </c>
      <c r="L1" s="73" t="str">
        <f>G1&amp;" % of Base Case"</f>
        <v>2026-2027 % of Base Case</v>
      </c>
      <c r="M1" s="72" t="str">
        <f t="shared" ref="M1:P1" si="1">H1&amp;" % of Base Case"</f>
        <v>2027-2028 % of Base Case</v>
      </c>
      <c r="N1" s="72" t="str">
        <f t="shared" si="1"/>
        <v>2028-2029 % of Base Case</v>
      </c>
      <c r="O1" s="72" t="str">
        <f t="shared" si="1"/>
        <v>2029-2030 % of Base Case</v>
      </c>
      <c r="P1" s="87" t="str">
        <f t="shared" si="1"/>
        <v>2030-2031 % of Base Case</v>
      </c>
    </row>
    <row r="2" spans="1:16">
      <c r="A2" s="17" t="s">
        <v>212</v>
      </c>
      <c r="B2" s="151">
        <f>VLOOKUP(C2,LEA_and_Campus_List[],2,FALSE)</f>
        <v>116</v>
      </c>
      <c r="C2" s="56" t="str">
        <f>'5-Yr PCSB Budget Contingency'!C2</f>
        <v>E.L. Haynes PCS</v>
      </c>
      <c r="D2" s="5" t="str">
        <f>'5-Yr PCSB Budget Contingency'!D2</f>
        <v>2026-2027</v>
      </c>
      <c r="E2" s="42" t="s">
        <v>224</v>
      </c>
      <c r="F2" s="35">
        <f>'5-Yr PCSB Budget Contingency'!F2-'5-Yr PCSB Budget No Expansion'!F2</f>
        <v>0</v>
      </c>
      <c r="G2" s="35">
        <f>'5-Yr PCSB Budget Contingency'!G2-'5-Yr PCSB Budget No Expansion'!G2</f>
        <v>0</v>
      </c>
      <c r="H2" s="50">
        <f>'5-Yr PCSB Budget Contingency'!H2-'5-Yr PCSB Budget No Expansion'!H2</f>
        <v>0</v>
      </c>
      <c r="I2" s="50">
        <f>'5-Yr PCSB Budget Contingency'!I2-'5-Yr PCSB Budget No Expansion'!I2</f>
        <v>0</v>
      </c>
      <c r="J2" s="50">
        <f>'5-Yr PCSB Budget Contingency'!J2-'5-Yr PCSB Budget No Expansion'!J2</f>
        <v>0</v>
      </c>
      <c r="K2" s="50">
        <f>'5-Yr PCSB Budget Contingency'!K2-'5-Yr PCSB Budget No Expansion'!K2</f>
        <v>0</v>
      </c>
      <c r="L2" s="74">
        <f>IF('5-Yr PCSB Budget Contingency'!G2,G2/'5-Yr PCSB Budget Contingency'!G2,0)</f>
        <v>0</v>
      </c>
      <c r="M2" s="50">
        <f>IF('5-Yr PCSB Budget Contingency'!H2,H2/'5-Yr PCSB Budget Contingency'!H2,0)</f>
        <v>0</v>
      </c>
      <c r="N2" s="50">
        <f>IF('5-Yr PCSB Budget Contingency'!I2,I2/'5-Yr PCSB Budget Contingency'!I2,0)</f>
        <v>0</v>
      </c>
      <c r="O2" s="50">
        <f>IF('5-Yr PCSB Budget Contingency'!J2,J2/'5-Yr PCSB Budget Contingency'!J2,0)</f>
        <v>0</v>
      </c>
      <c r="P2" s="88">
        <f>IF('5-Yr PCSB Budget Contingency'!K2,K2/'5-Yr PCSB Budget Contingency'!K2,0)</f>
        <v>0</v>
      </c>
    </row>
    <row r="3" spans="1:16">
      <c r="A3" s="14" t="str">
        <f t="shared" ref="A3:D18" si="2">A$2</f>
        <v>PCSB 5-Year Budget</v>
      </c>
      <c r="B3" s="151">
        <f t="shared" si="2"/>
        <v>116</v>
      </c>
      <c r="C3" s="14" t="str">
        <f t="shared" si="2"/>
        <v>E.L. Haynes PCS</v>
      </c>
      <c r="D3" s="5" t="str">
        <f t="shared" si="2"/>
        <v>2026-2027</v>
      </c>
      <c r="E3" s="42" t="s">
        <v>225</v>
      </c>
      <c r="F3" s="44">
        <f>'5-Yr PCSB Budget Contingency'!F3-'5-Yr PCSB Budget No Expansion'!F3</f>
        <v>0</v>
      </c>
      <c r="G3" s="44">
        <f>'5-Yr PCSB Budget Contingency'!G3-'5-Yr PCSB Budget No Expansion'!G3</f>
        <v>0</v>
      </c>
      <c r="H3" s="44">
        <f>'5-Yr PCSB Budget Contingency'!H3-'5-Yr PCSB Budget No Expansion'!H3</f>
        <v>0</v>
      </c>
      <c r="I3" s="44">
        <f>'5-Yr PCSB Budget Contingency'!I3-'5-Yr PCSB Budget No Expansion'!I3</f>
        <v>0</v>
      </c>
      <c r="J3" s="44">
        <f>'5-Yr PCSB Budget Contingency'!J3-'5-Yr PCSB Budget No Expansion'!J3</f>
        <v>0</v>
      </c>
      <c r="K3" s="44">
        <f>'5-Yr PCSB Budget Contingency'!K3-'5-Yr PCSB Budget No Expansion'!K3</f>
        <v>0</v>
      </c>
      <c r="L3" s="75">
        <f>IF('5-Yr PCSB Budget Contingency'!G3,G3/'5-Yr PCSB Budget Contingency'!G3,0)</f>
        <v>0</v>
      </c>
      <c r="M3" s="62">
        <f>IF('5-Yr PCSB Budget Contingency'!H3,H3/'5-Yr PCSB Budget Contingency'!H3,0)</f>
        <v>0</v>
      </c>
      <c r="N3" s="62">
        <f>IF('5-Yr PCSB Budget Contingency'!I3,I3/'5-Yr PCSB Budget Contingency'!I3,0)</f>
        <v>0</v>
      </c>
      <c r="O3" s="62">
        <f>IF('5-Yr PCSB Budget Contingency'!J3,J3/'5-Yr PCSB Budget Contingency'!J3,0)</f>
        <v>0</v>
      </c>
      <c r="P3" s="89">
        <f>IF('5-Yr PCSB Budget Contingency'!K3,K3/'5-Yr PCSB Budget Contingency'!K3,0)</f>
        <v>0</v>
      </c>
    </row>
    <row r="4" spans="1:16">
      <c r="A4" s="14" t="str">
        <f t="shared" si="2"/>
        <v>PCSB 5-Year Budget</v>
      </c>
      <c r="B4" s="151">
        <f t="shared" si="2"/>
        <v>116</v>
      </c>
      <c r="C4" s="14" t="str">
        <f t="shared" si="2"/>
        <v>E.L. Haynes PCS</v>
      </c>
      <c r="D4" s="5" t="str">
        <f t="shared" si="2"/>
        <v>2026-2027</v>
      </c>
      <c r="E4" s="41" t="s">
        <v>226</v>
      </c>
      <c r="F4" s="35">
        <f>'5-Yr PCSB Budget Contingency'!F4-'5-Yr PCSB Budget No Expansion'!F4</f>
        <v>0</v>
      </c>
      <c r="G4" s="35">
        <f>'5-Yr PCSB Budget Contingency'!G4-'5-Yr PCSB Budget No Expansion'!G4</f>
        <v>0</v>
      </c>
      <c r="H4" s="50">
        <f>'5-Yr PCSB Budget Contingency'!H4-'5-Yr PCSB Budget No Expansion'!H4</f>
        <v>0</v>
      </c>
      <c r="I4" s="50">
        <f>'5-Yr PCSB Budget Contingency'!I4-'5-Yr PCSB Budget No Expansion'!I4</f>
        <v>0</v>
      </c>
      <c r="J4" s="50">
        <f>'5-Yr PCSB Budget Contingency'!J4-'5-Yr PCSB Budget No Expansion'!J4</f>
        <v>0</v>
      </c>
      <c r="K4" s="50">
        <f>'5-Yr PCSB Budget Contingency'!K4-'5-Yr PCSB Budget No Expansion'!K4</f>
        <v>0</v>
      </c>
      <c r="L4" s="76">
        <f>IF('5-Yr PCSB Budget Contingency'!G4,G4/'5-Yr PCSB Budget Contingency'!G4,0)</f>
        <v>0</v>
      </c>
      <c r="M4" s="63">
        <f>IF('5-Yr PCSB Budget Contingency'!H4,H4/'5-Yr PCSB Budget Contingency'!H4,0)</f>
        <v>0</v>
      </c>
      <c r="N4" s="63">
        <f>IF('5-Yr PCSB Budget Contingency'!I4,I4/'5-Yr PCSB Budget Contingency'!I4,0)</f>
        <v>0</v>
      </c>
      <c r="O4" s="63">
        <f>IF('5-Yr PCSB Budget Contingency'!J4,J4/'5-Yr PCSB Budget Contingency'!J4,0)</f>
        <v>0</v>
      </c>
      <c r="P4" s="90">
        <f>IF('5-Yr PCSB Budget Contingency'!K4,K4/'5-Yr PCSB Budget Contingency'!K4,0)</f>
        <v>0</v>
      </c>
    </row>
    <row r="5" spans="1:16">
      <c r="A5" s="14" t="str">
        <f t="shared" si="2"/>
        <v>PCSB 5-Year Budget</v>
      </c>
      <c r="B5" s="151">
        <f t="shared" si="2"/>
        <v>116</v>
      </c>
      <c r="C5" s="14" t="str">
        <f t="shared" si="2"/>
        <v>E.L. Haynes PCS</v>
      </c>
      <c r="D5" s="5" t="str">
        <f t="shared" si="2"/>
        <v>2026-2027</v>
      </c>
      <c r="E5" s="41" t="s">
        <v>220</v>
      </c>
      <c r="F5" s="44">
        <f>'5-Yr PCSB Budget Contingency'!F5-'5-Yr PCSB Budget No Expansion'!F5</f>
        <v>0</v>
      </c>
      <c r="G5" s="44">
        <f>'5-Yr PCSB Budget Contingency'!G5-'5-Yr PCSB Budget No Expansion'!G5</f>
        <v>0</v>
      </c>
      <c r="H5" s="44">
        <f>'5-Yr PCSB Budget Contingency'!H5-'5-Yr PCSB Budget No Expansion'!H5</f>
        <v>0</v>
      </c>
      <c r="I5" s="44">
        <f>'5-Yr PCSB Budget Contingency'!I5-'5-Yr PCSB Budget No Expansion'!I5</f>
        <v>0</v>
      </c>
      <c r="J5" s="44">
        <f>'5-Yr PCSB Budget Contingency'!J5-'5-Yr PCSB Budget No Expansion'!J5</f>
        <v>0</v>
      </c>
      <c r="K5" s="44">
        <f>'5-Yr PCSB Budget Contingency'!K5-'5-Yr PCSB Budget No Expansion'!K5</f>
        <v>0</v>
      </c>
      <c r="L5" s="75">
        <f>IF('5-Yr PCSB Budget Contingency'!G5,G5/'5-Yr PCSB Budget Contingency'!G5,0)</f>
        <v>0</v>
      </c>
      <c r="M5" s="62">
        <f>IF('5-Yr PCSB Budget Contingency'!H5,H5/'5-Yr PCSB Budget Contingency'!H5,0)</f>
        <v>0</v>
      </c>
      <c r="N5" s="62">
        <f>IF('5-Yr PCSB Budget Contingency'!I5,I5/'5-Yr PCSB Budget Contingency'!I5,0)</f>
        <v>0</v>
      </c>
      <c r="O5" s="62">
        <f>IF('5-Yr PCSB Budget Contingency'!J5,J5/'5-Yr PCSB Budget Contingency'!J5,0)</f>
        <v>0</v>
      </c>
      <c r="P5" s="89">
        <f>IF('5-Yr PCSB Budget Contingency'!K5,K5/'5-Yr PCSB Budget Contingency'!K5,0)</f>
        <v>0</v>
      </c>
    </row>
    <row r="6" spans="1:16">
      <c r="A6" s="14" t="str">
        <f t="shared" si="2"/>
        <v>PCSB 5-Year Budget</v>
      </c>
      <c r="B6" s="151">
        <f t="shared" si="2"/>
        <v>116</v>
      </c>
      <c r="C6" s="14" t="str">
        <f t="shared" si="2"/>
        <v>E.L. Haynes PCS</v>
      </c>
      <c r="D6" s="5" t="str">
        <f t="shared" si="2"/>
        <v>2026-2027</v>
      </c>
      <c r="E6" s="41" t="s">
        <v>227</v>
      </c>
      <c r="F6" s="35">
        <f>'5-Yr PCSB Budget Contingency'!F6-'5-Yr PCSB Budget No Expansion'!F6</f>
        <v>0</v>
      </c>
      <c r="G6" s="35">
        <f>'5-Yr PCSB Budget Contingency'!G6-'5-Yr PCSB Budget No Expansion'!G6</f>
        <v>0</v>
      </c>
      <c r="H6" s="50">
        <f>'5-Yr PCSB Budget Contingency'!H6-'5-Yr PCSB Budget No Expansion'!H6</f>
        <v>0</v>
      </c>
      <c r="I6" s="50">
        <f>'5-Yr PCSB Budget Contingency'!I6-'5-Yr PCSB Budget No Expansion'!I6</f>
        <v>0</v>
      </c>
      <c r="J6" s="50">
        <f>'5-Yr PCSB Budget Contingency'!J6-'5-Yr PCSB Budget No Expansion'!J6</f>
        <v>0</v>
      </c>
      <c r="K6" s="50">
        <f>'5-Yr PCSB Budget Contingency'!K6-'5-Yr PCSB Budget No Expansion'!K6</f>
        <v>0</v>
      </c>
      <c r="L6" s="76">
        <f>IF('5-Yr PCSB Budget Contingency'!G6,G6/'5-Yr PCSB Budget Contingency'!G6,0)</f>
        <v>0</v>
      </c>
      <c r="M6" s="63">
        <f>IF('5-Yr PCSB Budget Contingency'!H6,H6/'5-Yr PCSB Budget Contingency'!H6,0)</f>
        <v>0</v>
      </c>
      <c r="N6" s="63">
        <f>IF('5-Yr PCSB Budget Contingency'!I6,I6/'5-Yr PCSB Budget Contingency'!I6,0)</f>
        <v>0</v>
      </c>
      <c r="O6" s="63">
        <f>IF('5-Yr PCSB Budget Contingency'!J6,J6/'5-Yr PCSB Budget Contingency'!J6,0)</f>
        <v>0</v>
      </c>
      <c r="P6" s="90">
        <f>IF('5-Yr PCSB Budget Contingency'!K6,K6/'5-Yr PCSB Budget Contingency'!K6,0)</f>
        <v>0</v>
      </c>
    </row>
    <row r="7" spans="1:16" ht="16" thickBot="1">
      <c r="A7" s="14" t="str">
        <f t="shared" si="2"/>
        <v>PCSB 5-Year Budget</v>
      </c>
      <c r="B7" s="151">
        <f t="shared" si="2"/>
        <v>116</v>
      </c>
      <c r="C7" s="14" t="str">
        <f t="shared" si="2"/>
        <v>E.L. Haynes PCS</v>
      </c>
      <c r="D7" s="5" t="str">
        <f t="shared" si="2"/>
        <v>2026-2027</v>
      </c>
      <c r="E7" s="41" t="s">
        <v>221</v>
      </c>
      <c r="F7" s="43">
        <f>'5-Yr PCSB Budget Contingency'!F7-'5-Yr PCSB Budget No Expansion'!F7</f>
        <v>0</v>
      </c>
      <c r="G7" s="43">
        <f>'5-Yr PCSB Budget Contingency'!G7-'5-Yr PCSB Budget No Expansion'!G7</f>
        <v>0</v>
      </c>
      <c r="H7" s="43">
        <f>'5-Yr PCSB Budget Contingency'!H7-'5-Yr PCSB Budget No Expansion'!H7</f>
        <v>0</v>
      </c>
      <c r="I7" s="43">
        <f>'5-Yr PCSB Budget Contingency'!I7-'5-Yr PCSB Budget No Expansion'!I7</f>
        <v>0</v>
      </c>
      <c r="J7" s="43">
        <f>'5-Yr PCSB Budget Contingency'!J7-'5-Yr PCSB Budget No Expansion'!J7</f>
        <v>0</v>
      </c>
      <c r="K7" s="43">
        <f>'5-Yr PCSB Budget Contingency'!K7-'5-Yr PCSB Budget No Expansion'!K7</f>
        <v>0</v>
      </c>
      <c r="L7" s="77">
        <f>IF('5-Yr PCSB Budget Contingency'!G7,G7/'5-Yr PCSB Budget Contingency'!G7,0)</f>
        <v>0</v>
      </c>
      <c r="M7" s="64">
        <f>IF('5-Yr PCSB Budget Contingency'!H7,H7/'5-Yr PCSB Budget Contingency'!H7,0)</f>
        <v>0</v>
      </c>
      <c r="N7" s="64">
        <f>IF('5-Yr PCSB Budget Contingency'!I7,I7/'5-Yr PCSB Budget Contingency'!I7,0)</f>
        <v>0</v>
      </c>
      <c r="O7" s="64">
        <f>IF('5-Yr PCSB Budget Contingency'!J7,J7/'5-Yr PCSB Budget Contingency'!J7,0)</f>
        <v>0</v>
      </c>
      <c r="P7" s="91">
        <f>IF('5-Yr PCSB Budget Contingency'!K7,K7/'5-Yr PCSB Budget Contingency'!K7,0)</f>
        <v>0</v>
      </c>
    </row>
    <row r="8" spans="1:16" ht="30" customHeight="1" thickTop="1">
      <c r="A8" s="14" t="str">
        <f t="shared" si="2"/>
        <v>PCSB 5-Year Budget</v>
      </c>
      <c r="B8" s="151">
        <f t="shared" si="2"/>
        <v>116</v>
      </c>
      <c r="C8" s="14" t="str">
        <f t="shared" si="2"/>
        <v>E.L. Haynes PCS</v>
      </c>
      <c r="D8" s="5" t="str">
        <f t="shared" si="2"/>
        <v>2026-2027</v>
      </c>
      <c r="E8" s="38" t="s">
        <v>211</v>
      </c>
      <c r="F8" s="36">
        <f>'5-Yr PCSB Budget Contingency'!F8</f>
        <v>1.34</v>
      </c>
      <c r="G8" s="51">
        <f>'5-Yr PCSB Budget Contingency'!G8-'5-Yr PCSB Budget No Expansion'!G8</f>
        <v>0</v>
      </c>
      <c r="H8" s="51">
        <f>'5-Yr PCSB Budget Contingency'!H8-'5-Yr PCSB Budget No Expansion'!H8</f>
        <v>0</v>
      </c>
      <c r="I8" s="51">
        <f>'5-Yr PCSB Budget Contingency'!I8-'5-Yr PCSB Budget No Expansion'!I8</f>
        <v>0</v>
      </c>
      <c r="J8" s="51">
        <f>'5-Yr PCSB Budget Contingency'!J8-'5-Yr PCSB Budget No Expansion'!J8</f>
        <v>0</v>
      </c>
      <c r="K8" s="51">
        <f>'5-Yr PCSB Budget Contingency'!K8-'5-Yr PCSB Budget No Expansion'!K8</f>
        <v>0</v>
      </c>
      <c r="L8" s="78">
        <f>IF('5-Yr PCSB Budget Contingency'!G8,G8/'5-Yr PCSB Budget Contingency'!G8,0)</f>
        <v>0</v>
      </c>
      <c r="M8" s="65">
        <f>IF('5-Yr PCSB Budget Contingency'!H8,H8/'5-Yr PCSB Budget Contingency'!H8,0)</f>
        <v>0</v>
      </c>
      <c r="N8" s="65">
        <f>IF('5-Yr PCSB Budget Contingency'!I8,I8/'5-Yr PCSB Budget Contingency'!I8,0)</f>
        <v>0</v>
      </c>
      <c r="O8" s="65">
        <f>IF('5-Yr PCSB Budget Contingency'!J8,J8/'5-Yr PCSB Budget Contingency'!J8,0)</f>
        <v>0</v>
      </c>
      <c r="P8" s="92">
        <f>IF('5-Yr PCSB Budget Contingency'!K8,K8/'5-Yr PCSB Budget Contingency'!K8,0)</f>
        <v>0</v>
      </c>
    </row>
    <row r="9" spans="1:16">
      <c r="A9" s="14" t="str">
        <f t="shared" si="2"/>
        <v>PCSB 5-Year Budget</v>
      </c>
      <c r="B9" s="151">
        <f t="shared" si="2"/>
        <v>116</v>
      </c>
      <c r="C9" s="14" t="str">
        <f t="shared" si="2"/>
        <v>E.L. Haynes PCS</v>
      </c>
      <c r="D9" s="5" t="str">
        <f t="shared" si="2"/>
        <v>2026-2027</v>
      </c>
      <c r="E9" s="38" t="s">
        <v>210</v>
      </c>
      <c r="F9" s="36">
        <f>'5-Yr PCSB Budget Contingency'!F9</f>
        <v>1.3</v>
      </c>
      <c r="G9" s="51">
        <f>'5-Yr PCSB Budget Contingency'!G9-'5-Yr PCSB Budget No Expansion'!G9</f>
        <v>0</v>
      </c>
      <c r="H9" s="51">
        <f>'5-Yr PCSB Budget Contingency'!H9-'5-Yr PCSB Budget No Expansion'!H9</f>
        <v>0</v>
      </c>
      <c r="I9" s="51">
        <f>'5-Yr PCSB Budget Contingency'!I9-'5-Yr PCSB Budget No Expansion'!I9</f>
        <v>0</v>
      </c>
      <c r="J9" s="51">
        <f>'5-Yr PCSB Budget Contingency'!J9-'5-Yr PCSB Budget No Expansion'!J9</f>
        <v>0</v>
      </c>
      <c r="K9" s="51">
        <f>'5-Yr PCSB Budget Contingency'!K9-'5-Yr PCSB Budget No Expansion'!K9</f>
        <v>0</v>
      </c>
      <c r="L9" s="78">
        <f>IF('5-Yr PCSB Budget Contingency'!G9,G9/'5-Yr PCSB Budget Contingency'!G9,0)</f>
        <v>0</v>
      </c>
      <c r="M9" s="65">
        <f>IF('5-Yr PCSB Budget Contingency'!H9,H9/'5-Yr PCSB Budget Contingency'!H9,0)</f>
        <v>0</v>
      </c>
      <c r="N9" s="65">
        <f>IF('5-Yr PCSB Budget Contingency'!I9,I9/'5-Yr PCSB Budget Contingency'!I9,0)</f>
        <v>0</v>
      </c>
      <c r="O9" s="65">
        <f>IF('5-Yr PCSB Budget Contingency'!J9,J9/'5-Yr PCSB Budget Contingency'!J9,0)</f>
        <v>0</v>
      </c>
      <c r="P9" s="92">
        <f>IF('5-Yr PCSB Budget Contingency'!K9,K9/'5-Yr PCSB Budget Contingency'!K9,0)</f>
        <v>0</v>
      </c>
    </row>
    <row r="10" spans="1:16">
      <c r="A10" s="14" t="str">
        <f t="shared" si="2"/>
        <v>PCSB 5-Year Budget</v>
      </c>
      <c r="B10" s="151">
        <f t="shared" si="2"/>
        <v>116</v>
      </c>
      <c r="C10" s="14" t="str">
        <f t="shared" si="2"/>
        <v>E.L. Haynes PCS</v>
      </c>
      <c r="D10" s="5" t="str">
        <f t="shared" si="2"/>
        <v>2026-2027</v>
      </c>
      <c r="E10" s="38" t="s">
        <v>209</v>
      </c>
      <c r="F10" s="36">
        <f>'5-Yr PCSB Budget Contingency'!F10</f>
        <v>1.3</v>
      </c>
      <c r="G10" s="51">
        <f>'5-Yr PCSB Budget Contingency'!G10-'5-Yr PCSB Budget No Expansion'!G10</f>
        <v>0</v>
      </c>
      <c r="H10" s="51">
        <f>'5-Yr PCSB Budget Contingency'!H10-'5-Yr PCSB Budget No Expansion'!H10</f>
        <v>0</v>
      </c>
      <c r="I10" s="51">
        <f>'5-Yr PCSB Budget Contingency'!I10-'5-Yr PCSB Budget No Expansion'!I10</f>
        <v>0</v>
      </c>
      <c r="J10" s="51">
        <f>'5-Yr PCSB Budget Contingency'!J10-'5-Yr PCSB Budget No Expansion'!J10</f>
        <v>0</v>
      </c>
      <c r="K10" s="51">
        <f>'5-Yr PCSB Budget Contingency'!K10-'5-Yr PCSB Budget No Expansion'!K10</f>
        <v>0</v>
      </c>
      <c r="L10" s="78">
        <f>IF('5-Yr PCSB Budget Contingency'!G10,G10/'5-Yr PCSB Budget Contingency'!G10,0)</f>
        <v>0</v>
      </c>
      <c r="M10" s="65">
        <f>IF('5-Yr PCSB Budget Contingency'!H10,H10/'5-Yr PCSB Budget Contingency'!H10,0)</f>
        <v>0</v>
      </c>
      <c r="N10" s="65">
        <f>IF('5-Yr PCSB Budget Contingency'!I10,I10/'5-Yr PCSB Budget Contingency'!I10,0)</f>
        <v>0</v>
      </c>
      <c r="O10" s="65">
        <f>IF('5-Yr PCSB Budget Contingency'!J10,J10/'5-Yr PCSB Budget Contingency'!J10,0)</f>
        <v>0</v>
      </c>
      <c r="P10" s="92">
        <f>IF('5-Yr PCSB Budget Contingency'!K10,K10/'5-Yr PCSB Budget Contingency'!K10,0)</f>
        <v>0</v>
      </c>
    </row>
    <row r="11" spans="1:16">
      <c r="A11" s="14" t="str">
        <f t="shared" si="2"/>
        <v>PCSB 5-Year Budget</v>
      </c>
      <c r="B11" s="151">
        <f t="shared" si="2"/>
        <v>116</v>
      </c>
      <c r="C11" s="14" t="str">
        <f t="shared" si="2"/>
        <v>E.L. Haynes PCS</v>
      </c>
      <c r="D11" s="5" t="str">
        <f t="shared" si="2"/>
        <v>2026-2027</v>
      </c>
      <c r="E11" s="39">
        <v>1</v>
      </c>
      <c r="F11" s="36">
        <f>'5-Yr PCSB Budget Contingency'!F11</f>
        <v>1</v>
      </c>
      <c r="G11" s="51">
        <f>'5-Yr PCSB Budget Contingency'!G11-'5-Yr PCSB Budget No Expansion'!G11</f>
        <v>0</v>
      </c>
      <c r="H11" s="51">
        <f>'5-Yr PCSB Budget Contingency'!H11-'5-Yr PCSB Budget No Expansion'!H11</f>
        <v>0</v>
      </c>
      <c r="I11" s="51">
        <f>'5-Yr PCSB Budget Contingency'!I11-'5-Yr PCSB Budget No Expansion'!I11</f>
        <v>0</v>
      </c>
      <c r="J11" s="51">
        <f>'5-Yr PCSB Budget Contingency'!J11-'5-Yr PCSB Budget No Expansion'!J11</f>
        <v>0</v>
      </c>
      <c r="K11" s="51">
        <f>'5-Yr PCSB Budget Contingency'!K11-'5-Yr PCSB Budget No Expansion'!K11</f>
        <v>0</v>
      </c>
      <c r="L11" s="78">
        <f>IF('5-Yr PCSB Budget Contingency'!G11,G11/'5-Yr PCSB Budget Contingency'!G11,0)</f>
        <v>0</v>
      </c>
      <c r="M11" s="65">
        <f>IF('5-Yr PCSB Budget Contingency'!H11,H11/'5-Yr PCSB Budget Contingency'!H11,0)</f>
        <v>0</v>
      </c>
      <c r="N11" s="65">
        <f>IF('5-Yr PCSB Budget Contingency'!I11,I11/'5-Yr PCSB Budget Contingency'!I11,0)</f>
        <v>0</v>
      </c>
      <c r="O11" s="65">
        <f>IF('5-Yr PCSB Budget Contingency'!J11,J11/'5-Yr PCSB Budget Contingency'!J11,0)</f>
        <v>0</v>
      </c>
      <c r="P11" s="92">
        <f>IF('5-Yr PCSB Budget Contingency'!K11,K11/'5-Yr PCSB Budget Contingency'!K11,0)</f>
        <v>0</v>
      </c>
    </row>
    <row r="12" spans="1:16">
      <c r="A12" s="14" t="str">
        <f t="shared" si="2"/>
        <v>PCSB 5-Year Budget</v>
      </c>
      <c r="B12" s="151">
        <f t="shared" si="2"/>
        <v>116</v>
      </c>
      <c r="C12" s="14" t="str">
        <f t="shared" si="2"/>
        <v>E.L. Haynes PCS</v>
      </c>
      <c r="D12" s="5" t="str">
        <f t="shared" si="2"/>
        <v>2026-2027</v>
      </c>
      <c r="E12" s="39">
        <v>2</v>
      </c>
      <c r="F12" s="36">
        <f>'5-Yr PCSB Budget Contingency'!F12</f>
        <v>1</v>
      </c>
      <c r="G12" s="51">
        <f>'5-Yr PCSB Budget Contingency'!G12-'5-Yr PCSB Budget No Expansion'!G12</f>
        <v>0</v>
      </c>
      <c r="H12" s="51">
        <f>'5-Yr PCSB Budget Contingency'!H12-'5-Yr PCSB Budget No Expansion'!H12</f>
        <v>0</v>
      </c>
      <c r="I12" s="51">
        <f>'5-Yr PCSB Budget Contingency'!I12-'5-Yr PCSB Budget No Expansion'!I12</f>
        <v>0</v>
      </c>
      <c r="J12" s="51">
        <f>'5-Yr PCSB Budget Contingency'!J12-'5-Yr PCSB Budget No Expansion'!J12</f>
        <v>0</v>
      </c>
      <c r="K12" s="51">
        <f>'5-Yr PCSB Budget Contingency'!K12-'5-Yr PCSB Budget No Expansion'!K12</f>
        <v>0</v>
      </c>
      <c r="L12" s="78">
        <f>IF('5-Yr PCSB Budget Contingency'!G12,G12/'5-Yr PCSB Budget Contingency'!G12,0)</f>
        <v>0</v>
      </c>
      <c r="M12" s="65">
        <f>IF('5-Yr PCSB Budget Contingency'!H12,H12/'5-Yr PCSB Budget Contingency'!H12,0)</f>
        <v>0</v>
      </c>
      <c r="N12" s="65">
        <f>IF('5-Yr PCSB Budget Contingency'!I12,I12/'5-Yr PCSB Budget Contingency'!I12,0)</f>
        <v>0</v>
      </c>
      <c r="O12" s="65">
        <f>IF('5-Yr PCSB Budget Contingency'!J12,J12/'5-Yr PCSB Budget Contingency'!J12,0)</f>
        <v>0</v>
      </c>
      <c r="P12" s="92">
        <f>IF('5-Yr PCSB Budget Contingency'!K12,K12/'5-Yr PCSB Budget Contingency'!K12,0)</f>
        <v>0</v>
      </c>
    </row>
    <row r="13" spans="1:16">
      <c r="A13" s="14" t="str">
        <f t="shared" si="2"/>
        <v>PCSB 5-Year Budget</v>
      </c>
      <c r="B13" s="151">
        <f t="shared" si="2"/>
        <v>116</v>
      </c>
      <c r="C13" s="14" t="str">
        <f t="shared" si="2"/>
        <v>E.L. Haynes PCS</v>
      </c>
      <c r="D13" s="5" t="str">
        <f t="shared" si="2"/>
        <v>2026-2027</v>
      </c>
      <c r="E13" s="39">
        <v>3</v>
      </c>
      <c r="F13" s="36">
        <f>'5-Yr PCSB Budget Contingency'!F13</f>
        <v>1</v>
      </c>
      <c r="G13" s="51">
        <f>'5-Yr PCSB Budget Contingency'!G13-'5-Yr PCSB Budget No Expansion'!G13</f>
        <v>0</v>
      </c>
      <c r="H13" s="51">
        <f>'5-Yr PCSB Budget Contingency'!H13-'5-Yr PCSB Budget No Expansion'!H13</f>
        <v>0</v>
      </c>
      <c r="I13" s="51">
        <f>'5-Yr PCSB Budget Contingency'!I13-'5-Yr PCSB Budget No Expansion'!I13</f>
        <v>0</v>
      </c>
      <c r="J13" s="51">
        <f>'5-Yr PCSB Budget Contingency'!J13-'5-Yr PCSB Budget No Expansion'!J13</f>
        <v>0</v>
      </c>
      <c r="K13" s="51">
        <f>'5-Yr PCSB Budget Contingency'!K13-'5-Yr PCSB Budget No Expansion'!K13</f>
        <v>0</v>
      </c>
      <c r="L13" s="78">
        <f>IF('5-Yr PCSB Budget Contingency'!G13,G13/'5-Yr PCSB Budget Contingency'!G13,0)</f>
        <v>0</v>
      </c>
      <c r="M13" s="65">
        <f>IF('5-Yr PCSB Budget Contingency'!H13,H13/'5-Yr PCSB Budget Contingency'!H13,0)</f>
        <v>0</v>
      </c>
      <c r="N13" s="65">
        <f>IF('5-Yr PCSB Budget Contingency'!I13,I13/'5-Yr PCSB Budget Contingency'!I13,0)</f>
        <v>0</v>
      </c>
      <c r="O13" s="65">
        <f>IF('5-Yr PCSB Budget Contingency'!J13,J13/'5-Yr PCSB Budget Contingency'!J13,0)</f>
        <v>0</v>
      </c>
      <c r="P13" s="92">
        <f>IF('5-Yr PCSB Budget Contingency'!K13,K13/'5-Yr PCSB Budget Contingency'!K13,0)</f>
        <v>0</v>
      </c>
    </row>
    <row r="14" spans="1:16">
      <c r="A14" s="14" t="str">
        <f t="shared" si="2"/>
        <v>PCSB 5-Year Budget</v>
      </c>
      <c r="B14" s="151">
        <f t="shared" si="2"/>
        <v>116</v>
      </c>
      <c r="C14" s="14" t="str">
        <f t="shared" si="2"/>
        <v>E.L. Haynes PCS</v>
      </c>
      <c r="D14" s="5" t="str">
        <f t="shared" si="2"/>
        <v>2026-2027</v>
      </c>
      <c r="E14" s="39">
        <v>4</v>
      </c>
      <c r="F14" s="36">
        <f>'5-Yr PCSB Budget Contingency'!F14</f>
        <v>1</v>
      </c>
      <c r="G14" s="51">
        <f>'5-Yr PCSB Budget Contingency'!G14-'5-Yr PCSB Budget No Expansion'!G14</f>
        <v>0</v>
      </c>
      <c r="H14" s="51">
        <f>'5-Yr PCSB Budget Contingency'!H14-'5-Yr PCSB Budget No Expansion'!H14</f>
        <v>0</v>
      </c>
      <c r="I14" s="51">
        <f>'5-Yr PCSB Budget Contingency'!I14-'5-Yr PCSB Budget No Expansion'!I14</f>
        <v>0</v>
      </c>
      <c r="J14" s="51">
        <f>'5-Yr PCSB Budget Contingency'!J14-'5-Yr PCSB Budget No Expansion'!J14</f>
        <v>0</v>
      </c>
      <c r="K14" s="51">
        <f>'5-Yr PCSB Budget Contingency'!K14-'5-Yr PCSB Budget No Expansion'!K14</f>
        <v>0</v>
      </c>
      <c r="L14" s="78">
        <f>IF('5-Yr PCSB Budget Contingency'!G14,G14/'5-Yr PCSB Budget Contingency'!G14,0)</f>
        <v>0</v>
      </c>
      <c r="M14" s="65">
        <f>IF('5-Yr PCSB Budget Contingency'!H14,H14/'5-Yr PCSB Budget Contingency'!H14,0)</f>
        <v>0</v>
      </c>
      <c r="N14" s="65">
        <f>IF('5-Yr PCSB Budget Contingency'!I14,I14/'5-Yr PCSB Budget Contingency'!I14,0)</f>
        <v>0</v>
      </c>
      <c r="O14" s="65">
        <f>IF('5-Yr PCSB Budget Contingency'!J14,J14/'5-Yr PCSB Budget Contingency'!J14,0)</f>
        <v>0</v>
      </c>
      <c r="P14" s="92">
        <f>IF('5-Yr PCSB Budget Contingency'!K14,K14/'5-Yr PCSB Budget Contingency'!K14,0)</f>
        <v>0</v>
      </c>
    </row>
    <row r="15" spans="1:16">
      <c r="A15" s="14" t="str">
        <f t="shared" si="2"/>
        <v>PCSB 5-Year Budget</v>
      </c>
      <c r="B15" s="151">
        <f t="shared" si="2"/>
        <v>116</v>
      </c>
      <c r="C15" s="14" t="str">
        <f t="shared" si="2"/>
        <v>E.L. Haynes PCS</v>
      </c>
      <c r="D15" s="5" t="str">
        <f t="shared" si="2"/>
        <v>2026-2027</v>
      </c>
      <c r="E15" s="39">
        <v>5</v>
      </c>
      <c r="F15" s="36">
        <f>'5-Yr PCSB Budget Contingency'!F15</f>
        <v>1</v>
      </c>
      <c r="G15" s="51">
        <f>'5-Yr PCSB Budget Contingency'!G15-'5-Yr PCSB Budget No Expansion'!G15</f>
        <v>0</v>
      </c>
      <c r="H15" s="51">
        <f>'5-Yr PCSB Budget Contingency'!H15-'5-Yr PCSB Budget No Expansion'!H15</f>
        <v>0</v>
      </c>
      <c r="I15" s="51">
        <f>'5-Yr PCSB Budget Contingency'!I15-'5-Yr PCSB Budget No Expansion'!I15</f>
        <v>0</v>
      </c>
      <c r="J15" s="51">
        <f>'5-Yr PCSB Budget Contingency'!J15-'5-Yr PCSB Budget No Expansion'!J15</f>
        <v>0</v>
      </c>
      <c r="K15" s="51">
        <f>'5-Yr PCSB Budget Contingency'!K15-'5-Yr PCSB Budget No Expansion'!K15</f>
        <v>0</v>
      </c>
      <c r="L15" s="78">
        <f>IF('5-Yr PCSB Budget Contingency'!G15,G15/'5-Yr PCSB Budget Contingency'!G15,0)</f>
        <v>0</v>
      </c>
      <c r="M15" s="65">
        <f>IF('5-Yr PCSB Budget Contingency'!H15,H15/'5-Yr PCSB Budget Contingency'!H15,0)</f>
        <v>0</v>
      </c>
      <c r="N15" s="65">
        <f>IF('5-Yr PCSB Budget Contingency'!I15,I15/'5-Yr PCSB Budget Contingency'!I15,0)</f>
        <v>0</v>
      </c>
      <c r="O15" s="65">
        <f>IF('5-Yr PCSB Budget Contingency'!J15,J15/'5-Yr PCSB Budget Contingency'!J15,0)</f>
        <v>0</v>
      </c>
      <c r="P15" s="92">
        <f>IF('5-Yr PCSB Budget Contingency'!K15,K15/'5-Yr PCSB Budget Contingency'!K15,0)</f>
        <v>0</v>
      </c>
    </row>
    <row r="16" spans="1:16">
      <c r="A16" s="14" t="str">
        <f t="shared" si="2"/>
        <v>PCSB 5-Year Budget</v>
      </c>
      <c r="B16" s="151">
        <f t="shared" si="2"/>
        <v>116</v>
      </c>
      <c r="C16" s="14" t="str">
        <f t="shared" si="2"/>
        <v>E.L. Haynes PCS</v>
      </c>
      <c r="D16" s="5" t="str">
        <f t="shared" si="2"/>
        <v>2026-2027</v>
      </c>
      <c r="E16" s="39">
        <v>6</v>
      </c>
      <c r="F16" s="36">
        <f>'5-Yr PCSB Budget Contingency'!F16</f>
        <v>1.08</v>
      </c>
      <c r="G16" s="51">
        <f>'5-Yr PCSB Budget Contingency'!G16-'5-Yr PCSB Budget No Expansion'!G16</f>
        <v>0</v>
      </c>
      <c r="H16" s="51">
        <f>'5-Yr PCSB Budget Contingency'!H16-'5-Yr PCSB Budget No Expansion'!H16</f>
        <v>0</v>
      </c>
      <c r="I16" s="51">
        <f>'5-Yr PCSB Budget Contingency'!I16-'5-Yr PCSB Budget No Expansion'!I16</f>
        <v>0</v>
      </c>
      <c r="J16" s="51">
        <f>'5-Yr PCSB Budget Contingency'!J16-'5-Yr PCSB Budget No Expansion'!J16</f>
        <v>0</v>
      </c>
      <c r="K16" s="51">
        <f>'5-Yr PCSB Budget Contingency'!K16-'5-Yr PCSB Budget No Expansion'!K16</f>
        <v>0</v>
      </c>
      <c r="L16" s="78">
        <f>IF('5-Yr PCSB Budget Contingency'!G16,G16/'5-Yr PCSB Budget Contingency'!G16,0)</f>
        <v>0</v>
      </c>
      <c r="M16" s="65">
        <f>IF('5-Yr PCSB Budget Contingency'!H16,H16/'5-Yr PCSB Budget Contingency'!H16,0)</f>
        <v>0</v>
      </c>
      <c r="N16" s="65">
        <f>IF('5-Yr PCSB Budget Contingency'!I16,I16/'5-Yr PCSB Budget Contingency'!I16,0)</f>
        <v>0</v>
      </c>
      <c r="O16" s="65">
        <f>IF('5-Yr PCSB Budget Contingency'!J16,J16/'5-Yr PCSB Budget Contingency'!J16,0)</f>
        <v>0</v>
      </c>
      <c r="P16" s="92">
        <f>IF('5-Yr PCSB Budget Contingency'!K16,K16/'5-Yr PCSB Budget Contingency'!K16,0)</f>
        <v>0</v>
      </c>
    </row>
    <row r="17" spans="1:16">
      <c r="A17" s="14" t="str">
        <f t="shared" si="2"/>
        <v>PCSB 5-Year Budget</v>
      </c>
      <c r="B17" s="151">
        <f t="shared" si="2"/>
        <v>116</v>
      </c>
      <c r="C17" s="14" t="str">
        <f t="shared" si="2"/>
        <v>E.L. Haynes PCS</v>
      </c>
      <c r="D17" s="5" t="str">
        <f t="shared" si="2"/>
        <v>2026-2027</v>
      </c>
      <c r="E17" s="39">
        <v>7</v>
      </c>
      <c r="F17" s="36">
        <f>'5-Yr PCSB Budget Contingency'!F17</f>
        <v>1.08</v>
      </c>
      <c r="G17" s="51">
        <f>'5-Yr PCSB Budget Contingency'!G17-'5-Yr PCSB Budget No Expansion'!G17</f>
        <v>0</v>
      </c>
      <c r="H17" s="51">
        <f>'5-Yr PCSB Budget Contingency'!H17-'5-Yr PCSB Budget No Expansion'!H17</f>
        <v>0</v>
      </c>
      <c r="I17" s="51">
        <f>'5-Yr PCSB Budget Contingency'!I17-'5-Yr PCSB Budget No Expansion'!I17</f>
        <v>0</v>
      </c>
      <c r="J17" s="51">
        <f>'5-Yr PCSB Budget Contingency'!J17-'5-Yr PCSB Budget No Expansion'!J17</f>
        <v>0</v>
      </c>
      <c r="K17" s="51">
        <f>'5-Yr PCSB Budget Contingency'!K17-'5-Yr PCSB Budget No Expansion'!K17</f>
        <v>0</v>
      </c>
      <c r="L17" s="78">
        <f>IF('5-Yr PCSB Budget Contingency'!G17,G17/'5-Yr PCSB Budget Contingency'!G17,0)</f>
        <v>0</v>
      </c>
      <c r="M17" s="65">
        <f>IF('5-Yr PCSB Budget Contingency'!H17,H17/'5-Yr PCSB Budget Contingency'!H17,0)</f>
        <v>0</v>
      </c>
      <c r="N17" s="65">
        <f>IF('5-Yr PCSB Budget Contingency'!I17,I17/'5-Yr PCSB Budget Contingency'!I17,0)</f>
        <v>0</v>
      </c>
      <c r="O17" s="65">
        <f>IF('5-Yr PCSB Budget Contingency'!J17,J17/'5-Yr PCSB Budget Contingency'!J17,0)</f>
        <v>0</v>
      </c>
      <c r="P17" s="92">
        <f>IF('5-Yr PCSB Budget Contingency'!K17,K17/'5-Yr PCSB Budget Contingency'!K17,0)</f>
        <v>0</v>
      </c>
    </row>
    <row r="18" spans="1:16">
      <c r="A18" s="14" t="str">
        <f t="shared" si="2"/>
        <v>PCSB 5-Year Budget</v>
      </c>
      <c r="B18" s="151">
        <f t="shared" si="2"/>
        <v>116</v>
      </c>
      <c r="C18" s="14" t="str">
        <f t="shared" si="2"/>
        <v>E.L. Haynes PCS</v>
      </c>
      <c r="D18" s="5" t="str">
        <f t="shared" si="2"/>
        <v>2026-2027</v>
      </c>
      <c r="E18" s="39">
        <v>8</v>
      </c>
      <c r="F18" s="36">
        <f>'5-Yr PCSB Budget Contingency'!F18</f>
        <v>1.08</v>
      </c>
      <c r="G18" s="51">
        <f>'5-Yr PCSB Budget Contingency'!G18-'5-Yr PCSB Budget No Expansion'!G18</f>
        <v>0</v>
      </c>
      <c r="H18" s="51">
        <f>'5-Yr PCSB Budget Contingency'!H18-'5-Yr PCSB Budget No Expansion'!H18</f>
        <v>0</v>
      </c>
      <c r="I18" s="51">
        <f>'5-Yr PCSB Budget Contingency'!I18-'5-Yr PCSB Budget No Expansion'!I18</f>
        <v>0</v>
      </c>
      <c r="J18" s="51">
        <f>'5-Yr PCSB Budget Contingency'!J18-'5-Yr PCSB Budget No Expansion'!J18</f>
        <v>0</v>
      </c>
      <c r="K18" s="51">
        <f>'5-Yr PCSB Budget Contingency'!K18-'5-Yr PCSB Budget No Expansion'!K18</f>
        <v>0</v>
      </c>
      <c r="L18" s="78">
        <f>IF('5-Yr PCSB Budget Contingency'!G18,G18/'5-Yr PCSB Budget Contingency'!G18,0)</f>
        <v>0</v>
      </c>
      <c r="M18" s="65">
        <f>IF('5-Yr PCSB Budget Contingency'!H18,H18/'5-Yr PCSB Budget Contingency'!H18,0)</f>
        <v>0</v>
      </c>
      <c r="N18" s="65">
        <f>IF('5-Yr PCSB Budget Contingency'!I18,I18/'5-Yr PCSB Budget Contingency'!I18,0)</f>
        <v>0</v>
      </c>
      <c r="O18" s="65">
        <f>IF('5-Yr PCSB Budget Contingency'!J18,J18/'5-Yr PCSB Budget Contingency'!J18,0)</f>
        <v>0</v>
      </c>
      <c r="P18" s="92">
        <f>IF('5-Yr PCSB Budget Contingency'!K18,K18/'5-Yr PCSB Budget Contingency'!K18,0)</f>
        <v>0</v>
      </c>
    </row>
    <row r="19" spans="1:16">
      <c r="A19" s="14" t="str">
        <f t="shared" ref="A19:D61" si="3">A$2</f>
        <v>PCSB 5-Year Budget</v>
      </c>
      <c r="B19" s="151">
        <f t="shared" si="3"/>
        <v>116</v>
      </c>
      <c r="C19" s="14" t="str">
        <f t="shared" si="3"/>
        <v>E.L. Haynes PCS</v>
      </c>
      <c r="D19" s="5" t="str">
        <f t="shared" si="3"/>
        <v>2026-2027</v>
      </c>
      <c r="E19" s="39">
        <v>9</v>
      </c>
      <c r="F19" s="36">
        <f>'5-Yr PCSB Budget Contingency'!F19</f>
        <v>1.22</v>
      </c>
      <c r="G19" s="51">
        <f>'5-Yr PCSB Budget Contingency'!G19-'5-Yr PCSB Budget No Expansion'!G19</f>
        <v>0</v>
      </c>
      <c r="H19" s="51">
        <f>'5-Yr PCSB Budget Contingency'!H19-'5-Yr PCSB Budget No Expansion'!H19</f>
        <v>0</v>
      </c>
      <c r="I19" s="51">
        <f>'5-Yr PCSB Budget Contingency'!I19-'5-Yr PCSB Budget No Expansion'!I19</f>
        <v>0</v>
      </c>
      <c r="J19" s="51">
        <f>'5-Yr PCSB Budget Contingency'!J19-'5-Yr PCSB Budget No Expansion'!J19</f>
        <v>0</v>
      </c>
      <c r="K19" s="51">
        <f>'5-Yr PCSB Budget Contingency'!K19-'5-Yr PCSB Budget No Expansion'!K19</f>
        <v>0</v>
      </c>
      <c r="L19" s="78">
        <f>IF('5-Yr PCSB Budget Contingency'!G19,G19/'5-Yr PCSB Budget Contingency'!G19,0)</f>
        <v>0</v>
      </c>
      <c r="M19" s="65">
        <f>IF('5-Yr PCSB Budget Contingency'!H19,H19/'5-Yr PCSB Budget Contingency'!H19,0)</f>
        <v>0</v>
      </c>
      <c r="N19" s="65">
        <f>IF('5-Yr PCSB Budget Contingency'!I19,I19/'5-Yr PCSB Budget Contingency'!I19,0)</f>
        <v>0</v>
      </c>
      <c r="O19" s="65">
        <f>IF('5-Yr PCSB Budget Contingency'!J19,J19/'5-Yr PCSB Budget Contingency'!J19,0)</f>
        <v>0</v>
      </c>
      <c r="P19" s="92">
        <f>IF('5-Yr PCSB Budget Contingency'!K19,K19/'5-Yr PCSB Budget Contingency'!K19,0)</f>
        <v>0</v>
      </c>
    </row>
    <row r="20" spans="1:16">
      <c r="A20" s="14" t="str">
        <f t="shared" si="3"/>
        <v>PCSB 5-Year Budget</v>
      </c>
      <c r="B20" s="151">
        <f t="shared" si="3"/>
        <v>116</v>
      </c>
      <c r="C20" s="14" t="str">
        <f t="shared" si="3"/>
        <v>E.L. Haynes PCS</v>
      </c>
      <c r="D20" s="5" t="str">
        <f t="shared" si="3"/>
        <v>2026-2027</v>
      </c>
      <c r="E20" s="39">
        <v>10</v>
      </c>
      <c r="F20" s="36">
        <f>'5-Yr PCSB Budget Contingency'!F20</f>
        <v>1.22</v>
      </c>
      <c r="G20" s="51">
        <f>'5-Yr PCSB Budget Contingency'!G20-'5-Yr PCSB Budget No Expansion'!G20</f>
        <v>0</v>
      </c>
      <c r="H20" s="51">
        <f>'5-Yr PCSB Budget Contingency'!H20-'5-Yr PCSB Budget No Expansion'!H20</f>
        <v>0</v>
      </c>
      <c r="I20" s="51">
        <f>'5-Yr PCSB Budget Contingency'!I20-'5-Yr PCSB Budget No Expansion'!I20</f>
        <v>0</v>
      </c>
      <c r="J20" s="51">
        <f>'5-Yr PCSB Budget Contingency'!J20-'5-Yr PCSB Budget No Expansion'!J20</f>
        <v>0</v>
      </c>
      <c r="K20" s="51">
        <f>'5-Yr PCSB Budget Contingency'!K20-'5-Yr PCSB Budget No Expansion'!K20</f>
        <v>0</v>
      </c>
      <c r="L20" s="78">
        <f>IF('5-Yr PCSB Budget Contingency'!G20,G20/'5-Yr PCSB Budget Contingency'!G20,0)</f>
        <v>0</v>
      </c>
      <c r="M20" s="65">
        <f>IF('5-Yr PCSB Budget Contingency'!H20,H20/'5-Yr PCSB Budget Contingency'!H20,0)</f>
        <v>0</v>
      </c>
      <c r="N20" s="65">
        <f>IF('5-Yr PCSB Budget Contingency'!I20,I20/'5-Yr PCSB Budget Contingency'!I20,0)</f>
        <v>0</v>
      </c>
      <c r="O20" s="65">
        <f>IF('5-Yr PCSB Budget Contingency'!J20,J20/'5-Yr PCSB Budget Contingency'!J20,0)</f>
        <v>0</v>
      </c>
      <c r="P20" s="92">
        <f>IF('5-Yr PCSB Budget Contingency'!K20,K20/'5-Yr PCSB Budget Contingency'!K20,0)</f>
        <v>0</v>
      </c>
    </row>
    <row r="21" spans="1:16">
      <c r="A21" s="14" t="str">
        <f t="shared" si="3"/>
        <v>PCSB 5-Year Budget</v>
      </c>
      <c r="B21" s="151">
        <f t="shared" si="3"/>
        <v>116</v>
      </c>
      <c r="C21" s="14" t="str">
        <f t="shared" si="3"/>
        <v>E.L. Haynes PCS</v>
      </c>
      <c r="D21" s="5" t="str">
        <f t="shared" si="3"/>
        <v>2026-2027</v>
      </c>
      <c r="E21" s="39">
        <v>11</v>
      </c>
      <c r="F21" s="36">
        <f>'5-Yr PCSB Budget Contingency'!F21</f>
        <v>1.22</v>
      </c>
      <c r="G21" s="51">
        <f>'5-Yr PCSB Budget Contingency'!G21-'5-Yr PCSB Budget No Expansion'!G21</f>
        <v>0</v>
      </c>
      <c r="H21" s="51">
        <f>'5-Yr PCSB Budget Contingency'!H21-'5-Yr PCSB Budget No Expansion'!H21</f>
        <v>0</v>
      </c>
      <c r="I21" s="51">
        <f>'5-Yr PCSB Budget Contingency'!I21-'5-Yr PCSB Budget No Expansion'!I21</f>
        <v>0</v>
      </c>
      <c r="J21" s="51">
        <f>'5-Yr PCSB Budget Contingency'!J21-'5-Yr PCSB Budget No Expansion'!J21</f>
        <v>0</v>
      </c>
      <c r="K21" s="51">
        <f>'5-Yr PCSB Budget Contingency'!K21-'5-Yr PCSB Budget No Expansion'!K21</f>
        <v>0</v>
      </c>
      <c r="L21" s="78">
        <f>IF('5-Yr PCSB Budget Contingency'!G21,G21/'5-Yr PCSB Budget Contingency'!G21,0)</f>
        <v>0</v>
      </c>
      <c r="M21" s="65">
        <f>IF('5-Yr PCSB Budget Contingency'!H21,H21/'5-Yr PCSB Budget Contingency'!H21,0)</f>
        <v>0</v>
      </c>
      <c r="N21" s="65">
        <f>IF('5-Yr PCSB Budget Contingency'!I21,I21/'5-Yr PCSB Budget Contingency'!I21,0)</f>
        <v>0</v>
      </c>
      <c r="O21" s="65">
        <f>IF('5-Yr PCSB Budget Contingency'!J21,J21/'5-Yr PCSB Budget Contingency'!J21,0)</f>
        <v>0</v>
      </c>
      <c r="P21" s="92">
        <f>IF('5-Yr PCSB Budget Contingency'!K21,K21/'5-Yr PCSB Budget Contingency'!K21,0)</f>
        <v>0</v>
      </c>
    </row>
    <row r="22" spans="1:16">
      <c r="A22" s="14" t="str">
        <f t="shared" si="3"/>
        <v>PCSB 5-Year Budget</v>
      </c>
      <c r="B22" s="151">
        <f t="shared" si="3"/>
        <v>116</v>
      </c>
      <c r="C22" s="14" t="str">
        <f t="shared" si="3"/>
        <v>E.L. Haynes PCS</v>
      </c>
      <c r="D22" s="5" t="str">
        <f t="shared" si="3"/>
        <v>2026-2027</v>
      </c>
      <c r="E22" s="39">
        <v>12</v>
      </c>
      <c r="F22" s="36">
        <f>'5-Yr PCSB Budget Contingency'!F22</f>
        <v>1.22</v>
      </c>
      <c r="G22" s="51">
        <f>'5-Yr PCSB Budget Contingency'!G22-'5-Yr PCSB Budget No Expansion'!G22</f>
        <v>0</v>
      </c>
      <c r="H22" s="51">
        <f>'5-Yr PCSB Budget Contingency'!H22-'5-Yr PCSB Budget No Expansion'!H22</f>
        <v>0</v>
      </c>
      <c r="I22" s="51">
        <f>'5-Yr PCSB Budget Contingency'!I22-'5-Yr PCSB Budget No Expansion'!I22</f>
        <v>0</v>
      </c>
      <c r="J22" s="51">
        <f>'5-Yr PCSB Budget Contingency'!J22-'5-Yr PCSB Budget No Expansion'!J22</f>
        <v>0</v>
      </c>
      <c r="K22" s="51">
        <f>'5-Yr PCSB Budget Contingency'!K22-'5-Yr PCSB Budget No Expansion'!K22</f>
        <v>0</v>
      </c>
      <c r="L22" s="78">
        <f>IF('5-Yr PCSB Budget Contingency'!G22,G22/'5-Yr PCSB Budget Contingency'!G22,0)</f>
        <v>0</v>
      </c>
      <c r="M22" s="65">
        <f>IF('5-Yr PCSB Budget Contingency'!H22,H22/'5-Yr PCSB Budget Contingency'!H22,0)</f>
        <v>0</v>
      </c>
      <c r="N22" s="65">
        <f>IF('5-Yr PCSB Budget Contingency'!I22,I22/'5-Yr PCSB Budget Contingency'!I22,0)</f>
        <v>0</v>
      </c>
      <c r="O22" s="65">
        <f>IF('5-Yr PCSB Budget Contingency'!J22,J22/'5-Yr PCSB Budget Contingency'!J22,0)</f>
        <v>0</v>
      </c>
      <c r="P22" s="92">
        <f>IF('5-Yr PCSB Budget Contingency'!K22,K22/'5-Yr PCSB Budget Contingency'!K22,0)</f>
        <v>0</v>
      </c>
    </row>
    <row r="23" spans="1:16">
      <c r="A23" s="14" t="str">
        <f t="shared" si="3"/>
        <v>PCSB 5-Year Budget</v>
      </c>
      <c r="B23" s="151">
        <f t="shared" si="3"/>
        <v>116</v>
      </c>
      <c r="C23" s="14" t="str">
        <f t="shared" si="3"/>
        <v>E.L. Haynes PCS</v>
      </c>
      <c r="D23" s="5" t="str">
        <f t="shared" si="3"/>
        <v>2026-2027</v>
      </c>
      <c r="E23" s="38" t="s">
        <v>208</v>
      </c>
      <c r="F23" s="36">
        <f>'5-Yr PCSB Budget Contingency'!F23</f>
        <v>1.58</v>
      </c>
      <c r="G23" s="51">
        <f>'5-Yr PCSB Budget Contingency'!G23-'5-Yr PCSB Budget No Expansion'!G23</f>
        <v>0</v>
      </c>
      <c r="H23" s="51">
        <f>'5-Yr PCSB Budget Contingency'!H23-'5-Yr PCSB Budget No Expansion'!H23</f>
        <v>0</v>
      </c>
      <c r="I23" s="51">
        <f>'5-Yr PCSB Budget Contingency'!I23-'5-Yr PCSB Budget No Expansion'!I23</f>
        <v>0</v>
      </c>
      <c r="J23" s="51">
        <f>'5-Yr PCSB Budget Contingency'!J23-'5-Yr PCSB Budget No Expansion'!J23</f>
        <v>0</v>
      </c>
      <c r="K23" s="51">
        <f>'5-Yr PCSB Budget Contingency'!K23-'5-Yr PCSB Budget No Expansion'!K23</f>
        <v>0</v>
      </c>
      <c r="L23" s="78">
        <f>IF('5-Yr PCSB Budget Contingency'!G23,G23/'5-Yr PCSB Budget Contingency'!G23,0)</f>
        <v>0</v>
      </c>
      <c r="M23" s="65">
        <f>IF('5-Yr PCSB Budget Contingency'!H23,H23/'5-Yr PCSB Budget Contingency'!H23,0)</f>
        <v>0</v>
      </c>
      <c r="N23" s="65">
        <f>IF('5-Yr PCSB Budget Contingency'!I23,I23/'5-Yr PCSB Budget Contingency'!I23,0)</f>
        <v>0</v>
      </c>
      <c r="O23" s="65">
        <f>IF('5-Yr PCSB Budget Contingency'!J23,J23/'5-Yr PCSB Budget Contingency'!J23,0)</f>
        <v>0</v>
      </c>
      <c r="P23" s="92">
        <f>IF('5-Yr PCSB Budget Contingency'!K23,K23/'5-Yr PCSB Budget Contingency'!K23,0)</f>
        <v>0</v>
      </c>
    </row>
    <row r="24" spans="1:16">
      <c r="A24" s="14" t="str">
        <f t="shared" si="3"/>
        <v>PCSB 5-Year Budget</v>
      </c>
      <c r="B24" s="151">
        <f t="shared" si="3"/>
        <v>116</v>
      </c>
      <c r="C24" s="14" t="str">
        <f t="shared" si="3"/>
        <v>E.L. Haynes PCS</v>
      </c>
      <c r="D24" s="5" t="str">
        <f t="shared" si="3"/>
        <v>2026-2027</v>
      </c>
      <c r="E24" s="38" t="s">
        <v>207</v>
      </c>
      <c r="F24" s="36">
        <f>'5-Yr PCSB Budget Contingency'!F24</f>
        <v>1.17</v>
      </c>
      <c r="G24" s="51">
        <f>'5-Yr PCSB Budget Contingency'!G24-'5-Yr PCSB Budget No Expansion'!G24</f>
        <v>0</v>
      </c>
      <c r="H24" s="51">
        <f>'5-Yr PCSB Budget Contingency'!H24-'5-Yr PCSB Budget No Expansion'!H24</f>
        <v>0</v>
      </c>
      <c r="I24" s="51">
        <f>'5-Yr PCSB Budget Contingency'!I24-'5-Yr PCSB Budget No Expansion'!I24</f>
        <v>0</v>
      </c>
      <c r="J24" s="51">
        <f>'5-Yr PCSB Budget Contingency'!J24-'5-Yr PCSB Budget No Expansion'!J24</f>
        <v>0</v>
      </c>
      <c r="K24" s="51">
        <f>'5-Yr PCSB Budget Contingency'!K24-'5-Yr PCSB Budget No Expansion'!K24</f>
        <v>0</v>
      </c>
      <c r="L24" s="78">
        <f>IF('5-Yr PCSB Budget Contingency'!G24,G24/'5-Yr PCSB Budget Contingency'!G24,0)</f>
        <v>0</v>
      </c>
      <c r="M24" s="65">
        <f>IF('5-Yr PCSB Budget Contingency'!H24,H24/'5-Yr PCSB Budget Contingency'!H24,0)</f>
        <v>0</v>
      </c>
      <c r="N24" s="65">
        <f>IF('5-Yr PCSB Budget Contingency'!I24,I24/'5-Yr PCSB Budget Contingency'!I24,0)</f>
        <v>0</v>
      </c>
      <c r="O24" s="65">
        <f>IF('5-Yr PCSB Budget Contingency'!J24,J24/'5-Yr PCSB Budget Contingency'!J24,0)</f>
        <v>0</v>
      </c>
      <c r="P24" s="92">
        <f>IF('5-Yr PCSB Budget Contingency'!K24,K24/'5-Yr PCSB Budget Contingency'!K24,0)</f>
        <v>0</v>
      </c>
    </row>
    <row r="25" spans="1:16">
      <c r="A25" s="14" t="str">
        <f t="shared" si="3"/>
        <v>PCSB 5-Year Budget</v>
      </c>
      <c r="B25" s="151">
        <f t="shared" si="3"/>
        <v>116</v>
      </c>
      <c r="C25" s="14" t="str">
        <f t="shared" si="3"/>
        <v>E.L. Haynes PCS</v>
      </c>
      <c r="D25" s="5" t="str">
        <f t="shared" si="3"/>
        <v>2026-2027</v>
      </c>
      <c r="E25" s="38" t="s">
        <v>206</v>
      </c>
      <c r="F25" s="45">
        <f>'5-Yr PCSB Budget Contingency'!F25</f>
        <v>1</v>
      </c>
      <c r="G25" s="52">
        <f>'5-Yr PCSB Budget Contingency'!G25-'5-Yr PCSB Budget No Expansion'!G25</f>
        <v>0</v>
      </c>
      <c r="H25" s="52">
        <f>'5-Yr PCSB Budget Contingency'!H25-'5-Yr PCSB Budget No Expansion'!H25</f>
        <v>0</v>
      </c>
      <c r="I25" s="52">
        <f>'5-Yr PCSB Budget Contingency'!I25-'5-Yr PCSB Budget No Expansion'!I25</f>
        <v>0</v>
      </c>
      <c r="J25" s="52">
        <f>'5-Yr PCSB Budget Contingency'!J25-'5-Yr PCSB Budget No Expansion'!J25</f>
        <v>0</v>
      </c>
      <c r="K25" s="52">
        <f>'5-Yr PCSB Budget Contingency'!K25-'5-Yr PCSB Budget No Expansion'!K25</f>
        <v>0</v>
      </c>
      <c r="L25" s="79">
        <f>IF('5-Yr PCSB Budget Contingency'!G25,G25/'5-Yr PCSB Budget Contingency'!G25,0)</f>
        <v>0</v>
      </c>
      <c r="M25" s="66">
        <f>IF('5-Yr PCSB Budget Contingency'!H25,H25/'5-Yr PCSB Budget Contingency'!H25,0)</f>
        <v>0</v>
      </c>
      <c r="N25" s="66">
        <f>IF('5-Yr PCSB Budget Contingency'!I25,I25/'5-Yr PCSB Budget Contingency'!I25,0)</f>
        <v>0</v>
      </c>
      <c r="O25" s="66">
        <f>IF('5-Yr PCSB Budget Contingency'!J25,J25/'5-Yr PCSB Budget Contingency'!J25,0)</f>
        <v>0</v>
      </c>
      <c r="P25" s="93">
        <f>IF('5-Yr PCSB Budget Contingency'!K25,K25/'5-Yr PCSB Budget Contingency'!K25,0)</f>
        <v>0</v>
      </c>
    </row>
    <row r="26" spans="1:16" ht="30" customHeight="1">
      <c r="A26" s="14" t="str">
        <f t="shared" si="3"/>
        <v>PCSB 5-Year Budget</v>
      </c>
      <c r="B26" s="151">
        <f t="shared" si="3"/>
        <v>116</v>
      </c>
      <c r="C26" s="14" t="str">
        <f t="shared" si="3"/>
        <v>E.L. Haynes PCS</v>
      </c>
      <c r="D26" s="5" t="str">
        <f t="shared" si="3"/>
        <v>2026-2027</v>
      </c>
      <c r="E26" s="40" t="s">
        <v>205</v>
      </c>
      <c r="F26" s="36">
        <f>'5-Yr PCSB Budget Contingency'!F26</f>
        <v>0.97</v>
      </c>
      <c r="G26" s="51">
        <f>'5-Yr PCSB Budget Contingency'!G26-'5-Yr PCSB Budget No Expansion'!G26</f>
        <v>0</v>
      </c>
      <c r="H26" s="51">
        <f>'5-Yr PCSB Budget Contingency'!H26-'5-Yr PCSB Budget No Expansion'!H26</f>
        <v>0</v>
      </c>
      <c r="I26" s="51">
        <f>'5-Yr PCSB Budget Contingency'!I26-'5-Yr PCSB Budget No Expansion'!I26</f>
        <v>0</v>
      </c>
      <c r="J26" s="51">
        <f>'5-Yr PCSB Budget Contingency'!J26-'5-Yr PCSB Budget No Expansion'!J26</f>
        <v>0</v>
      </c>
      <c r="K26" s="51">
        <f>'5-Yr PCSB Budget Contingency'!K26-'5-Yr PCSB Budget No Expansion'!K26</f>
        <v>0</v>
      </c>
      <c r="L26" s="78">
        <f>IF('5-Yr PCSB Budget Contingency'!G26,G26/'5-Yr PCSB Budget Contingency'!G26,0)</f>
        <v>0</v>
      </c>
      <c r="M26" s="65">
        <f>IF('5-Yr PCSB Budget Contingency'!H26,H26/'5-Yr PCSB Budget Contingency'!H26,0)</f>
        <v>0</v>
      </c>
      <c r="N26" s="65">
        <f>IF('5-Yr PCSB Budget Contingency'!I26,I26/'5-Yr PCSB Budget Contingency'!I26,0)</f>
        <v>0</v>
      </c>
      <c r="O26" s="65">
        <f>IF('5-Yr PCSB Budget Contingency'!J26,J26/'5-Yr PCSB Budget Contingency'!J26,0)</f>
        <v>0</v>
      </c>
      <c r="P26" s="92">
        <f>IF('5-Yr PCSB Budget Contingency'!K26,K26/'5-Yr PCSB Budget Contingency'!K26,0)</f>
        <v>0</v>
      </c>
    </row>
    <row r="27" spans="1:16">
      <c r="A27" s="14" t="str">
        <f t="shared" si="3"/>
        <v>PCSB 5-Year Budget</v>
      </c>
      <c r="B27" s="151">
        <f t="shared" si="3"/>
        <v>116</v>
      </c>
      <c r="C27" s="14" t="str">
        <f t="shared" si="3"/>
        <v>E.L. Haynes PCS</v>
      </c>
      <c r="D27" s="5" t="str">
        <f t="shared" si="3"/>
        <v>2026-2027</v>
      </c>
      <c r="E27" s="40" t="s">
        <v>204</v>
      </c>
      <c r="F27" s="36">
        <f>'5-Yr PCSB Budget Contingency'!F27</f>
        <v>1.2</v>
      </c>
      <c r="G27" s="51">
        <f>'5-Yr PCSB Budget Contingency'!G27-'5-Yr PCSB Budget No Expansion'!G27</f>
        <v>0</v>
      </c>
      <c r="H27" s="51">
        <f>'5-Yr PCSB Budget Contingency'!H27-'5-Yr PCSB Budget No Expansion'!H27</f>
        <v>0</v>
      </c>
      <c r="I27" s="51">
        <f>'5-Yr PCSB Budget Contingency'!I27-'5-Yr PCSB Budget No Expansion'!I27</f>
        <v>0</v>
      </c>
      <c r="J27" s="51">
        <f>'5-Yr PCSB Budget Contingency'!J27-'5-Yr PCSB Budget No Expansion'!J27</f>
        <v>0</v>
      </c>
      <c r="K27" s="51">
        <f>'5-Yr PCSB Budget Contingency'!K27-'5-Yr PCSB Budget No Expansion'!K27</f>
        <v>0</v>
      </c>
      <c r="L27" s="78">
        <f>IF('5-Yr PCSB Budget Contingency'!G27,G27/'5-Yr PCSB Budget Contingency'!G27,0)</f>
        <v>0</v>
      </c>
      <c r="M27" s="65">
        <f>IF('5-Yr PCSB Budget Contingency'!H27,H27/'5-Yr PCSB Budget Contingency'!H27,0)</f>
        <v>0</v>
      </c>
      <c r="N27" s="65">
        <f>IF('5-Yr PCSB Budget Contingency'!I27,I27/'5-Yr PCSB Budget Contingency'!I27,0)</f>
        <v>0</v>
      </c>
      <c r="O27" s="65">
        <f>IF('5-Yr PCSB Budget Contingency'!J27,J27/'5-Yr PCSB Budget Contingency'!J27,0)</f>
        <v>0</v>
      </c>
      <c r="P27" s="92">
        <f>IF('5-Yr PCSB Budget Contingency'!K27,K27/'5-Yr PCSB Budget Contingency'!K27,0)</f>
        <v>0</v>
      </c>
    </row>
    <row r="28" spans="1:16">
      <c r="A28" s="14" t="str">
        <f t="shared" si="3"/>
        <v>PCSB 5-Year Budget</v>
      </c>
      <c r="B28" s="151">
        <f t="shared" si="3"/>
        <v>116</v>
      </c>
      <c r="C28" s="14" t="str">
        <f t="shared" si="3"/>
        <v>E.L. Haynes PCS</v>
      </c>
      <c r="D28" s="5" t="str">
        <f t="shared" si="3"/>
        <v>2026-2027</v>
      </c>
      <c r="E28" s="40" t="s">
        <v>203</v>
      </c>
      <c r="F28" s="36">
        <f>'5-Yr PCSB Budget Contingency'!F28</f>
        <v>1.97</v>
      </c>
      <c r="G28" s="51">
        <f>'5-Yr PCSB Budget Contingency'!G28-'5-Yr PCSB Budget No Expansion'!G28</f>
        <v>0</v>
      </c>
      <c r="H28" s="51">
        <f>'5-Yr PCSB Budget Contingency'!H28-'5-Yr PCSB Budget No Expansion'!H28</f>
        <v>0</v>
      </c>
      <c r="I28" s="51">
        <f>'5-Yr PCSB Budget Contingency'!I28-'5-Yr PCSB Budget No Expansion'!I28</f>
        <v>0</v>
      </c>
      <c r="J28" s="51">
        <f>'5-Yr PCSB Budget Contingency'!J28-'5-Yr PCSB Budget No Expansion'!J28</f>
        <v>0</v>
      </c>
      <c r="K28" s="51">
        <f>'5-Yr PCSB Budget Contingency'!K28-'5-Yr PCSB Budget No Expansion'!K28</f>
        <v>0</v>
      </c>
      <c r="L28" s="78">
        <f>IF('5-Yr PCSB Budget Contingency'!G28,G28/'5-Yr PCSB Budget Contingency'!G28,0)</f>
        <v>0</v>
      </c>
      <c r="M28" s="65">
        <f>IF('5-Yr PCSB Budget Contingency'!H28,H28/'5-Yr PCSB Budget Contingency'!H28,0)</f>
        <v>0</v>
      </c>
      <c r="N28" s="65">
        <f>IF('5-Yr PCSB Budget Contingency'!I28,I28/'5-Yr PCSB Budget Contingency'!I28,0)</f>
        <v>0</v>
      </c>
      <c r="O28" s="65">
        <f>IF('5-Yr PCSB Budget Contingency'!J28,J28/'5-Yr PCSB Budget Contingency'!J28,0)</f>
        <v>0</v>
      </c>
      <c r="P28" s="92">
        <f>IF('5-Yr PCSB Budget Contingency'!K28,K28/'5-Yr PCSB Budget Contingency'!K28,0)</f>
        <v>0</v>
      </c>
    </row>
    <row r="29" spans="1:16">
      <c r="A29" s="14" t="str">
        <f t="shared" si="3"/>
        <v>PCSB 5-Year Budget</v>
      </c>
      <c r="B29" s="151">
        <f t="shared" si="3"/>
        <v>116</v>
      </c>
      <c r="C29" s="14" t="str">
        <f t="shared" si="3"/>
        <v>E.L. Haynes PCS</v>
      </c>
      <c r="D29" s="5" t="str">
        <f t="shared" si="3"/>
        <v>2026-2027</v>
      </c>
      <c r="E29" s="40" t="s">
        <v>202</v>
      </c>
      <c r="F29" s="36">
        <f>'5-Yr PCSB Budget Contingency'!F29</f>
        <v>3.49</v>
      </c>
      <c r="G29" s="51">
        <f>'5-Yr PCSB Budget Contingency'!G29-'5-Yr PCSB Budget No Expansion'!G29</f>
        <v>0</v>
      </c>
      <c r="H29" s="51">
        <f>'5-Yr PCSB Budget Contingency'!H29-'5-Yr PCSB Budget No Expansion'!H29</f>
        <v>0</v>
      </c>
      <c r="I29" s="51">
        <f>'5-Yr PCSB Budget Contingency'!I29-'5-Yr PCSB Budget No Expansion'!I29</f>
        <v>0</v>
      </c>
      <c r="J29" s="51">
        <f>'5-Yr PCSB Budget Contingency'!J29-'5-Yr PCSB Budget No Expansion'!J29</f>
        <v>0</v>
      </c>
      <c r="K29" s="51">
        <f>'5-Yr PCSB Budget Contingency'!K29-'5-Yr PCSB Budget No Expansion'!K29</f>
        <v>0</v>
      </c>
      <c r="L29" s="78">
        <f>IF('5-Yr PCSB Budget Contingency'!G29,G29/'5-Yr PCSB Budget Contingency'!G29,0)</f>
        <v>0</v>
      </c>
      <c r="M29" s="65">
        <f>IF('5-Yr PCSB Budget Contingency'!H29,H29/'5-Yr PCSB Budget Contingency'!H29,0)</f>
        <v>0</v>
      </c>
      <c r="N29" s="65">
        <f>IF('5-Yr PCSB Budget Contingency'!I29,I29/'5-Yr PCSB Budget Contingency'!I29,0)</f>
        <v>0</v>
      </c>
      <c r="O29" s="65">
        <f>IF('5-Yr PCSB Budget Contingency'!J29,J29/'5-Yr PCSB Budget Contingency'!J29,0)</f>
        <v>0</v>
      </c>
      <c r="P29" s="92">
        <f>IF('5-Yr PCSB Budget Contingency'!K29,K29/'5-Yr PCSB Budget Contingency'!K29,0)</f>
        <v>0</v>
      </c>
    </row>
    <row r="30" spans="1:16">
      <c r="A30" s="14" t="str">
        <f t="shared" si="3"/>
        <v>PCSB 5-Year Budget</v>
      </c>
      <c r="B30" s="151">
        <f t="shared" si="3"/>
        <v>116</v>
      </c>
      <c r="C30" s="14" t="str">
        <f t="shared" si="3"/>
        <v>E.L. Haynes PCS</v>
      </c>
      <c r="D30" s="5" t="str">
        <f t="shared" si="3"/>
        <v>2026-2027</v>
      </c>
      <c r="E30" s="40" t="s">
        <v>295</v>
      </c>
      <c r="F30" s="36">
        <v>9.9000000000000005E-2</v>
      </c>
      <c r="G30" s="51">
        <f>'5-Yr PCSB Budget Contingency'!G30-'5-Yr PCSB Budget No Expansion'!G30</f>
        <v>0</v>
      </c>
      <c r="H30" s="51">
        <f>'5-Yr PCSB Budget Contingency'!H30-'5-Yr PCSB Budget No Expansion'!H30</f>
        <v>0</v>
      </c>
      <c r="I30" s="51">
        <f>'5-Yr PCSB Budget Contingency'!I30-'5-Yr PCSB Budget No Expansion'!I30</f>
        <v>0</v>
      </c>
      <c r="J30" s="51">
        <f>'5-Yr PCSB Budget Contingency'!J30-'5-Yr PCSB Budget No Expansion'!J30</f>
        <v>0</v>
      </c>
      <c r="K30" s="51">
        <f>'5-Yr PCSB Budget Contingency'!K30-'5-Yr PCSB Budget No Expansion'!K30</f>
        <v>0</v>
      </c>
      <c r="L30" s="78">
        <f>IF('5-Yr PCSB Budget Contingency'!G30,G30/'5-Yr PCSB Budget Contingency'!G30,0)</f>
        <v>0</v>
      </c>
      <c r="M30" s="65">
        <f>IF('5-Yr PCSB Budget Contingency'!H30,H30/'5-Yr PCSB Budget Contingency'!H30,0)</f>
        <v>0</v>
      </c>
      <c r="N30" s="65">
        <f>IF('5-Yr PCSB Budget Contingency'!I30,I30/'5-Yr PCSB Budget Contingency'!I30,0)</f>
        <v>0</v>
      </c>
      <c r="O30" s="65">
        <f>IF('5-Yr PCSB Budget Contingency'!J30,J30/'5-Yr PCSB Budget Contingency'!J30,0)</f>
        <v>0</v>
      </c>
      <c r="P30" s="92">
        <f>IF('5-Yr PCSB Budget Contingency'!K30,K30/'5-Yr PCSB Budget Contingency'!K30,0)</f>
        <v>0</v>
      </c>
    </row>
    <row r="31" spans="1:16">
      <c r="A31" s="14" t="str">
        <f t="shared" si="3"/>
        <v>PCSB 5-Year Budget</v>
      </c>
      <c r="B31" s="151">
        <f t="shared" si="3"/>
        <v>116</v>
      </c>
      <c r="C31" s="14" t="str">
        <f t="shared" si="3"/>
        <v>E.L. Haynes PCS</v>
      </c>
      <c r="D31" s="5" t="str">
        <f t="shared" si="3"/>
        <v>2026-2027</v>
      </c>
      <c r="E31" s="40" t="s">
        <v>296</v>
      </c>
      <c r="F31" s="36">
        <v>8.8999999999999996E-2</v>
      </c>
      <c r="G31" s="51">
        <f>'5-Yr PCSB Budget Contingency'!G31-'5-Yr PCSB Budget No Expansion'!G31</f>
        <v>0</v>
      </c>
      <c r="H31" s="51">
        <f>'5-Yr PCSB Budget Contingency'!H31-'5-Yr PCSB Budget No Expansion'!H31</f>
        <v>0</v>
      </c>
      <c r="I31" s="51">
        <f>'5-Yr PCSB Budget Contingency'!I31-'5-Yr PCSB Budget No Expansion'!I31</f>
        <v>0</v>
      </c>
      <c r="J31" s="51">
        <f>'5-Yr PCSB Budget Contingency'!J31-'5-Yr PCSB Budget No Expansion'!J31</f>
        <v>0</v>
      </c>
      <c r="K31" s="51">
        <f>'5-Yr PCSB Budget Contingency'!K31-'5-Yr PCSB Budget No Expansion'!K31</f>
        <v>0</v>
      </c>
      <c r="L31" s="78">
        <f>IF('5-Yr PCSB Budget Contingency'!G31,G31/'5-Yr PCSB Budget Contingency'!G31,0)</f>
        <v>0</v>
      </c>
      <c r="M31" s="65">
        <f>IF('5-Yr PCSB Budget Contingency'!H31,H31/'5-Yr PCSB Budget Contingency'!H31,0)</f>
        <v>0</v>
      </c>
      <c r="N31" s="65">
        <f>IF('5-Yr PCSB Budget Contingency'!I31,I31/'5-Yr PCSB Budget Contingency'!I31,0)</f>
        <v>0</v>
      </c>
      <c r="O31" s="65">
        <f>IF('5-Yr PCSB Budget Contingency'!J31,J31/'5-Yr PCSB Budget Contingency'!J31,0)</f>
        <v>0</v>
      </c>
      <c r="P31" s="92">
        <f>IF('5-Yr PCSB Budget Contingency'!K31,K31/'5-Yr PCSB Budget Contingency'!K31,0)</f>
        <v>0</v>
      </c>
    </row>
    <row r="32" spans="1:16">
      <c r="A32" s="14" t="str">
        <f t="shared" si="3"/>
        <v>PCSB 5-Year Budget</v>
      </c>
      <c r="B32" s="151">
        <f t="shared" si="3"/>
        <v>116</v>
      </c>
      <c r="C32" s="14" t="str">
        <f t="shared" si="3"/>
        <v>E.L. Haynes PCS</v>
      </c>
      <c r="D32" s="5" t="str">
        <f t="shared" si="3"/>
        <v>2026-2027</v>
      </c>
      <c r="E32" s="40" t="s">
        <v>201</v>
      </c>
      <c r="F32" s="36">
        <f>'5-Yr PCSB Budget Contingency'!F32</f>
        <v>0.06</v>
      </c>
      <c r="G32" s="51">
        <f>'5-Yr PCSB Budget Contingency'!G32-'5-Yr PCSB Budget No Expansion'!G32</f>
        <v>0</v>
      </c>
      <c r="H32" s="51">
        <f>'5-Yr PCSB Budget Contingency'!H32-'5-Yr PCSB Budget No Expansion'!H32</f>
        <v>0</v>
      </c>
      <c r="I32" s="51">
        <f>'5-Yr PCSB Budget Contingency'!I32-'5-Yr PCSB Budget No Expansion'!I32</f>
        <v>0</v>
      </c>
      <c r="J32" s="51">
        <f>'5-Yr PCSB Budget Contingency'!J32-'5-Yr PCSB Budget No Expansion'!J32</f>
        <v>0</v>
      </c>
      <c r="K32" s="51">
        <f>'5-Yr PCSB Budget Contingency'!K32-'5-Yr PCSB Budget No Expansion'!K32</f>
        <v>0</v>
      </c>
      <c r="L32" s="78">
        <f>IF('5-Yr PCSB Budget Contingency'!G32,G32/'5-Yr PCSB Budget Contingency'!G32,0)</f>
        <v>0</v>
      </c>
      <c r="M32" s="65">
        <f>IF('5-Yr PCSB Budget Contingency'!H32,H32/'5-Yr PCSB Budget Contingency'!H32,0)</f>
        <v>0</v>
      </c>
      <c r="N32" s="65">
        <f>IF('5-Yr PCSB Budget Contingency'!I32,I32/'5-Yr PCSB Budget Contingency'!I32,0)</f>
        <v>0</v>
      </c>
      <c r="O32" s="65">
        <f>IF('5-Yr PCSB Budget Contingency'!J32,J32/'5-Yr PCSB Budget Contingency'!J32,0)</f>
        <v>0</v>
      </c>
      <c r="P32" s="92">
        <f>IF('5-Yr PCSB Budget Contingency'!K32,K32/'5-Yr PCSB Budget Contingency'!K32,0)</f>
        <v>0</v>
      </c>
    </row>
    <row r="33" spans="1:16">
      <c r="A33" s="14" t="str">
        <f t="shared" si="3"/>
        <v>PCSB 5-Year Budget</v>
      </c>
      <c r="B33" s="151">
        <f t="shared" si="3"/>
        <v>116</v>
      </c>
      <c r="C33" s="14" t="str">
        <f t="shared" si="3"/>
        <v>E.L. Haynes PCS</v>
      </c>
      <c r="D33" s="5" t="str">
        <f t="shared" si="3"/>
        <v>2026-2027</v>
      </c>
      <c r="E33" s="40" t="s">
        <v>285</v>
      </c>
      <c r="F33" s="36">
        <f>'5-Yr PCSB Budget Contingency'!F33</f>
        <v>0.3</v>
      </c>
      <c r="G33" s="51">
        <f>'5-Yr PCSB Budget Contingency'!G33-'5-Yr PCSB Budget No Expansion'!G33</f>
        <v>0</v>
      </c>
      <c r="H33" s="51">
        <f>'5-Yr PCSB Budget Contingency'!H33-'5-Yr PCSB Budget No Expansion'!H33</f>
        <v>0</v>
      </c>
      <c r="I33" s="51">
        <f>'5-Yr PCSB Budget Contingency'!I33-'5-Yr PCSB Budget No Expansion'!I33</f>
        <v>0</v>
      </c>
      <c r="J33" s="51">
        <f>'5-Yr PCSB Budget Contingency'!J33-'5-Yr PCSB Budget No Expansion'!J33</f>
        <v>0</v>
      </c>
      <c r="K33" s="51">
        <f>'5-Yr PCSB Budget Contingency'!K33-'5-Yr PCSB Budget No Expansion'!K33</f>
        <v>0</v>
      </c>
      <c r="L33" s="78">
        <f>IF('5-Yr PCSB Budget Contingency'!G33,G33/'5-Yr PCSB Budget Contingency'!G33,0)</f>
        <v>0</v>
      </c>
      <c r="M33" s="65">
        <f>IF('5-Yr PCSB Budget Contingency'!H33,H33/'5-Yr PCSB Budget Contingency'!H33,0)</f>
        <v>0</v>
      </c>
      <c r="N33" s="65">
        <f>IF('5-Yr PCSB Budget Contingency'!I33,I33/'5-Yr PCSB Budget Contingency'!I33,0)</f>
        <v>0</v>
      </c>
      <c r="O33" s="65">
        <f>IF('5-Yr PCSB Budget Contingency'!J33,J33/'5-Yr PCSB Budget Contingency'!J33,0)</f>
        <v>0</v>
      </c>
      <c r="P33" s="92">
        <f>IF('5-Yr PCSB Budget Contingency'!K33,K33/'5-Yr PCSB Budget Contingency'!K33,0)</f>
        <v>0</v>
      </c>
    </row>
    <row r="34" spans="1:16">
      <c r="A34" s="14" t="str">
        <f t="shared" si="3"/>
        <v>PCSB 5-Year Budget</v>
      </c>
      <c r="B34" s="151">
        <f t="shared" si="3"/>
        <v>116</v>
      </c>
      <c r="C34" s="14" t="str">
        <f t="shared" si="3"/>
        <v>E.L. Haynes PCS</v>
      </c>
      <c r="D34" s="5" t="str">
        <f t="shared" si="3"/>
        <v>2026-2027</v>
      </c>
      <c r="E34" s="40" t="s">
        <v>297</v>
      </c>
      <c r="F34" s="36">
        <v>7.0000000000000007E-2</v>
      </c>
      <c r="G34" s="51">
        <f>'5-Yr PCSB Budget Contingency'!G34-'5-Yr PCSB Budget No Expansion'!G34</f>
        <v>0</v>
      </c>
      <c r="H34" s="51">
        <f>'5-Yr PCSB Budget Contingency'!H34-'5-Yr PCSB Budget No Expansion'!H34</f>
        <v>0</v>
      </c>
      <c r="I34" s="51">
        <f>'5-Yr PCSB Budget Contingency'!I34-'5-Yr PCSB Budget No Expansion'!I34</f>
        <v>0</v>
      </c>
      <c r="J34" s="51">
        <f>'5-Yr PCSB Budget Contingency'!J34-'5-Yr PCSB Budget No Expansion'!J34</f>
        <v>0</v>
      </c>
      <c r="K34" s="51">
        <f>'5-Yr PCSB Budget Contingency'!K34-'5-Yr PCSB Budget No Expansion'!K34</f>
        <v>0</v>
      </c>
      <c r="L34" s="78">
        <f>IF('5-Yr PCSB Budget Contingency'!G34,G34/'5-Yr PCSB Budget Contingency'!G34,0)</f>
        <v>0</v>
      </c>
      <c r="M34" s="65">
        <f>IF('5-Yr PCSB Budget Contingency'!H34,H34/'5-Yr PCSB Budget Contingency'!H34,0)</f>
        <v>0</v>
      </c>
      <c r="N34" s="65">
        <f>IF('5-Yr PCSB Budget Contingency'!I34,I34/'5-Yr PCSB Budget Contingency'!I34,0)</f>
        <v>0</v>
      </c>
      <c r="O34" s="65">
        <f>IF('5-Yr PCSB Budget Contingency'!J34,J34/'5-Yr PCSB Budget Contingency'!J34,0)</f>
        <v>0</v>
      </c>
      <c r="P34" s="92">
        <f>IF('5-Yr PCSB Budget Contingency'!K34,K34/'5-Yr PCSB Budget Contingency'!K34,0)</f>
        <v>0</v>
      </c>
    </row>
    <row r="35" spans="1:16">
      <c r="A35" s="14" t="str">
        <f t="shared" si="3"/>
        <v>PCSB 5-Year Budget</v>
      </c>
      <c r="B35" s="151">
        <f t="shared" si="3"/>
        <v>116</v>
      </c>
      <c r="C35" s="14" t="str">
        <f t="shared" si="3"/>
        <v>E.L. Haynes PCS</v>
      </c>
      <c r="D35" s="5" t="str">
        <f t="shared" si="3"/>
        <v>2026-2027</v>
      </c>
      <c r="E35" s="40" t="s">
        <v>298</v>
      </c>
      <c r="F35" s="36">
        <v>7.0000000000000007E-2</v>
      </c>
      <c r="G35" s="51">
        <f>'5-Yr PCSB Budget Contingency'!G35-'5-Yr PCSB Budget No Expansion'!G35</f>
        <v>0</v>
      </c>
      <c r="H35" s="51">
        <f>'5-Yr PCSB Budget Contingency'!H35-'5-Yr PCSB Budget No Expansion'!H35</f>
        <v>0</v>
      </c>
      <c r="I35" s="51">
        <f>'5-Yr PCSB Budget Contingency'!I35-'5-Yr PCSB Budget No Expansion'!I35</f>
        <v>0</v>
      </c>
      <c r="J35" s="51">
        <f>'5-Yr PCSB Budget Contingency'!J35-'5-Yr PCSB Budget No Expansion'!J35</f>
        <v>0</v>
      </c>
      <c r="K35" s="51">
        <f>'5-Yr PCSB Budget Contingency'!K35-'5-Yr PCSB Budget No Expansion'!K35</f>
        <v>0</v>
      </c>
      <c r="L35" s="78">
        <f>IF('5-Yr PCSB Budget Contingency'!G35,G35/'5-Yr PCSB Budget Contingency'!G35,0)</f>
        <v>0</v>
      </c>
      <c r="M35" s="65">
        <f>IF('5-Yr PCSB Budget Contingency'!H35,H35/'5-Yr PCSB Budget Contingency'!H35,0)</f>
        <v>0</v>
      </c>
      <c r="N35" s="65">
        <f>IF('5-Yr PCSB Budget Contingency'!I35,I35/'5-Yr PCSB Budget Contingency'!I35,0)</f>
        <v>0</v>
      </c>
      <c r="O35" s="65">
        <f>IF('5-Yr PCSB Budget Contingency'!J35,J35/'5-Yr PCSB Budget Contingency'!J35,0)</f>
        <v>0</v>
      </c>
      <c r="P35" s="92">
        <f>IF('5-Yr PCSB Budget Contingency'!K35,K35/'5-Yr PCSB Budget Contingency'!K35,0)</f>
        <v>0</v>
      </c>
    </row>
    <row r="36" spans="1:16">
      <c r="A36" s="14" t="str">
        <f t="shared" si="3"/>
        <v>PCSB 5-Year Budget</v>
      </c>
      <c r="B36" s="151">
        <f t="shared" si="3"/>
        <v>116</v>
      </c>
      <c r="C36" s="14" t="str">
        <f t="shared" si="3"/>
        <v>E.L. Haynes PCS</v>
      </c>
      <c r="D36" s="5" t="str">
        <f t="shared" si="3"/>
        <v>2026-2027</v>
      </c>
      <c r="E36" s="40" t="s">
        <v>200</v>
      </c>
      <c r="F36" s="36">
        <f>'5-Yr PCSB Budget Contingency'!F36</f>
        <v>0.75</v>
      </c>
      <c r="G36" s="51">
        <f>'5-Yr PCSB Budget Contingency'!G36-'5-Yr PCSB Budget No Expansion'!G36</f>
        <v>0</v>
      </c>
      <c r="H36" s="51">
        <f>'5-Yr PCSB Budget Contingency'!H36-'5-Yr PCSB Budget No Expansion'!H36</f>
        <v>0</v>
      </c>
      <c r="I36" s="51">
        <f>'5-Yr PCSB Budget Contingency'!I36-'5-Yr PCSB Budget No Expansion'!I36</f>
        <v>0</v>
      </c>
      <c r="J36" s="51">
        <f>'5-Yr PCSB Budget Contingency'!J36-'5-Yr PCSB Budget No Expansion'!J36</f>
        <v>0</v>
      </c>
      <c r="K36" s="51">
        <f>'5-Yr PCSB Budget Contingency'!K36-'5-Yr PCSB Budget No Expansion'!K36</f>
        <v>0</v>
      </c>
      <c r="L36" s="78">
        <f>IF('5-Yr PCSB Budget Contingency'!G36,G36/'5-Yr PCSB Budget Contingency'!G36,0)</f>
        <v>0</v>
      </c>
      <c r="M36" s="65">
        <f>IF('5-Yr PCSB Budget Contingency'!H36,H36/'5-Yr PCSB Budget Contingency'!H36,0)</f>
        <v>0</v>
      </c>
      <c r="N36" s="65">
        <f>IF('5-Yr PCSB Budget Contingency'!I36,I36/'5-Yr PCSB Budget Contingency'!I36,0)</f>
        <v>0</v>
      </c>
      <c r="O36" s="65">
        <f>IF('5-Yr PCSB Budget Contingency'!J36,J36/'5-Yr PCSB Budget Contingency'!J36,0)</f>
        <v>0</v>
      </c>
      <c r="P36" s="92">
        <f>IF('5-Yr PCSB Budget Contingency'!K36,K36/'5-Yr PCSB Budget Contingency'!K36,0)</f>
        <v>0</v>
      </c>
    </row>
    <row r="37" spans="1:16">
      <c r="A37" s="14" t="str">
        <f t="shared" si="3"/>
        <v>PCSB 5-Year Budget</v>
      </c>
      <c r="B37" s="151">
        <f t="shared" si="3"/>
        <v>116</v>
      </c>
      <c r="C37" s="14" t="str">
        <f t="shared" si="3"/>
        <v>E.L. Haynes PCS</v>
      </c>
      <c r="D37" s="5" t="str">
        <f t="shared" si="3"/>
        <v>2026-2027</v>
      </c>
      <c r="E37" s="40" t="s">
        <v>199</v>
      </c>
      <c r="F37" s="36">
        <f>'5-Yr PCSB Budget Contingency'!F37</f>
        <v>0.5</v>
      </c>
      <c r="G37" s="51">
        <f>'5-Yr PCSB Budget Contingency'!G37-'5-Yr PCSB Budget No Expansion'!G37</f>
        <v>0</v>
      </c>
      <c r="H37" s="51">
        <f>'5-Yr PCSB Budget Contingency'!H37-'5-Yr PCSB Budget No Expansion'!H37</f>
        <v>0</v>
      </c>
      <c r="I37" s="51">
        <f>'5-Yr PCSB Budget Contingency'!I37-'5-Yr PCSB Budget No Expansion'!I37</f>
        <v>0</v>
      </c>
      <c r="J37" s="51">
        <f>'5-Yr PCSB Budget Contingency'!J37-'5-Yr PCSB Budget No Expansion'!J37</f>
        <v>0</v>
      </c>
      <c r="K37" s="51">
        <f>'5-Yr PCSB Budget Contingency'!K37-'5-Yr PCSB Budget No Expansion'!K37</f>
        <v>0</v>
      </c>
      <c r="L37" s="78">
        <f>IF('5-Yr PCSB Budget Contingency'!G37,G37/'5-Yr PCSB Budget Contingency'!G37,0)</f>
        <v>0</v>
      </c>
      <c r="M37" s="65">
        <f>IF('5-Yr PCSB Budget Contingency'!H37,H37/'5-Yr PCSB Budget Contingency'!H37,0)</f>
        <v>0</v>
      </c>
      <c r="N37" s="65">
        <f>IF('5-Yr PCSB Budget Contingency'!I37,I37/'5-Yr PCSB Budget Contingency'!I37,0)</f>
        <v>0</v>
      </c>
      <c r="O37" s="65">
        <f>IF('5-Yr PCSB Budget Contingency'!J37,J37/'5-Yr PCSB Budget Contingency'!J37,0)</f>
        <v>0</v>
      </c>
      <c r="P37" s="92">
        <f>IF('5-Yr PCSB Budget Contingency'!K37,K37/'5-Yr PCSB Budget Contingency'!K37,0)</f>
        <v>0</v>
      </c>
    </row>
    <row r="38" spans="1:16">
      <c r="A38" s="14" t="str">
        <f t="shared" si="3"/>
        <v>PCSB 5-Year Budget</v>
      </c>
      <c r="B38" s="151">
        <f t="shared" si="3"/>
        <v>116</v>
      </c>
      <c r="C38" s="14" t="str">
        <f t="shared" si="3"/>
        <v>E.L. Haynes PCS</v>
      </c>
      <c r="D38" s="5" t="str">
        <f t="shared" si="3"/>
        <v>2026-2027</v>
      </c>
      <c r="E38" s="40" t="s">
        <v>198</v>
      </c>
      <c r="F38" s="36">
        <f>'5-Yr PCSB Budget Contingency'!F38</f>
        <v>1.67</v>
      </c>
      <c r="G38" s="51">
        <f>'5-Yr PCSB Budget Contingency'!G38-'5-Yr PCSB Budget No Expansion'!G38</f>
        <v>0</v>
      </c>
      <c r="H38" s="51">
        <f>'5-Yr PCSB Budget Contingency'!H38-'5-Yr PCSB Budget No Expansion'!H38</f>
        <v>0</v>
      </c>
      <c r="I38" s="51">
        <f>'5-Yr PCSB Budget Contingency'!I38-'5-Yr PCSB Budget No Expansion'!I38</f>
        <v>0</v>
      </c>
      <c r="J38" s="51">
        <f>'5-Yr PCSB Budget Contingency'!J38-'5-Yr PCSB Budget No Expansion'!J38</f>
        <v>0</v>
      </c>
      <c r="K38" s="51">
        <f>'5-Yr PCSB Budget Contingency'!K38-'5-Yr PCSB Budget No Expansion'!K38</f>
        <v>0</v>
      </c>
      <c r="L38" s="78">
        <f>IF('5-Yr PCSB Budget Contingency'!G38,G38/'5-Yr PCSB Budget Contingency'!G38,0)</f>
        <v>0</v>
      </c>
      <c r="M38" s="65">
        <f>IF('5-Yr PCSB Budget Contingency'!H38,H38/'5-Yr PCSB Budget Contingency'!H38,0)</f>
        <v>0</v>
      </c>
      <c r="N38" s="65">
        <f>IF('5-Yr PCSB Budget Contingency'!I38,I38/'5-Yr PCSB Budget Contingency'!I38,0)</f>
        <v>0</v>
      </c>
      <c r="O38" s="65">
        <f>IF('5-Yr PCSB Budget Contingency'!J38,J38/'5-Yr PCSB Budget Contingency'!J38,0)</f>
        <v>0</v>
      </c>
      <c r="P38" s="92">
        <f>IF('5-Yr PCSB Budget Contingency'!K38,K38/'5-Yr PCSB Budget Contingency'!K38,0)</f>
        <v>0</v>
      </c>
    </row>
    <row r="39" spans="1:16">
      <c r="A39" s="14" t="str">
        <f t="shared" si="3"/>
        <v>PCSB 5-Year Budget</v>
      </c>
      <c r="B39" s="151">
        <f t="shared" si="3"/>
        <v>116</v>
      </c>
      <c r="C39" s="14" t="str">
        <f t="shared" si="3"/>
        <v>E.L. Haynes PCS</v>
      </c>
      <c r="D39" s="5" t="str">
        <f t="shared" si="3"/>
        <v>2026-2027</v>
      </c>
      <c r="E39" s="40" t="s">
        <v>197</v>
      </c>
      <c r="F39" s="36">
        <f>'5-Yr PCSB Budget Contingency'!F39</f>
        <v>0.37</v>
      </c>
      <c r="G39" s="51">
        <f>'5-Yr PCSB Budget Contingency'!G39-'5-Yr PCSB Budget No Expansion'!G39</f>
        <v>0</v>
      </c>
      <c r="H39" s="51">
        <f>'5-Yr PCSB Budget Contingency'!H39-'5-Yr PCSB Budget No Expansion'!H39</f>
        <v>0</v>
      </c>
      <c r="I39" s="51">
        <f>'5-Yr PCSB Budget Contingency'!I39-'5-Yr PCSB Budget No Expansion'!I39</f>
        <v>0</v>
      </c>
      <c r="J39" s="51">
        <f>'5-Yr PCSB Budget Contingency'!J39-'5-Yr PCSB Budget No Expansion'!J39</f>
        <v>0</v>
      </c>
      <c r="K39" s="51">
        <f>'5-Yr PCSB Budget Contingency'!K39-'5-Yr PCSB Budget No Expansion'!K39</f>
        <v>0</v>
      </c>
      <c r="L39" s="78">
        <f>IF('5-Yr PCSB Budget Contingency'!G39,G39/'5-Yr PCSB Budget Contingency'!G39,0)</f>
        <v>0</v>
      </c>
      <c r="M39" s="65">
        <f>IF('5-Yr PCSB Budget Contingency'!H39,H39/'5-Yr PCSB Budget Contingency'!H39,0)</f>
        <v>0</v>
      </c>
      <c r="N39" s="65">
        <f>IF('5-Yr PCSB Budget Contingency'!I39,I39/'5-Yr PCSB Budget Contingency'!I39,0)</f>
        <v>0</v>
      </c>
      <c r="O39" s="65">
        <f>IF('5-Yr PCSB Budget Contingency'!J39,J39/'5-Yr PCSB Budget Contingency'!J39,0)</f>
        <v>0</v>
      </c>
      <c r="P39" s="92">
        <f>IF('5-Yr PCSB Budget Contingency'!K39,K39/'5-Yr PCSB Budget Contingency'!K39,0)</f>
        <v>0</v>
      </c>
    </row>
    <row r="40" spans="1:16">
      <c r="A40" s="14" t="str">
        <f t="shared" si="3"/>
        <v>PCSB 5-Year Budget</v>
      </c>
      <c r="B40" s="151">
        <f t="shared" si="3"/>
        <v>116</v>
      </c>
      <c r="C40" s="14" t="str">
        <f t="shared" si="3"/>
        <v>E.L. Haynes PCS</v>
      </c>
      <c r="D40" s="5" t="str">
        <f t="shared" si="3"/>
        <v>2026-2027</v>
      </c>
      <c r="E40" s="40" t="s">
        <v>196</v>
      </c>
      <c r="F40" s="36">
        <f>'5-Yr PCSB Budget Contingency'!F40</f>
        <v>1.34</v>
      </c>
      <c r="G40" s="51">
        <f>'5-Yr PCSB Budget Contingency'!G40-'5-Yr PCSB Budget No Expansion'!G40</f>
        <v>0</v>
      </c>
      <c r="H40" s="51">
        <f>'5-Yr PCSB Budget Contingency'!H40-'5-Yr PCSB Budget No Expansion'!H40</f>
        <v>0</v>
      </c>
      <c r="I40" s="51">
        <f>'5-Yr PCSB Budget Contingency'!I40-'5-Yr PCSB Budget No Expansion'!I40</f>
        <v>0</v>
      </c>
      <c r="J40" s="51">
        <f>'5-Yr PCSB Budget Contingency'!J40-'5-Yr PCSB Budget No Expansion'!J40</f>
        <v>0</v>
      </c>
      <c r="K40" s="51">
        <f>'5-Yr PCSB Budget Contingency'!K40-'5-Yr PCSB Budget No Expansion'!K40</f>
        <v>0</v>
      </c>
      <c r="L40" s="78">
        <f>IF('5-Yr PCSB Budget Contingency'!G40,G40/'5-Yr PCSB Budget Contingency'!G40,0)</f>
        <v>0</v>
      </c>
      <c r="M40" s="65">
        <f>IF('5-Yr PCSB Budget Contingency'!H40,H40/'5-Yr PCSB Budget Contingency'!H40,0)</f>
        <v>0</v>
      </c>
      <c r="N40" s="65">
        <f>IF('5-Yr PCSB Budget Contingency'!I40,I40/'5-Yr PCSB Budget Contingency'!I40,0)</f>
        <v>0</v>
      </c>
      <c r="O40" s="65">
        <f>IF('5-Yr PCSB Budget Contingency'!J40,J40/'5-Yr PCSB Budget Contingency'!J40,0)</f>
        <v>0</v>
      </c>
      <c r="P40" s="92">
        <f>IF('5-Yr PCSB Budget Contingency'!K40,K40/'5-Yr PCSB Budget Contingency'!K40,0)</f>
        <v>0</v>
      </c>
    </row>
    <row r="41" spans="1:16">
      <c r="A41" s="14" t="str">
        <f t="shared" si="3"/>
        <v>PCSB 5-Year Budget</v>
      </c>
      <c r="B41" s="151">
        <f t="shared" si="3"/>
        <v>116</v>
      </c>
      <c r="C41" s="14" t="str">
        <f t="shared" si="3"/>
        <v>E.L. Haynes PCS</v>
      </c>
      <c r="D41" s="5" t="str">
        <f t="shared" si="3"/>
        <v>2026-2027</v>
      </c>
      <c r="E41" s="40" t="s">
        <v>195</v>
      </c>
      <c r="F41" s="36">
        <f>'5-Yr PCSB Budget Contingency'!F41</f>
        <v>2.89</v>
      </c>
      <c r="G41" s="51">
        <f>'5-Yr PCSB Budget Contingency'!G41-'5-Yr PCSB Budget No Expansion'!G41</f>
        <v>0</v>
      </c>
      <c r="H41" s="51">
        <f>'5-Yr PCSB Budget Contingency'!H41-'5-Yr PCSB Budget No Expansion'!H41</f>
        <v>0</v>
      </c>
      <c r="I41" s="51">
        <f>'5-Yr PCSB Budget Contingency'!I41-'5-Yr PCSB Budget No Expansion'!I41</f>
        <v>0</v>
      </c>
      <c r="J41" s="51">
        <f>'5-Yr PCSB Budget Contingency'!J41-'5-Yr PCSB Budget No Expansion'!J41</f>
        <v>0</v>
      </c>
      <c r="K41" s="51">
        <f>'5-Yr PCSB Budget Contingency'!K41-'5-Yr PCSB Budget No Expansion'!K41</f>
        <v>0</v>
      </c>
      <c r="L41" s="78">
        <f>IF('5-Yr PCSB Budget Contingency'!G41,G41/'5-Yr PCSB Budget Contingency'!G41,0)</f>
        <v>0</v>
      </c>
      <c r="M41" s="65">
        <f>IF('5-Yr PCSB Budget Contingency'!H41,H41/'5-Yr PCSB Budget Contingency'!H41,0)</f>
        <v>0</v>
      </c>
      <c r="N41" s="65">
        <f>IF('5-Yr PCSB Budget Contingency'!I41,I41/'5-Yr PCSB Budget Contingency'!I41,0)</f>
        <v>0</v>
      </c>
      <c r="O41" s="65">
        <f>IF('5-Yr PCSB Budget Contingency'!J41,J41/'5-Yr PCSB Budget Contingency'!J41,0)</f>
        <v>0</v>
      </c>
      <c r="P41" s="92">
        <f>IF('5-Yr PCSB Budget Contingency'!K41,K41/'5-Yr PCSB Budget Contingency'!K41,0)</f>
        <v>0</v>
      </c>
    </row>
    <row r="42" spans="1:16">
      <c r="A42" s="14" t="str">
        <f t="shared" si="3"/>
        <v>PCSB 5-Year Budget</v>
      </c>
      <c r="B42" s="151">
        <f t="shared" si="3"/>
        <v>116</v>
      </c>
      <c r="C42" s="14" t="str">
        <f t="shared" si="3"/>
        <v>E.L. Haynes PCS</v>
      </c>
      <c r="D42" s="5" t="str">
        <f t="shared" si="3"/>
        <v>2026-2027</v>
      </c>
      <c r="E42" s="40" t="s">
        <v>194</v>
      </c>
      <c r="F42" s="36">
        <f>'5-Yr PCSB Budget Contingency'!F42</f>
        <v>2.89</v>
      </c>
      <c r="G42" s="51">
        <f>'5-Yr PCSB Budget Contingency'!G42-'5-Yr PCSB Budget No Expansion'!G42</f>
        <v>0</v>
      </c>
      <c r="H42" s="51">
        <f>'5-Yr PCSB Budget Contingency'!H42-'5-Yr PCSB Budget No Expansion'!H42</f>
        <v>0</v>
      </c>
      <c r="I42" s="51">
        <f>'5-Yr PCSB Budget Contingency'!I42-'5-Yr PCSB Budget No Expansion'!I42</f>
        <v>0</v>
      </c>
      <c r="J42" s="51">
        <f>'5-Yr PCSB Budget Contingency'!J42-'5-Yr PCSB Budget No Expansion'!J42</f>
        <v>0</v>
      </c>
      <c r="K42" s="51">
        <f>'5-Yr PCSB Budget Contingency'!K42-'5-Yr PCSB Budget No Expansion'!K42</f>
        <v>0</v>
      </c>
      <c r="L42" s="78">
        <f>IF('5-Yr PCSB Budget Contingency'!G42,G42/'5-Yr PCSB Budget Contingency'!G42,0)</f>
        <v>0</v>
      </c>
      <c r="M42" s="65">
        <f>IF('5-Yr PCSB Budget Contingency'!H42,H42/'5-Yr PCSB Budget Contingency'!H42,0)</f>
        <v>0</v>
      </c>
      <c r="N42" s="65">
        <f>IF('5-Yr PCSB Budget Contingency'!I42,I42/'5-Yr PCSB Budget Contingency'!I42,0)</f>
        <v>0</v>
      </c>
      <c r="O42" s="65">
        <f>IF('5-Yr PCSB Budget Contingency'!J42,J42/'5-Yr PCSB Budget Contingency'!J42,0)</f>
        <v>0</v>
      </c>
      <c r="P42" s="92">
        <f>IF('5-Yr PCSB Budget Contingency'!K42,K42/'5-Yr PCSB Budget Contingency'!K42,0)</f>
        <v>0</v>
      </c>
    </row>
    <row r="43" spans="1:16">
      <c r="A43" s="14" t="str">
        <f t="shared" si="3"/>
        <v>PCSB 5-Year Budget</v>
      </c>
      <c r="B43" s="151">
        <f t="shared" si="3"/>
        <v>116</v>
      </c>
      <c r="C43" s="14" t="str">
        <f t="shared" si="3"/>
        <v>E.L. Haynes PCS</v>
      </c>
      <c r="D43" s="5" t="str">
        <f t="shared" si="3"/>
        <v>2026-2027</v>
      </c>
      <c r="E43" s="40" t="s">
        <v>240</v>
      </c>
      <c r="F43" s="36">
        <f>'5-Yr PCSB Budget Contingency'!F43</f>
        <v>0.66800000000000004</v>
      </c>
      <c r="G43" s="51">
        <f>'5-Yr PCSB Budget Contingency'!G43-'5-Yr PCSB Budget No Expansion'!G43</f>
        <v>0</v>
      </c>
      <c r="H43" s="51">
        <f>'5-Yr PCSB Budget Contingency'!H43-'5-Yr PCSB Budget No Expansion'!H43</f>
        <v>0</v>
      </c>
      <c r="I43" s="51">
        <f>'5-Yr PCSB Budget Contingency'!I43-'5-Yr PCSB Budget No Expansion'!I43</f>
        <v>0</v>
      </c>
      <c r="J43" s="51">
        <f>'5-Yr PCSB Budget Contingency'!J43-'5-Yr PCSB Budget No Expansion'!J43</f>
        <v>0</v>
      </c>
      <c r="K43" s="51">
        <f>'5-Yr PCSB Budget Contingency'!K43-'5-Yr PCSB Budget No Expansion'!K43</f>
        <v>0</v>
      </c>
      <c r="L43" s="78">
        <f>IF('5-Yr PCSB Budget Contingency'!G43,G43/'5-Yr PCSB Budget Contingency'!G43,0)</f>
        <v>0</v>
      </c>
      <c r="M43" s="65">
        <f>IF('5-Yr PCSB Budget Contingency'!H43,H43/'5-Yr PCSB Budget Contingency'!H43,0)</f>
        <v>0</v>
      </c>
      <c r="N43" s="65">
        <f>IF('5-Yr PCSB Budget Contingency'!I43,I43/'5-Yr PCSB Budget Contingency'!I43,0)</f>
        <v>0</v>
      </c>
      <c r="O43" s="65">
        <f>IF('5-Yr PCSB Budget Contingency'!J43,J43/'5-Yr PCSB Budget Contingency'!J43,0)</f>
        <v>0</v>
      </c>
      <c r="P43" s="92">
        <f>IF('5-Yr PCSB Budget Contingency'!K43,K43/'5-Yr PCSB Budget Contingency'!K43,0)</f>
        <v>0</v>
      </c>
    </row>
    <row r="44" spans="1:16">
      <c r="A44" s="14" t="str">
        <f t="shared" si="3"/>
        <v>PCSB 5-Year Budget</v>
      </c>
      <c r="B44" s="151">
        <f t="shared" si="3"/>
        <v>116</v>
      </c>
      <c r="C44" s="14" t="str">
        <f t="shared" si="3"/>
        <v>E.L. Haynes PCS</v>
      </c>
      <c r="D44" s="5" t="str">
        <f t="shared" si="3"/>
        <v>2026-2027</v>
      </c>
      <c r="E44" s="40" t="s">
        <v>193</v>
      </c>
      <c r="F44" s="36">
        <f>'5-Yr PCSB Budget Contingency'!F44</f>
        <v>6.3E-2</v>
      </c>
      <c r="G44" s="51">
        <f>'5-Yr PCSB Budget Contingency'!G44-'5-Yr PCSB Budget No Expansion'!G44</f>
        <v>0</v>
      </c>
      <c r="H44" s="51">
        <f>'5-Yr PCSB Budget Contingency'!H44-'5-Yr PCSB Budget No Expansion'!H44</f>
        <v>0</v>
      </c>
      <c r="I44" s="51">
        <f>'5-Yr PCSB Budget Contingency'!I44-'5-Yr PCSB Budget No Expansion'!I44</f>
        <v>0</v>
      </c>
      <c r="J44" s="51">
        <f>'5-Yr PCSB Budget Contingency'!J44-'5-Yr PCSB Budget No Expansion'!J44</f>
        <v>0</v>
      </c>
      <c r="K44" s="51">
        <f>'5-Yr PCSB Budget Contingency'!K44-'5-Yr PCSB Budget No Expansion'!K44</f>
        <v>0</v>
      </c>
      <c r="L44" s="78">
        <f>IF('5-Yr PCSB Budget Contingency'!G44,G44/'5-Yr PCSB Budget Contingency'!G44,0)</f>
        <v>0</v>
      </c>
      <c r="M44" s="65">
        <f>IF('5-Yr PCSB Budget Contingency'!H44,H44/'5-Yr PCSB Budget Contingency'!H44,0)</f>
        <v>0</v>
      </c>
      <c r="N44" s="65">
        <f>IF('5-Yr PCSB Budget Contingency'!I44,I44/'5-Yr PCSB Budget Contingency'!I44,0)</f>
        <v>0</v>
      </c>
      <c r="O44" s="65">
        <f>IF('5-Yr PCSB Budget Contingency'!J44,J44/'5-Yr PCSB Budget Contingency'!J44,0)</f>
        <v>0</v>
      </c>
      <c r="P44" s="92">
        <f>IF('5-Yr PCSB Budget Contingency'!K44,K44/'5-Yr PCSB Budget Contingency'!K44,0)</f>
        <v>0</v>
      </c>
    </row>
    <row r="45" spans="1:16">
      <c r="A45" s="14" t="str">
        <f t="shared" si="3"/>
        <v>PCSB 5-Year Budget</v>
      </c>
      <c r="B45" s="151">
        <f t="shared" si="3"/>
        <v>116</v>
      </c>
      <c r="C45" s="14" t="str">
        <f t="shared" si="3"/>
        <v>E.L. Haynes PCS</v>
      </c>
      <c r="D45" s="5" t="str">
        <f t="shared" si="3"/>
        <v>2026-2027</v>
      </c>
      <c r="E45" s="40" t="s">
        <v>192</v>
      </c>
      <c r="F45" s="36">
        <f>'5-Yr PCSB Budget Contingency'!F45</f>
        <v>0.22700000000000001</v>
      </c>
      <c r="G45" s="51">
        <f>'5-Yr PCSB Budget Contingency'!G45-'5-Yr PCSB Budget No Expansion'!G45</f>
        <v>0</v>
      </c>
      <c r="H45" s="51">
        <f>'5-Yr PCSB Budget Contingency'!H45-'5-Yr PCSB Budget No Expansion'!H45</f>
        <v>0</v>
      </c>
      <c r="I45" s="51">
        <f>'5-Yr PCSB Budget Contingency'!I45-'5-Yr PCSB Budget No Expansion'!I45</f>
        <v>0</v>
      </c>
      <c r="J45" s="51">
        <f>'5-Yr PCSB Budget Contingency'!J45-'5-Yr PCSB Budget No Expansion'!J45</f>
        <v>0</v>
      </c>
      <c r="K45" s="51">
        <f>'5-Yr PCSB Budget Contingency'!K45-'5-Yr PCSB Budget No Expansion'!K45</f>
        <v>0</v>
      </c>
      <c r="L45" s="78">
        <f>IF('5-Yr PCSB Budget Contingency'!G45,G45/'5-Yr PCSB Budget Contingency'!G45,0)</f>
        <v>0</v>
      </c>
      <c r="M45" s="65">
        <f>IF('5-Yr PCSB Budget Contingency'!H45,H45/'5-Yr PCSB Budget Contingency'!H45,0)</f>
        <v>0</v>
      </c>
      <c r="N45" s="65">
        <f>IF('5-Yr PCSB Budget Contingency'!I45,I45/'5-Yr PCSB Budget Contingency'!I45,0)</f>
        <v>0</v>
      </c>
      <c r="O45" s="65">
        <f>IF('5-Yr PCSB Budget Contingency'!J45,J45/'5-Yr PCSB Budget Contingency'!J45,0)</f>
        <v>0</v>
      </c>
      <c r="P45" s="92">
        <f>IF('5-Yr PCSB Budget Contingency'!K45,K45/'5-Yr PCSB Budget Contingency'!K45,0)</f>
        <v>0</v>
      </c>
    </row>
    <row r="46" spans="1:16">
      <c r="A46" s="14" t="str">
        <f t="shared" si="3"/>
        <v>PCSB 5-Year Budget</v>
      </c>
      <c r="B46" s="151">
        <f t="shared" si="3"/>
        <v>116</v>
      </c>
      <c r="C46" s="14" t="str">
        <f t="shared" si="3"/>
        <v>E.L. Haynes PCS</v>
      </c>
      <c r="D46" s="5" t="str">
        <f t="shared" si="3"/>
        <v>2026-2027</v>
      </c>
      <c r="E46" s="40" t="s">
        <v>191</v>
      </c>
      <c r="F46" s="36">
        <f>'5-Yr PCSB Budget Contingency'!F46</f>
        <v>0.49099999999999999</v>
      </c>
      <c r="G46" s="51">
        <f>'5-Yr PCSB Budget Contingency'!G46-'5-Yr PCSB Budget No Expansion'!G46</f>
        <v>0</v>
      </c>
      <c r="H46" s="51">
        <f>'5-Yr PCSB Budget Contingency'!H46-'5-Yr PCSB Budget No Expansion'!H46</f>
        <v>0</v>
      </c>
      <c r="I46" s="51">
        <f>'5-Yr PCSB Budget Contingency'!I46-'5-Yr PCSB Budget No Expansion'!I46</f>
        <v>0</v>
      </c>
      <c r="J46" s="51">
        <f>'5-Yr PCSB Budget Contingency'!J46-'5-Yr PCSB Budget No Expansion'!J46</f>
        <v>0</v>
      </c>
      <c r="K46" s="51">
        <f>'5-Yr PCSB Budget Contingency'!K46-'5-Yr PCSB Budget No Expansion'!K46</f>
        <v>0</v>
      </c>
      <c r="L46" s="78">
        <f>IF('5-Yr PCSB Budget Contingency'!G46,G46/'5-Yr PCSB Budget Contingency'!G46,0)</f>
        <v>0</v>
      </c>
      <c r="M46" s="65">
        <f>IF('5-Yr PCSB Budget Contingency'!H46,H46/'5-Yr PCSB Budget Contingency'!H46,0)</f>
        <v>0</v>
      </c>
      <c r="N46" s="65">
        <f>IF('5-Yr PCSB Budget Contingency'!I46,I46/'5-Yr PCSB Budget Contingency'!I46,0)</f>
        <v>0</v>
      </c>
      <c r="O46" s="65">
        <f>IF('5-Yr PCSB Budget Contingency'!J46,J46/'5-Yr PCSB Budget Contingency'!J46,0)</f>
        <v>0</v>
      </c>
      <c r="P46" s="92">
        <f>IF('5-Yr PCSB Budget Contingency'!K46,K46/'5-Yr PCSB Budget Contingency'!K46,0)</f>
        <v>0</v>
      </c>
    </row>
    <row r="47" spans="1:16">
      <c r="A47" s="14" t="str">
        <f t="shared" si="3"/>
        <v>PCSB 5-Year Budget</v>
      </c>
      <c r="B47" s="151">
        <f t="shared" si="3"/>
        <v>116</v>
      </c>
      <c r="C47" s="14" t="str">
        <f t="shared" si="3"/>
        <v>E.L. Haynes PCS</v>
      </c>
      <c r="D47" s="5" t="str">
        <f t="shared" si="3"/>
        <v>2026-2027</v>
      </c>
      <c r="E47" s="40" t="s">
        <v>190</v>
      </c>
      <c r="F47" s="45">
        <f>'5-Yr PCSB Budget Contingency'!F47</f>
        <v>0.49099999999999999</v>
      </c>
      <c r="G47" s="52">
        <f>'5-Yr PCSB Budget Contingency'!G47-'5-Yr PCSB Budget No Expansion'!G47</f>
        <v>0</v>
      </c>
      <c r="H47" s="52">
        <f>'5-Yr PCSB Budget Contingency'!H47-'5-Yr PCSB Budget No Expansion'!H47</f>
        <v>0</v>
      </c>
      <c r="I47" s="52">
        <f>'5-Yr PCSB Budget Contingency'!I47-'5-Yr PCSB Budget No Expansion'!I47</f>
        <v>0</v>
      </c>
      <c r="J47" s="52">
        <f>'5-Yr PCSB Budget Contingency'!J47-'5-Yr PCSB Budget No Expansion'!J47</f>
        <v>0</v>
      </c>
      <c r="K47" s="52">
        <f>'5-Yr PCSB Budget Contingency'!K47-'5-Yr PCSB Budget No Expansion'!K47</f>
        <v>0</v>
      </c>
      <c r="L47" s="79">
        <f>IF('5-Yr PCSB Budget Contingency'!G47,G47/'5-Yr PCSB Budget Contingency'!G47,0)</f>
        <v>0</v>
      </c>
      <c r="M47" s="66">
        <f>IF('5-Yr PCSB Budget Contingency'!H47,H47/'5-Yr PCSB Budget Contingency'!H47,0)</f>
        <v>0</v>
      </c>
      <c r="N47" s="66">
        <f>IF('5-Yr PCSB Budget Contingency'!I47,I47/'5-Yr PCSB Budget Contingency'!I47,0)</f>
        <v>0</v>
      </c>
      <c r="O47" s="66">
        <f>IF('5-Yr PCSB Budget Contingency'!J47,J47/'5-Yr PCSB Budget Contingency'!J47,0)</f>
        <v>0</v>
      </c>
      <c r="P47" s="93">
        <f>IF('5-Yr PCSB Budget Contingency'!K47,K47/'5-Yr PCSB Budget Contingency'!K47,0)</f>
        <v>0</v>
      </c>
    </row>
    <row r="48" spans="1:16" ht="30" customHeight="1">
      <c r="A48" s="14" t="str">
        <f t="shared" si="3"/>
        <v>PCSB 5-Year Budget</v>
      </c>
      <c r="B48" s="151">
        <f t="shared" si="3"/>
        <v>116</v>
      </c>
      <c r="C48" s="14" t="str">
        <f t="shared" si="3"/>
        <v>E.L. Haynes PCS</v>
      </c>
      <c r="D48" s="5" t="str">
        <f t="shared" si="3"/>
        <v>2026-2027</v>
      </c>
      <c r="E48" s="38" t="s">
        <v>222</v>
      </c>
      <c r="F48" s="165">
        <f>'5-Yr PCSB Budget Contingency'!F48-'5-Yr PCSB Budget No Expansion'!F48</f>
        <v>0</v>
      </c>
      <c r="G48" s="11">
        <f>'5-Yr PCSB Budget Contingency'!G48-'5-Yr PCSB Budget No Expansion'!G48</f>
        <v>0</v>
      </c>
      <c r="H48" s="11">
        <f>'5-Yr PCSB Budget Contingency'!H48-'5-Yr PCSB Budget No Expansion'!H48</f>
        <v>0</v>
      </c>
      <c r="I48" s="11">
        <f>'5-Yr PCSB Budget Contingency'!I48-'5-Yr PCSB Budget No Expansion'!I48</f>
        <v>0</v>
      </c>
      <c r="J48" s="11">
        <f>'5-Yr PCSB Budget Contingency'!J48-'5-Yr PCSB Budget No Expansion'!J48</f>
        <v>0</v>
      </c>
      <c r="K48" s="11">
        <f>'5-Yr PCSB Budget Contingency'!K48-'5-Yr PCSB Budget No Expansion'!K48</f>
        <v>0</v>
      </c>
      <c r="L48" s="76">
        <f>IF('5-Yr PCSB Budget Contingency'!G48,G48/'5-Yr PCSB Budget Contingency'!G48,0)</f>
        <v>0</v>
      </c>
      <c r="M48" s="63">
        <f>IF('5-Yr PCSB Budget Contingency'!H48,H48/'5-Yr PCSB Budget Contingency'!H48,0)</f>
        <v>0</v>
      </c>
      <c r="N48" s="63">
        <f>IF('5-Yr PCSB Budget Contingency'!I48,I48/'5-Yr PCSB Budget Contingency'!I48,0)</f>
        <v>0</v>
      </c>
      <c r="O48" s="63">
        <f>IF('5-Yr PCSB Budget Contingency'!J48,J48/'5-Yr PCSB Budget Contingency'!J48,0)</f>
        <v>0</v>
      </c>
      <c r="P48" s="90">
        <f>IF('5-Yr PCSB Budget Contingency'!K48,K48/'5-Yr PCSB Budget Contingency'!K48,0)</f>
        <v>0</v>
      </c>
    </row>
    <row r="49" spans="1:16">
      <c r="A49" s="14" t="str">
        <f t="shared" si="3"/>
        <v>PCSB 5-Year Budget</v>
      </c>
      <c r="B49" s="151">
        <f t="shared" si="3"/>
        <v>116</v>
      </c>
      <c r="C49" s="14" t="str">
        <f t="shared" si="3"/>
        <v>E.L. Haynes PCS</v>
      </c>
      <c r="D49" s="5" t="str">
        <f t="shared" si="3"/>
        <v>2026-2027</v>
      </c>
      <c r="E49" s="40" t="s">
        <v>223</v>
      </c>
      <c r="F49" s="165">
        <f>'5-Yr PCSB Budget Contingency'!F49-'5-Yr PCSB Budget No Expansion'!F49</f>
        <v>0</v>
      </c>
      <c r="G49" s="53">
        <f>'5-Yr PCSB Budget Contingency'!G49-'5-Yr PCSB Budget No Expansion'!G49</f>
        <v>0</v>
      </c>
      <c r="H49" s="53">
        <f>'5-Yr PCSB Budget Contingency'!H49-'5-Yr PCSB Budget No Expansion'!H49</f>
        <v>0</v>
      </c>
      <c r="I49" s="53">
        <f>'5-Yr PCSB Budget Contingency'!I49-'5-Yr PCSB Budget No Expansion'!I49</f>
        <v>0</v>
      </c>
      <c r="J49" s="53">
        <f>'5-Yr PCSB Budget Contingency'!J49-'5-Yr PCSB Budget No Expansion'!J49</f>
        <v>0</v>
      </c>
      <c r="K49" s="53">
        <f>'5-Yr PCSB Budget Contingency'!K49-'5-Yr PCSB Budget No Expansion'!K49</f>
        <v>0</v>
      </c>
      <c r="L49" s="80">
        <f>IF('5-Yr PCSB Budget Contingency'!G49,G49/'5-Yr PCSB Budget Contingency'!G49,0)</f>
        <v>0</v>
      </c>
      <c r="M49" s="67">
        <f>IF('5-Yr PCSB Budget Contingency'!H49,H49/'5-Yr PCSB Budget Contingency'!H49,0)</f>
        <v>0</v>
      </c>
      <c r="N49" s="67">
        <f>IF('5-Yr PCSB Budget Contingency'!I49,I49/'5-Yr PCSB Budget Contingency'!I49,0)</f>
        <v>0</v>
      </c>
      <c r="O49" s="67">
        <f>IF('5-Yr PCSB Budget Contingency'!J49,J49/'5-Yr PCSB Budget Contingency'!J49,0)</f>
        <v>0</v>
      </c>
      <c r="P49" s="94">
        <f>IF('5-Yr PCSB Budget Contingency'!K49,K49/'5-Yr PCSB Budget Contingency'!K49,0)</f>
        <v>0</v>
      </c>
    </row>
    <row r="50" spans="1:16" ht="30" customHeight="1">
      <c r="A50" s="14" t="str">
        <f t="shared" si="3"/>
        <v>PCSB 5-Year Budget</v>
      </c>
      <c r="B50" s="151">
        <f t="shared" si="3"/>
        <v>116</v>
      </c>
      <c r="C50" s="14" t="str">
        <f t="shared" si="3"/>
        <v>E.L. Haynes PCS</v>
      </c>
      <c r="D50" s="5" t="str">
        <f t="shared" si="3"/>
        <v>2026-2027</v>
      </c>
      <c r="E50" s="38" t="s">
        <v>265</v>
      </c>
      <c r="F50" s="165">
        <f>'5-Yr PCSB Budget Contingency'!F50-'5-Yr PCSB Budget No Expansion'!F50</f>
        <v>0</v>
      </c>
      <c r="G50" s="37">
        <f>'5-Yr PCSB Budget Contingency'!G50-'5-Yr PCSB Budget No Expansion'!G50</f>
        <v>0</v>
      </c>
      <c r="H50" s="37">
        <f>'5-Yr PCSB Budget Contingency'!H50-'5-Yr PCSB Budget No Expansion'!H50</f>
        <v>0</v>
      </c>
      <c r="I50" s="37">
        <f>'5-Yr PCSB Budget Contingency'!I50-'5-Yr PCSB Budget No Expansion'!I50</f>
        <v>0</v>
      </c>
      <c r="J50" s="37">
        <f>'5-Yr PCSB Budget Contingency'!J50-'5-Yr PCSB Budget No Expansion'!J50</f>
        <v>0</v>
      </c>
      <c r="K50" s="37">
        <f>'5-Yr PCSB Budget Contingency'!K50-'5-Yr PCSB Budget No Expansion'!K50</f>
        <v>0</v>
      </c>
      <c r="L50" s="81">
        <f>IF('5-Yr PCSB Budget Contingency'!G50,G50/'5-Yr PCSB Budget Contingency'!G50,0)</f>
        <v>0</v>
      </c>
      <c r="M50" s="68">
        <f>IF('5-Yr PCSB Budget Contingency'!H50,H50/'5-Yr PCSB Budget Contingency'!H50,0)</f>
        <v>0</v>
      </c>
      <c r="N50" s="68">
        <f>IF('5-Yr PCSB Budget Contingency'!I50,I50/'5-Yr PCSB Budget Contingency'!I50,0)</f>
        <v>0</v>
      </c>
      <c r="O50" s="68">
        <f>IF('5-Yr PCSB Budget Contingency'!J50,J50/'5-Yr PCSB Budget Contingency'!J50,0)</f>
        <v>0</v>
      </c>
      <c r="P50" s="95">
        <f>IF('5-Yr PCSB Budget Contingency'!K50,K50/'5-Yr PCSB Budget Contingency'!K50,0)</f>
        <v>0</v>
      </c>
    </row>
    <row r="51" spans="1:16">
      <c r="A51" s="14" t="str">
        <f t="shared" si="3"/>
        <v>PCSB 5-Year Budget</v>
      </c>
      <c r="B51" s="151">
        <f t="shared" si="3"/>
        <v>116</v>
      </c>
      <c r="C51" s="14" t="str">
        <f t="shared" si="3"/>
        <v>E.L. Haynes PCS</v>
      </c>
      <c r="D51" s="5" t="str">
        <f t="shared" si="3"/>
        <v>2026-2027</v>
      </c>
      <c r="E51" s="40" t="s">
        <v>80</v>
      </c>
      <c r="F51" s="165">
        <f>'5-Yr PCSB Budget Contingency'!F51-'5-Yr PCSB Budget No Expansion'!F51</f>
        <v>0</v>
      </c>
      <c r="G51" s="37">
        <f>'5-Yr PCSB Budget Contingency'!G51-'5-Yr PCSB Budget No Expansion'!G51</f>
        <v>0</v>
      </c>
      <c r="H51" s="37">
        <f>'5-Yr PCSB Budget Contingency'!H51-'5-Yr PCSB Budget No Expansion'!H51</f>
        <v>0</v>
      </c>
      <c r="I51" s="37">
        <f>'5-Yr PCSB Budget Contingency'!I51-'5-Yr PCSB Budget No Expansion'!I51</f>
        <v>0</v>
      </c>
      <c r="J51" s="37">
        <f>'5-Yr PCSB Budget Contingency'!J51-'5-Yr PCSB Budget No Expansion'!J51</f>
        <v>0</v>
      </c>
      <c r="K51" s="37">
        <f>'5-Yr PCSB Budget Contingency'!K51-'5-Yr PCSB Budget No Expansion'!K51</f>
        <v>0</v>
      </c>
      <c r="L51" s="81">
        <f>IF('5-Yr PCSB Budget Contingency'!G51,G51/'5-Yr PCSB Budget Contingency'!G51,0)</f>
        <v>0</v>
      </c>
      <c r="M51" s="68">
        <f>IF('5-Yr PCSB Budget Contingency'!H51,H51/'5-Yr PCSB Budget Contingency'!H51,0)</f>
        <v>0</v>
      </c>
      <c r="N51" s="68">
        <f>IF('5-Yr PCSB Budget Contingency'!I51,I51/'5-Yr PCSB Budget Contingency'!I51,0)</f>
        <v>0</v>
      </c>
      <c r="O51" s="68">
        <f>IF('5-Yr PCSB Budget Contingency'!J51,J51/'5-Yr PCSB Budget Contingency'!J51,0)</f>
        <v>0</v>
      </c>
      <c r="P51" s="95">
        <f>IF('5-Yr PCSB Budget Contingency'!K51,K51/'5-Yr PCSB Budget Contingency'!K51,0)</f>
        <v>0</v>
      </c>
    </row>
    <row r="52" spans="1:16">
      <c r="A52" s="14" t="str">
        <f t="shared" si="3"/>
        <v>PCSB 5-Year Budget</v>
      </c>
      <c r="B52" s="151">
        <f t="shared" si="3"/>
        <v>116</v>
      </c>
      <c r="C52" s="14" t="str">
        <f t="shared" si="3"/>
        <v>E.L. Haynes PCS</v>
      </c>
      <c r="D52" s="5" t="str">
        <f t="shared" si="3"/>
        <v>2026-2027</v>
      </c>
      <c r="E52" s="41" t="s">
        <v>81</v>
      </c>
      <c r="F52" s="165">
        <f>'5-Yr PCSB Budget Contingency'!F52-'5-Yr PCSB Budget No Expansion'!F52</f>
        <v>0</v>
      </c>
      <c r="G52" s="37">
        <f>'5-Yr PCSB Budget Contingency'!G52-'5-Yr PCSB Budget No Expansion'!G52</f>
        <v>0</v>
      </c>
      <c r="H52" s="37">
        <f>'5-Yr PCSB Budget Contingency'!H52-'5-Yr PCSB Budget No Expansion'!H52</f>
        <v>0</v>
      </c>
      <c r="I52" s="37">
        <f>'5-Yr PCSB Budget Contingency'!I52-'5-Yr PCSB Budget No Expansion'!I52</f>
        <v>0</v>
      </c>
      <c r="J52" s="37">
        <f>'5-Yr PCSB Budget Contingency'!J52-'5-Yr PCSB Budget No Expansion'!J52</f>
        <v>0</v>
      </c>
      <c r="K52" s="37">
        <f>'5-Yr PCSB Budget Contingency'!K52-'5-Yr PCSB Budget No Expansion'!K52</f>
        <v>0</v>
      </c>
      <c r="L52" s="81">
        <f>IF('5-Yr PCSB Budget Contingency'!G52,G52/'5-Yr PCSB Budget Contingency'!G52,0)</f>
        <v>0</v>
      </c>
      <c r="M52" s="68">
        <f>IF('5-Yr PCSB Budget Contingency'!H52,H52/'5-Yr PCSB Budget Contingency'!H52,0)</f>
        <v>0</v>
      </c>
      <c r="N52" s="68">
        <f>IF('5-Yr PCSB Budget Contingency'!I52,I52/'5-Yr PCSB Budget Contingency'!I52,0)</f>
        <v>0</v>
      </c>
      <c r="O52" s="68">
        <f>IF('5-Yr PCSB Budget Contingency'!J52,J52/'5-Yr PCSB Budget Contingency'!J52,0)</f>
        <v>0</v>
      </c>
      <c r="P52" s="95">
        <f>IF('5-Yr PCSB Budget Contingency'!K52,K52/'5-Yr PCSB Budget Contingency'!K52,0)</f>
        <v>0</v>
      </c>
    </row>
    <row r="53" spans="1:16" ht="15" customHeight="1">
      <c r="A53" s="14" t="str">
        <f t="shared" si="3"/>
        <v>PCSB 5-Year Budget</v>
      </c>
      <c r="B53" s="151">
        <f t="shared" si="3"/>
        <v>116</v>
      </c>
      <c r="C53" s="14" t="str">
        <f t="shared" si="3"/>
        <v>E.L. Haynes PCS</v>
      </c>
      <c r="D53" s="5" t="str">
        <f t="shared" si="3"/>
        <v>2026-2027</v>
      </c>
      <c r="E53" t="s">
        <v>5</v>
      </c>
      <c r="F53" s="165">
        <f>'5-Yr PCSB Budget Contingency'!F53-'5-Yr PCSB Budget No Expansion'!F53</f>
        <v>0</v>
      </c>
      <c r="G53" s="11">
        <f>'5-Yr PCSB Budget Contingency'!G53-'5-Yr PCSB Budget No Expansion'!G53</f>
        <v>0</v>
      </c>
      <c r="H53" s="11">
        <f>'5-Yr PCSB Budget Contingency'!H53-'5-Yr PCSB Budget No Expansion'!H53</f>
        <v>0</v>
      </c>
      <c r="I53" s="11">
        <f>'5-Yr PCSB Budget Contingency'!I53-'5-Yr PCSB Budget No Expansion'!I53</f>
        <v>0</v>
      </c>
      <c r="J53" s="11">
        <f>'5-Yr PCSB Budget Contingency'!J53-'5-Yr PCSB Budget No Expansion'!J53</f>
        <v>0</v>
      </c>
      <c r="K53" s="11">
        <f>'5-Yr PCSB Budget Contingency'!K53-'5-Yr PCSB Budget No Expansion'!K53</f>
        <v>0</v>
      </c>
      <c r="L53" s="76">
        <f>IF('5-Yr PCSB Budget Contingency'!G53,G53/'5-Yr PCSB Budget Contingency'!G53,0)</f>
        <v>0</v>
      </c>
      <c r="M53" s="63">
        <f>IF('5-Yr PCSB Budget Contingency'!H53,H53/'5-Yr PCSB Budget Contingency'!H53,0)</f>
        <v>0</v>
      </c>
      <c r="N53" s="63">
        <f>IF('5-Yr PCSB Budget Contingency'!I53,I53/'5-Yr PCSB Budget Contingency'!I53,0)</f>
        <v>0</v>
      </c>
      <c r="O53" s="63">
        <f>IF('5-Yr PCSB Budget Contingency'!J53,J53/'5-Yr PCSB Budget Contingency'!J53,0)</f>
        <v>0</v>
      </c>
      <c r="P53" s="90">
        <f>IF('5-Yr PCSB Budget Contingency'!K53,K53/'5-Yr PCSB Budget Contingency'!K53,0)</f>
        <v>0</v>
      </c>
    </row>
    <row r="54" spans="1:16">
      <c r="A54" s="14" t="str">
        <f t="shared" si="3"/>
        <v>PCSB 5-Year Budget</v>
      </c>
      <c r="B54" s="151">
        <f t="shared" si="3"/>
        <v>116</v>
      </c>
      <c r="C54" s="14" t="str">
        <f t="shared" si="3"/>
        <v>E.L. Haynes PCS</v>
      </c>
      <c r="D54" s="5" t="str">
        <f t="shared" si="3"/>
        <v>2026-2027</v>
      </c>
      <c r="E54" t="s">
        <v>266</v>
      </c>
      <c r="F54" s="165">
        <f>'5-Yr PCSB Budget Contingency'!F54-'5-Yr PCSB Budget No Expansion'!F54</f>
        <v>0</v>
      </c>
      <c r="G54" s="11">
        <f>'5-Yr PCSB Budget Contingency'!G54-'5-Yr PCSB Budget No Expansion'!G54</f>
        <v>0</v>
      </c>
      <c r="H54" s="11">
        <f>'5-Yr PCSB Budget Contingency'!H54-'5-Yr PCSB Budget No Expansion'!H54</f>
        <v>0</v>
      </c>
      <c r="I54" s="11">
        <f>'5-Yr PCSB Budget Contingency'!I54-'5-Yr PCSB Budget No Expansion'!I54</f>
        <v>0</v>
      </c>
      <c r="J54" s="11">
        <f>'5-Yr PCSB Budget Contingency'!J54-'5-Yr PCSB Budget No Expansion'!J54</f>
        <v>0</v>
      </c>
      <c r="K54" s="11">
        <f>'5-Yr PCSB Budget Contingency'!K54-'5-Yr PCSB Budget No Expansion'!K54</f>
        <v>0</v>
      </c>
      <c r="L54" s="76">
        <f>IF('5-Yr PCSB Budget Contingency'!G54,G54/'5-Yr PCSB Budget Contingency'!G54,0)</f>
        <v>0</v>
      </c>
      <c r="M54" s="63">
        <f>IF('5-Yr PCSB Budget Contingency'!H54,H54/'5-Yr PCSB Budget Contingency'!H54,0)</f>
        <v>0</v>
      </c>
      <c r="N54" s="63">
        <f>IF('5-Yr PCSB Budget Contingency'!I54,I54/'5-Yr PCSB Budget Contingency'!I54,0)</f>
        <v>0</v>
      </c>
      <c r="O54" s="63">
        <f>IF('5-Yr PCSB Budget Contingency'!J54,J54/'5-Yr PCSB Budget Contingency'!J54,0)</f>
        <v>0</v>
      </c>
      <c r="P54" s="90">
        <f>IF('5-Yr PCSB Budget Contingency'!K54,K54/'5-Yr PCSB Budget Contingency'!K54,0)</f>
        <v>0</v>
      </c>
    </row>
    <row r="55" spans="1:16">
      <c r="A55" s="14" t="str">
        <f t="shared" si="3"/>
        <v>PCSB 5-Year Budget</v>
      </c>
      <c r="B55" s="151">
        <f t="shared" si="3"/>
        <v>116</v>
      </c>
      <c r="C55" s="14" t="str">
        <f t="shared" si="3"/>
        <v>E.L. Haynes PCS</v>
      </c>
      <c r="D55" s="5" t="str">
        <f t="shared" si="3"/>
        <v>2026-2027</v>
      </c>
      <c r="E55" t="s">
        <v>267</v>
      </c>
      <c r="F55" s="165">
        <f>'5-Yr PCSB Budget Contingency'!F55-'5-Yr PCSB Budget No Expansion'!F55</f>
        <v>0</v>
      </c>
      <c r="G55" s="11">
        <f>'5-Yr PCSB Budget Contingency'!G55-'5-Yr PCSB Budget No Expansion'!G55</f>
        <v>0</v>
      </c>
      <c r="H55" s="11">
        <f>'5-Yr PCSB Budget Contingency'!H55-'5-Yr PCSB Budget No Expansion'!H55</f>
        <v>0</v>
      </c>
      <c r="I55" s="11">
        <f>'5-Yr PCSB Budget Contingency'!I55-'5-Yr PCSB Budget No Expansion'!I55</f>
        <v>0</v>
      </c>
      <c r="J55" s="11">
        <f>'5-Yr PCSB Budget Contingency'!J55-'5-Yr PCSB Budget No Expansion'!J55</f>
        <v>0</v>
      </c>
      <c r="K55" s="11">
        <f>'5-Yr PCSB Budget Contingency'!K55-'5-Yr PCSB Budget No Expansion'!K55</f>
        <v>0</v>
      </c>
      <c r="L55" s="76">
        <f>IF('5-Yr PCSB Budget Contingency'!G55,G55/'5-Yr PCSB Budget Contingency'!G55,0)</f>
        <v>0</v>
      </c>
      <c r="M55" s="63">
        <f>IF('5-Yr PCSB Budget Contingency'!H55,H55/'5-Yr PCSB Budget Contingency'!H55,0)</f>
        <v>0</v>
      </c>
      <c r="N55" s="63">
        <f>IF('5-Yr PCSB Budget Contingency'!I55,I55/'5-Yr PCSB Budget Contingency'!I55,0)</f>
        <v>0</v>
      </c>
      <c r="O55" s="63">
        <f>IF('5-Yr PCSB Budget Contingency'!J55,J55/'5-Yr PCSB Budget Contingency'!J55,0)</f>
        <v>0</v>
      </c>
      <c r="P55" s="90">
        <f>IF('5-Yr PCSB Budget Contingency'!K55,K55/'5-Yr PCSB Budget Contingency'!K55,0)</f>
        <v>0</v>
      </c>
    </row>
    <row r="56" spans="1:16">
      <c r="A56" s="14" t="str">
        <f t="shared" si="3"/>
        <v>PCSB 5-Year Budget</v>
      </c>
      <c r="B56" s="151">
        <f t="shared" si="3"/>
        <v>116</v>
      </c>
      <c r="C56" s="14" t="str">
        <f t="shared" si="3"/>
        <v>E.L. Haynes PCS</v>
      </c>
      <c r="D56" s="5" t="str">
        <f t="shared" si="3"/>
        <v>2026-2027</v>
      </c>
      <c r="E56" t="s">
        <v>294</v>
      </c>
      <c r="F56" s="165">
        <f>'5-Yr PCSB Budget Contingency'!F56-'5-Yr PCSB Budget No Expansion'!F56</f>
        <v>0</v>
      </c>
      <c r="G56" s="11">
        <f>'5-Yr PCSB Budget Contingency'!G56-'5-Yr PCSB Budget No Expansion'!G56</f>
        <v>0</v>
      </c>
      <c r="H56" s="11">
        <f>'5-Yr PCSB Budget Contingency'!H56-'5-Yr PCSB Budget No Expansion'!H56</f>
        <v>-1210960.56</v>
      </c>
      <c r="I56" s="11">
        <f>'5-Yr PCSB Budget Contingency'!I56-'5-Yr PCSB Budget No Expansion'!I56</f>
        <v>-1235179.7712000001</v>
      </c>
      <c r="J56" s="11">
        <f>'5-Yr PCSB Budget Contingency'!J56-'5-Yr PCSB Budget No Expansion'!J56</f>
        <v>-1259883.366624</v>
      </c>
      <c r="K56" s="11">
        <f>'5-Yr PCSB Budget Contingency'!K56-'5-Yr PCSB Budget No Expansion'!K56</f>
        <v>-1285081.03395648</v>
      </c>
      <c r="L56" s="76">
        <f>IF('5-Yr PCSB Budget Contingency'!G56,G56/'5-Yr PCSB Budget Contingency'!G56,0)</f>
        <v>0</v>
      </c>
      <c r="M56" s="63">
        <f>IF('5-Yr PCSB Budget Contingency'!H56,H56/'5-Yr PCSB Budget Contingency'!H56,0)</f>
        <v>-70.785609068335191</v>
      </c>
      <c r="N56" s="63">
        <f>IF('5-Yr PCSB Budget Contingency'!I56,I56/'5-Yr PCSB Budget Contingency'!I56,0)</f>
        <v>-70.785609068335191</v>
      </c>
      <c r="O56" s="63">
        <f>IF('5-Yr PCSB Budget Contingency'!J56,J56/'5-Yr PCSB Budget Contingency'!J56,0)</f>
        <v>-70.785609068335191</v>
      </c>
      <c r="P56" s="90">
        <f>IF('5-Yr PCSB Budget Contingency'!K56,K56/'5-Yr PCSB Budget Contingency'!K56,0)</f>
        <v>-70.785609068335191</v>
      </c>
    </row>
    <row r="57" spans="1:16">
      <c r="A57" s="14" t="str">
        <f t="shared" si="3"/>
        <v>PCSB 5-Year Budget</v>
      </c>
      <c r="B57" s="151">
        <f t="shared" si="3"/>
        <v>116</v>
      </c>
      <c r="C57" s="14" t="str">
        <f t="shared" si="3"/>
        <v>E.L. Haynes PCS</v>
      </c>
      <c r="D57" s="5" t="str">
        <f t="shared" si="3"/>
        <v>2026-2027</v>
      </c>
      <c r="E57" t="s">
        <v>6</v>
      </c>
      <c r="F57" s="165">
        <f>'5-Yr PCSB Budget Contingency'!F57-'5-Yr PCSB Budget No Expansion'!F57</f>
        <v>0</v>
      </c>
      <c r="G57" s="11">
        <f>'5-Yr PCSB Budget Contingency'!G57-'5-Yr PCSB Budget No Expansion'!G57</f>
        <v>0</v>
      </c>
      <c r="H57" s="11">
        <f>'5-Yr PCSB Budget Contingency'!H57-'5-Yr PCSB Budget No Expansion'!H57</f>
        <v>0</v>
      </c>
      <c r="I57" s="11">
        <f>'5-Yr PCSB Budget Contingency'!I57-'5-Yr PCSB Budget No Expansion'!I57</f>
        <v>0</v>
      </c>
      <c r="J57" s="11">
        <f>'5-Yr PCSB Budget Contingency'!J57-'5-Yr PCSB Budget No Expansion'!J57</f>
        <v>0</v>
      </c>
      <c r="K57" s="11">
        <f>'5-Yr PCSB Budget Contingency'!K57-'5-Yr PCSB Budget No Expansion'!K57</f>
        <v>-19604.543394148233</v>
      </c>
      <c r="L57" s="76">
        <f>IF('5-Yr PCSB Budget Contingency'!G57,G57/'5-Yr PCSB Budget Contingency'!G57,0)</f>
        <v>0</v>
      </c>
      <c r="M57" s="63">
        <f>IF('5-Yr PCSB Budget Contingency'!H57,H57/'5-Yr PCSB Budget Contingency'!H57,0)</f>
        <v>0</v>
      </c>
      <c r="N57" s="63">
        <f>IF('5-Yr PCSB Budget Contingency'!I57,I57/'5-Yr PCSB Budget Contingency'!I57,0)</f>
        <v>0</v>
      </c>
      <c r="O57" s="63">
        <f>IF('5-Yr PCSB Budget Contingency'!J57,J57/'5-Yr PCSB Budget Contingency'!J57,0)</f>
        <v>0</v>
      </c>
      <c r="P57" s="90">
        <f>IF('5-Yr PCSB Budget Contingency'!K57,K57/'5-Yr PCSB Budget Contingency'!K57,0)</f>
        <v>-2.797103228023521E-2</v>
      </c>
    </row>
    <row r="58" spans="1:16">
      <c r="A58" s="14" t="str">
        <f t="shared" si="3"/>
        <v>PCSB 5-Year Budget</v>
      </c>
      <c r="B58" s="151">
        <f t="shared" si="3"/>
        <v>116</v>
      </c>
      <c r="C58" s="14" t="str">
        <f t="shared" si="3"/>
        <v>E.L. Haynes PCS</v>
      </c>
      <c r="D58" s="5" t="str">
        <f t="shared" si="3"/>
        <v>2026-2027</v>
      </c>
      <c r="E58" s="16" t="s">
        <v>7</v>
      </c>
      <c r="F58" s="165">
        <f>'5-Yr PCSB Budget Contingency'!F58-'5-Yr PCSB Budget No Expansion'!F58</f>
        <v>0</v>
      </c>
      <c r="G58" s="21">
        <f>'5-Yr PCSB Budget Contingency'!G58-'5-Yr PCSB Budget No Expansion'!G58</f>
        <v>0</v>
      </c>
      <c r="H58" s="21">
        <f>'5-Yr PCSB Budget Contingency'!H58-'5-Yr PCSB Budget No Expansion'!H58</f>
        <v>-1210960.5600000024</v>
      </c>
      <c r="I58" s="21">
        <f>'5-Yr PCSB Budget Contingency'!I58-'5-Yr PCSB Budget No Expansion'!I58</f>
        <v>-1235179.7712000012</v>
      </c>
      <c r="J58" s="21">
        <f>'5-Yr PCSB Budget Contingency'!J58-'5-Yr PCSB Budget No Expansion'!J58</f>
        <v>-1259883.3666239977</v>
      </c>
      <c r="K58" s="21">
        <f>'5-Yr PCSB Budget Contingency'!K58-'5-Yr PCSB Budget No Expansion'!K58</f>
        <v>-1304685.5773506314</v>
      </c>
      <c r="L58" s="82">
        <f>IF('5-Yr PCSB Budget Contingency'!G58,G58/'5-Yr PCSB Budget Contingency'!G58,0)</f>
        <v>0</v>
      </c>
      <c r="M58" s="69">
        <f>IF('5-Yr PCSB Budget Contingency'!H58,H58/'5-Yr PCSB Budget Contingency'!H58,0)</f>
        <v>-2.6734657344128238E-2</v>
      </c>
      <c r="N58" s="69">
        <f>IF('5-Yr PCSB Budget Contingency'!I58,I58/'5-Yr PCSB Budget Contingency'!I58,0)</f>
        <v>-2.6747756960616789E-2</v>
      </c>
      <c r="O58" s="69">
        <f>IF('5-Yr PCSB Budget Contingency'!J58,J58/'5-Yr PCSB Budget Contingency'!J58,0)</f>
        <v>-2.7245792714783498E-2</v>
      </c>
      <c r="P58" s="96">
        <f>IF('5-Yr PCSB Budget Contingency'!K58,K58/'5-Yr PCSB Budget Contingency'!K58,0)</f>
        <v>-2.8038164776319589E-2</v>
      </c>
    </row>
    <row r="59" spans="1:16" ht="30" customHeight="1">
      <c r="A59" s="14" t="str">
        <f t="shared" si="3"/>
        <v>PCSB 5-Year Budget</v>
      </c>
      <c r="B59" s="151">
        <f t="shared" si="3"/>
        <v>116</v>
      </c>
      <c r="C59" s="14" t="str">
        <f t="shared" si="3"/>
        <v>E.L. Haynes PCS</v>
      </c>
      <c r="D59" s="5" t="str">
        <f t="shared" si="3"/>
        <v>2026-2027</v>
      </c>
      <c r="E59" t="s">
        <v>215</v>
      </c>
      <c r="F59" s="165">
        <f>'5-Yr PCSB Budget Contingency'!F59-'5-Yr PCSB Budget No Expansion'!F59</f>
        <v>0</v>
      </c>
      <c r="G59" s="54">
        <f>'5-Yr PCSB Budget Contingency'!G59-'5-Yr PCSB Budget No Expansion'!G59</f>
        <v>0</v>
      </c>
      <c r="H59" s="54">
        <f>'5-Yr PCSB Budget Contingency'!H59-'5-Yr PCSB Budget No Expansion'!H59</f>
        <v>0</v>
      </c>
      <c r="I59" s="54">
        <f>'5-Yr PCSB Budget Contingency'!I59-'5-Yr PCSB Budget No Expansion'!I59</f>
        <v>0</v>
      </c>
      <c r="J59" s="54">
        <f>'5-Yr PCSB Budget Contingency'!J59-'5-Yr PCSB Budget No Expansion'!J59</f>
        <v>0</v>
      </c>
      <c r="K59" s="54">
        <f>'5-Yr PCSB Budget Contingency'!K59-'5-Yr PCSB Budget No Expansion'!K59</f>
        <v>0</v>
      </c>
      <c r="L59" s="83">
        <f>IF('5-Yr PCSB Budget Contingency'!G59,G59/'5-Yr PCSB Budget Contingency'!G59,0)</f>
        <v>0</v>
      </c>
      <c r="M59" s="70">
        <f>IF('5-Yr PCSB Budget Contingency'!H59,H59/'5-Yr PCSB Budget Contingency'!H59,0)</f>
        <v>0</v>
      </c>
      <c r="N59" s="70">
        <f>IF('5-Yr PCSB Budget Contingency'!I59,I59/'5-Yr PCSB Budget Contingency'!I59,0)</f>
        <v>0</v>
      </c>
      <c r="O59" s="70">
        <f>IF('5-Yr PCSB Budget Contingency'!J59,J59/'5-Yr PCSB Budget Contingency'!J59,0)</f>
        <v>0</v>
      </c>
      <c r="P59" s="97">
        <f>IF('5-Yr PCSB Budget Contingency'!K59,K59/'5-Yr PCSB Budget Contingency'!K59,0)</f>
        <v>0</v>
      </c>
    </row>
    <row r="60" spans="1:16">
      <c r="A60" s="14" t="str">
        <f t="shared" si="3"/>
        <v>PCSB 5-Year Budget</v>
      </c>
      <c r="B60" s="151">
        <f t="shared" si="3"/>
        <v>116</v>
      </c>
      <c r="C60" s="14" t="str">
        <f t="shared" si="3"/>
        <v>E.L. Haynes PCS</v>
      </c>
      <c r="D60" s="5" t="str">
        <f t="shared" si="3"/>
        <v>2026-2027</v>
      </c>
      <c r="E60" t="s">
        <v>216</v>
      </c>
      <c r="F60" s="165">
        <f>'5-Yr PCSB Budget Contingency'!F60-'5-Yr PCSB Budget No Expansion'!F60</f>
        <v>0</v>
      </c>
      <c r="G60" s="54">
        <f>'5-Yr PCSB Budget Contingency'!G60-'5-Yr PCSB Budget No Expansion'!G60</f>
        <v>0</v>
      </c>
      <c r="H60" s="54">
        <f>'5-Yr PCSB Budget Contingency'!H60-'5-Yr PCSB Budget No Expansion'!H60</f>
        <v>0</v>
      </c>
      <c r="I60" s="54">
        <f>'5-Yr PCSB Budget Contingency'!I60-'5-Yr PCSB Budget No Expansion'!I60</f>
        <v>0</v>
      </c>
      <c r="J60" s="54">
        <f>'5-Yr PCSB Budget Contingency'!J60-'5-Yr PCSB Budget No Expansion'!J60</f>
        <v>0</v>
      </c>
      <c r="K60" s="54">
        <f>'5-Yr PCSB Budget Contingency'!K60-'5-Yr PCSB Budget No Expansion'!K60</f>
        <v>0</v>
      </c>
      <c r="L60" s="83">
        <f>IF('5-Yr PCSB Budget Contingency'!G60,G60/'5-Yr PCSB Budget Contingency'!G60,0)</f>
        <v>0</v>
      </c>
      <c r="M60" s="70">
        <f>IF('5-Yr PCSB Budget Contingency'!H60,H60/'5-Yr PCSB Budget Contingency'!H60,0)</f>
        <v>0</v>
      </c>
      <c r="N60" s="70">
        <f>IF('5-Yr PCSB Budget Contingency'!I60,I60/'5-Yr PCSB Budget Contingency'!I60,0)</f>
        <v>0</v>
      </c>
      <c r="O60" s="70">
        <f>IF('5-Yr PCSB Budget Contingency'!J60,J60/'5-Yr PCSB Budget Contingency'!J60,0)</f>
        <v>0</v>
      </c>
      <c r="P60" s="97">
        <f>IF('5-Yr PCSB Budget Contingency'!K60,K60/'5-Yr PCSB Budget Contingency'!K60,0)</f>
        <v>0</v>
      </c>
    </row>
    <row r="61" spans="1:16">
      <c r="A61" s="14" t="str">
        <f t="shared" si="3"/>
        <v>PCSB 5-Year Budget</v>
      </c>
      <c r="B61" s="151">
        <f t="shared" si="3"/>
        <v>116</v>
      </c>
      <c r="C61" s="14" t="str">
        <f t="shared" si="3"/>
        <v>E.L. Haynes PCS</v>
      </c>
      <c r="D61" s="5" t="str">
        <f t="shared" si="3"/>
        <v>2026-2027</v>
      </c>
      <c r="E61" t="s">
        <v>217</v>
      </c>
      <c r="F61" s="165">
        <f>'5-Yr PCSB Budget Contingency'!F61-'5-Yr PCSB Budget No Expansion'!F61</f>
        <v>0</v>
      </c>
      <c r="G61" s="54">
        <f>'5-Yr PCSB Budget Contingency'!G61-'5-Yr PCSB Budget No Expansion'!G61</f>
        <v>0</v>
      </c>
      <c r="H61" s="54">
        <f>'5-Yr PCSB Budget Contingency'!H61-'5-Yr PCSB Budget No Expansion'!H61</f>
        <v>0</v>
      </c>
      <c r="I61" s="54">
        <f>'5-Yr PCSB Budget Contingency'!I61-'5-Yr PCSB Budget No Expansion'!I61</f>
        <v>0</v>
      </c>
      <c r="J61" s="54">
        <f>'5-Yr PCSB Budget Contingency'!J61-'5-Yr PCSB Budget No Expansion'!J61</f>
        <v>0</v>
      </c>
      <c r="K61" s="54">
        <f>'5-Yr PCSB Budget Contingency'!K61-'5-Yr PCSB Budget No Expansion'!K61</f>
        <v>0</v>
      </c>
      <c r="L61" s="83">
        <f>IF('5-Yr PCSB Budget Contingency'!G61,G61/'5-Yr PCSB Budget Contingency'!G61,0)</f>
        <v>0</v>
      </c>
      <c r="M61" s="70">
        <f>IF('5-Yr PCSB Budget Contingency'!H61,H61/'5-Yr PCSB Budget Contingency'!H61,0)</f>
        <v>0</v>
      </c>
      <c r="N61" s="70">
        <f>IF('5-Yr PCSB Budget Contingency'!I61,I61/'5-Yr PCSB Budget Contingency'!I61,0)</f>
        <v>0</v>
      </c>
      <c r="O61" s="70">
        <f>IF('5-Yr PCSB Budget Contingency'!J61,J61/'5-Yr PCSB Budget Contingency'!J61,0)</f>
        <v>0</v>
      </c>
      <c r="P61" s="97">
        <f>IF('5-Yr PCSB Budget Contingency'!K61,K61/'5-Yr PCSB Budget Contingency'!K61,0)</f>
        <v>0</v>
      </c>
    </row>
    <row r="62" spans="1:16">
      <c r="A62" s="14" t="str">
        <f t="shared" ref="A62:D114" si="4">A$2</f>
        <v>PCSB 5-Year Budget</v>
      </c>
      <c r="B62" s="151">
        <f t="shared" si="4"/>
        <v>116</v>
      </c>
      <c r="C62" s="14" t="str">
        <f t="shared" si="4"/>
        <v>E.L. Haynes PCS</v>
      </c>
      <c r="D62" s="5" t="str">
        <f t="shared" si="4"/>
        <v>2026-2027</v>
      </c>
      <c r="E62" t="s">
        <v>281</v>
      </c>
      <c r="F62" s="165">
        <f>'5-Yr PCSB Budget Contingency'!F62-'5-Yr PCSB Budget No Expansion'!F62</f>
        <v>0</v>
      </c>
      <c r="G62" s="54">
        <f>'5-Yr PCSB Budget Contingency'!G62-'5-Yr PCSB Budget No Expansion'!G62</f>
        <v>0</v>
      </c>
      <c r="H62" s="54">
        <f>'5-Yr PCSB Budget Contingency'!H62-'5-Yr PCSB Budget No Expansion'!H62</f>
        <v>0</v>
      </c>
      <c r="I62" s="54">
        <f>'5-Yr PCSB Budget Contingency'!I62-'5-Yr PCSB Budget No Expansion'!I62</f>
        <v>0</v>
      </c>
      <c r="J62" s="54">
        <f>'5-Yr PCSB Budget Contingency'!J62-'5-Yr PCSB Budget No Expansion'!J62</f>
        <v>0</v>
      </c>
      <c r="K62" s="54">
        <f>'5-Yr PCSB Budget Contingency'!K62-'5-Yr PCSB Budget No Expansion'!K62</f>
        <v>0</v>
      </c>
      <c r="L62" s="83">
        <f>IF('5-Yr PCSB Budget Contingency'!G62,G62/'5-Yr PCSB Budget Contingency'!G62,0)</f>
        <v>0</v>
      </c>
      <c r="M62" s="70">
        <f>IF('5-Yr PCSB Budget Contingency'!H62,H62/'5-Yr PCSB Budget Contingency'!H62,0)</f>
        <v>0</v>
      </c>
      <c r="N62" s="70">
        <f>IF('5-Yr PCSB Budget Contingency'!I62,I62/'5-Yr PCSB Budget Contingency'!I62,0)</f>
        <v>0</v>
      </c>
      <c r="O62" s="70">
        <f>IF('5-Yr PCSB Budget Contingency'!J62,J62/'5-Yr PCSB Budget Contingency'!J62,0)</f>
        <v>0</v>
      </c>
      <c r="P62" s="97">
        <f>IF('5-Yr PCSB Budget Contingency'!K62,K62/'5-Yr PCSB Budget Contingency'!K62,0)</f>
        <v>0</v>
      </c>
    </row>
    <row r="63" spans="1:16">
      <c r="A63" s="14" t="str">
        <f t="shared" si="4"/>
        <v>PCSB 5-Year Budget</v>
      </c>
      <c r="B63" s="151">
        <f t="shared" si="4"/>
        <v>116</v>
      </c>
      <c r="C63" s="14" t="str">
        <f t="shared" si="4"/>
        <v>E.L. Haynes PCS</v>
      </c>
      <c r="D63" s="5" t="str">
        <f t="shared" si="4"/>
        <v>2026-2027</v>
      </c>
      <c r="E63" t="s">
        <v>282</v>
      </c>
      <c r="F63" s="165"/>
      <c r="G63" s="54">
        <f>'5-Yr PCSB Budget Contingency'!G63-'5-Yr PCSB Budget No Expansion'!G63</f>
        <v>0</v>
      </c>
      <c r="H63" s="54">
        <f>'5-Yr PCSB Budget Contingency'!H63-'5-Yr PCSB Budget No Expansion'!H63</f>
        <v>0</v>
      </c>
      <c r="I63" s="54">
        <f>'5-Yr PCSB Budget Contingency'!I63-'5-Yr PCSB Budget No Expansion'!I63</f>
        <v>0</v>
      </c>
      <c r="J63" s="54">
        <f>'5-Yr PCSB Budget Contingency'!J63-'5-Yr PCSB Budget No Expansion'!J63</f>
        <v>0</v>
      </c>
      <c r="K63" s="54">
        <f>'5-Yr PCSB Budget Contingency'!K63-'5-Yr PCSB Budget No Expansion'!K63</f>
        <v>0</v>
      </c>
      <c r="L63" s="83">
        <f>IF('5-Yr PCSB Budget Contingency'!G63,G63/'5-Yr PCSB Budget Contingency'!G63,0)</f>
        <v>0</v>
      </c>
      <c r="M63" s="70">
        <f>IF('5-Yr PCSB Budget Contingency'!H63,H63/'5-Yr PCSB Budget Contingency'!H63,0)</f>
        <v>0</v>
      </c>
      <c r="N63" s="70">
        <f>IF('5-Yr PCSB Budget Contingency'!I63,I63/'5-Yr PCSB Budget Contingency'!I63,0)</f>
        <v>0</v>
      </c>
      <c r="O63" s="70">
        <f>IF('5-Yr PCSB Budget Contingency'!J63,J63/'5-Yr PCSB Budget Contingency'!J63,0)</f>
        <v>0</v>
      </c>
      <c r="P63" s="97">
        <f>IF('5-Yr PCSB Budget Contingency'!K63,K63/'5-Yr PCSB Budget Contingency'!K63,0)</f>
        <v>0</v>
      </c>
    </row>
    <row r="64" spans="1:16">
      <c r="A64" s="14" t="str">
        <f t="shared" si="4"/>
        <v>PCSB 5-Year Budget</v>
      </c>
      <c r="B64" s="151">
        <f t="shared" si="4"/>
        <v>116</v>
      </c>
      <c r="C64" s="14" t="str">
        <f t="shared" si="4"/>
        <v>E.L. Haynes PCS</v>
      </c>
      <c r="D64" s="5" t="str">
        <f t="shared" si="4"/>
        <v>2026-2027</v>
      </c>
      <c r="E64" t="s">
        <v>283</v>
      </c>
      <c r="F64" s="165">
        <f>'5-Yr PCSB Budget Contingency'!F63-'5-Yr PCSB Budget No Expansion'!F63</f>
        <v>0</v>
      </c>
      <c r="G64" s="54">
        <f>'5-Yr PCSB Budget Contingency'!G64-'5-Yr PCSB Budget No Expansion'!G64</f>
        <v>0</v>
      </c>
      <c r="H64" s="54">
        <f>'5-Yr PCSB Budget Contingency'!H64-'5-Yr PCSB Budget No Expansion'!H64</f>
        <v>0</v>
      </c>
      <c r="I64" s="54">
        <f>'5-Yr PCSB Budget Contingency'!I64-'5-Yr PCSB Budget No Expansion'!I64</f>
        <v>0</v>
      </c>
      <c r="J64" s="54">
        <f>'5-Yr PCSB Budget Contingency'!J64-'5-Yr PCSB Budget No Expansion'!J64</f>
        <v>0</v>
      </c>
      <c r="K64" s="54">
        <f>'5-Yr PCSB Budget Contingency'!K64-'5-Yr PCSB Budget No Expansion'!K64</f>
        <v>0</v>
      </c>
      <c r="L64" s="83">
        <f>IF('5-Yr PCSB Budget Contingency'!G64,G64/'5-Yr PCSB Budget Contingency'!G64,0)</f>
        <v>0</v>
      </c>
      <c r="M64" s="70">
        <f>IF('5-Yr PCSB Budget Contingency'!H64,H64/'5-Yr PCSB Budget Contingency'!H64,0)</f>
        <v>0</v>
      </c>
      <c r="N64" s="70">
        <f>IF('5-Yr PCSB Budget Contingency'!I64,I64/'5-Yr PCSB Budget Contingency'!I64,0)</f>
        <v>0</v>
      </c>
      <c r="O64" s="70">
        <f>IF('5-Yr PCSB Budget Contingency'!J64,J64/'5-Yr PCSB Budget Contingency'!J64,0)</f>
        <v>0</v>
      </c>
      <c r="P64" s="97">
        <f>IF('5-Yr PCSB Budget Contingency'!K64,K64/'5-Yr PCSB Budget Contingency'!K64,0)</f>
        <v>0</v>
      </c>
    </row>
    <row r="65" spans="1:16">
      <c r="A65" s="14" t="str">
        <f t="shared" si="4"/>
        <v>PCSB 5-Year Budget</v>
      </c>
      <c r="B65" s="151">
        <f t="shared" si="4"/>
        <v>116</v>
      </c>
      <c r="C65" s="14" t="str">
        <f t="shared" si="4"/>
        <v>E.L. Haynes PCS</v>
      </c>
      <c r="D65" s="5" t="str">
        <f t="shared" si="4"/>
        <v>2026-2027</v>
      </c>
      <c r="E65" t="s">
        <v>189</v>
      </c>
      <c r="F65" s="165">
        <f>'5-Yr PCSB Budget Contingency'!F65-'5-Yr PCSB Budget No Expansion'!F65</f>
        <v>0</v>
      </c>
      <c r="G65" s="28">
        <f>'5-Yr PCSB Budget Contingency'!G65-'5-Yr PCSB Budget No Expansion'!G65</f>
        <v>0</v>
      </c>
      <c r="H65" s="28">
        <f>'5-Yr PCSB Budget Contingency'!H65-'5-Yr PCSB Budget No Expansion'!H65</f>
        <v>0</v>
      </c>
      <c r="I65" s="28">
        <f>'5-Yr PCSB Budget Contingency'!I65-'5-Yr PCSB Budget No Expansion'!I65</f>
        <v>0</v>
      </c>
      <c r="J65" s="28">
        <f>'5-Yr PCSB Budget Contingency'!J65-'5-Yr PCSB Budget No Expansion'!J65</f>
        <v>0</v>
      </c>
      <c r="K65" s="28">
        <f>'5-Yr PCSB Budget Contingency'!K65-'5-Yr PCSB Budget No Expansion'!K65</f>
        <v>0</v>
      </c>
      <c r="L65" s="82">
        <f>IF('5-Yr PCSB Budget Contingency'!G65,G65/'5-Yr PCSB Budget Contingency'!G65,0)</f>
        <v>0</v>
      </c>
      <c r="M65" s="69">
        <f>IF('5-Yr PCSB Budget Contingency'!H65,H65/'5-Yr PCSB Budget Contingency'!H65,0)</f>
        <v>0</v>
      </c>
      <c r="N65" s="69">
        <f>IF('5-Yr PCSB Budget Contingency'!I65,I65/'5-Yr PCSB Budget Contingency'!I65,0)</f>
        <v>0</v>
      </c>
      <c r="O65" s="69">
        <f>IF('5-Yr PCSB Budget Contingency'!J65,J65/'5-Yr PCSB Budget Contingency'!J65,0)</f>
        <v>0</v>
      </c>
      <c r="P65" s="96">
        <f>IF('5-Yr PCSB Budget Contingency'!K65,K65/'5-Yr PCSB Budget Contingency'!K65,0)</f>
        <v>0</v>
      </c>
    </row>
    <row r="66" spans="1:16" ht="30" customHeight="1">
      <c r="A66" s="14" t="str">
        <f t="shared" si="4"/>
        <v>PCSB 5-Year Budget</v>
      </c>
      <c r="B66" s="151">
        <f t="shared" si="4"/>
        <v>116</v>
      </c>
      <c r="C66" s="14" t="str">
        <f t="shared" si="4"/>
        <v>E.L. Haynes PCS</v>
      </c>
      <c r="D66" s="5" t="str">
        <f t="shared" si="4"/>
        <v>2026-2027</v>
      </c>
      <c r="E66" s="27" t="s">
        <v>95</v>
      </c>
      <c r="F66" s="165">
        <f>'5-Yr PCSB Budget Contingency'!F66-'5-Yr PCSB Budget No Expansion'!F66</f>
        <v>0</v>
      </c>
      <c r="G66" s="11">
        <f>'5-Yr PCSB Budget Contingency'!G66-'5-Yr PCSB Budget No Expansion'!G66</f>
        <v>0</v>
      </c>
      <c r="H66" s="11">
        <f>'5-Yr PCSB Budget Contingency'!H66-'5-Yr PCSB Budget No Expansion'!H66</f>
        <v>0</v>
      </c>
      <c r="I66" s="11">
        <f>'5-Yr PCSB Budget Contingency'!I66-'5-Yr PCSB Budget No Expansion'!I66</f>
        <v>0</v>
      </c>
      <c r="J66" s="11">
        <f>'5-Yr PCSB Budget Contingency'!J66-'5-Yr PCSB Budget No Expansion'!J66</f>
        <v>0</v>
      </c>
      <c r="K66" s="11">
        <f>'5-Yr PCSB Budget Contingency'!K66-'5-Yr PCSB Budget No Expansion'!K66</f>
        <v>0</v>
      </c>
      <c r="L66" s="76">
        <f>IF('5-Yr PCSB Budget Contingency'!G66,G66/'5-Yr PCSB Budget Contingency'!G66,0)</f>
        <v>0</v>
      </c>
      <c r="M66" s="63">
        <f>IF('5-Yr PCSB Budget Contingency'!H66,H66/'5-Yr PCSB Budget Contingency'!H66,0)</f>
        <v>0</v>
      </c>
      <c r="N66" s="63">
        <f>IF('5-Yr PCSB Budget Contingency'!I66,I66/'5-Yr PCSB Budget Contingency'!I66,0)</f>
        <v>0</v>
      </c>
      <c r="O66" s="63">
        <f>IF('5-Yr PCSB Budget Contingency'!J66,J66/'5-Yr PCSB Budget Contingency'!J66,0)</f>
        <v>0</v>
      </c>
      <c r="P66" s="90">
        <f>IF('5-Yr PCSB Budget Contingency'!K66,K66/'5-Yr PCSB Budget Contingency'!K66,0)</f>
        <v>0</v>
      </c>
    </row>
    <row r="67" spans="1:16" ht="15" customHeight="1">
      <c r="A67" s="14" t="str">
        <f t="shared" si="4"/>
        <v>PCSB 5-Year Budget</v>
      </c>
      <c r="B67" s="151">
        <f t="shared" si="4"/>
        <v>116</v>
      </c>
      <c r="C67" s="14" t="str">
        <f t="shared" si="4"/>
        <v>E.L. Haynes PCS</v>
      </c>
      <c r="D67" s="5" t="str">
        <f t="shared" si="4"/>
        <v>2026-2027</v>
      </c>
      <c r="E67" s="27" t="s">
        <v>96</v>
      </c>
      <c r="F67" s="165">
        <f>'5-Yr PCSB Budget Contingency'!F67-'5-Yr PCSB Budget No Expansion'!F67</f>
        <v>0</v>
      </c>
      <c r="G67" s="11">
        <f>'5-Yr PCSB Budget Contingency'!G67-'5-Yr PCSB Budget No Expansion'!G67</f>
        <v>0</v>
      </c>
      <c r="H67" s="11">
        <f>'5-Yr PCSB Budget Contingency'!H67-'5-Yr PCSB Budget No Expansion'!H67</f>
        <v>0</v>
      </c>
      <c r="I67" s="11">
        <f>'5-Yr PCSB Budget Contingency'!I67-'5-Yr PCSB Budget No Expansion'!I67</f>
        <v>0</v>
      </c>
      <c r="J67" s="11">
        <f>'5-Yr PCSB Budget Contingency'!J67-'5-Yr PCSB Budget No Expansion'!J67</f>
        <v>0</v>
      </c>
      <c r="K67" s="11">
        <f>'5-Yr PCSB Budget Contingency'!K67-'5-Yr PCSB Budget No Expansion'!K67</f>
        <v>0</v>
      </c>
      <c r="L67" s="76">
        <f>IF('5-Yr PCSB Budget Contingency'!G67,G67/'5-Yr PCSB Budget Contingency'!G67,0)</f>
        <v>0</v>
      </c>
      <c r="M67" s="63">
        <f>IF('5-Yr PCSB Budget Contingency'!H67,H67/'5-Yr PCSB Budget Contingency'!H67,0)</f>
        <v>0</v>
      </c>
      <c r="N67" s="63">
        <f>IF('5-Yr PCSB Budget Contingency'!I67,I67/'5-Yr PCSB Budget Contingency'!I67,0)</f>
        <v>0</v>
      </c>
      <c r="O67" s="63">
        <f>IF('5-Yr PCSB Budget Contingency'!J67,J67/'5-Yr PCSB Budget Contingency'!J67,0)</f>
        <v>0</v>
      </c>
      <c r="P67" s="90">
        <f>IF('5-Yr PCSB Budget Contingency'!K67,K67/'5-Yr PCSB Budget Contingency'!K67,0)</f>
        <v>0</v>
      </c>
    </row>
    <row r="68" spans="1:16" ht="15" customHeight="1">
      <c r="A68" s="14" t="str">
        <f t="shared" si="4"/>
        <v>PCSB 5-Year Budget</v>
      </c>
      <c r="B68" s="151">
        <f t="shared" si="4"/>
        <v>116</v>
      </c>
      <c r="C68" s="14" t="str">
        <f t="shared" si="4"/>
        <v>E.L. Haynes PCS</v>
      </c>
      <c r="D68" s="5" t="str">
        <f t="shared" si="4"/>
        <v>2026-2027</v>
      </c>
      <c r="E68" s="27" t="s">
        <v>94</v>
      </c>
      <c r="F68" s="165">
        <f>'5-Yr PCSB Budget Contingency'!F68-'5-Yr PCSB Budget No Expansion'!F68</f>
        <v>0</v>
      </c>
      <c r="G68" s="11">
        <f>'5-Yr PCSB Budget Contingency'!G68-'5-Yr PCSB Budget No Expansion'!G68</f>
        <v>0</v>
      </c>
      <c r="H68" s="11">
        <f>'5-Yr PCSB Budget Contingency'!H68-'5-Yr PCSB Budget No Expansion'!H68</f>
        <v>0</v>
      </c>
      <c r="I68" s="11">
        <f>'5-Yr PCSB Budget Contingency'!I68-'5-Yr PCSB Budget No Expansion'!I68</f>
        <v>0</v>
      </c>
      <c r="J68" s="11">
        <f>'5-Yr PCSB Budget Contingency'!J68-'5-Yr PCSB Budget No Expansion'!J68</f>
        <v>0</v>
      </c>
      <c r="K68" s="11">
        <f>'5-Yr PCSB Budget Contingency'!K68-'5-Yr PCSB Budget No Expansion'!K68</f>
        <v>0</v>
      </c>
      <c r="L68" s="76">
        <f>IF('5-Yr PCSB Budget Contingency'!G68,G68/'5-Yr PCSB Budget Contingency'!G68,0)</f>
        <v>0</v>
      </c>
      <c r="M68" s="63">
        <f>IF('5-Yr PCSB Budget Contingency'!H68,H68/'5-Yr PCSB Budget Contingency'!H68,0)</f>
        <v>0</v>
      </c>
      <c r="N68" s="63">
        <f>IF('5-Yr PCSB Budget Contingency'!I68,I68/'5-Yr PCSB Budget Contingency'!I68,0)</f>
        <v>0</v>
      </c>
      <c r="O68" s="63">
        <f>IF('5-Yr PCSB Budget Contingency'!J68,J68/'5-Yr PCSB Budget Contingency'!J68,0)</f>
        <v>0</v>
      </c>
      <c r="P68" s="90">
        <f>IF('5-Yr PCSB Budget Contingency'!K68,K68/'5-Yr PCSB Budget Contingency'!K68,0)</f>
        <v>0</v>
      </c>
    </row>
    <row r="69" spans="1:16" ht="15" customHeight="1">
      <c r="A69" s="14" t="str">
        <f t="shared" si="4"/>
        <v>PCSB 5-Year Budget</v>
      </c>
      <c r="B69" s="151">
        <f t="shared" si="4"/>
        <v>116</v>
      </c>
      <c r="C69" s="14" t="str">
        <f t="shared" si="4"/>
        <v>E.L. Haynes PCS</v>
      </c>
      <c r="D69" s="5" t="str">
        <f t="shared" si="4"/>
        <v>2026-2027</v>
      </c>
      <c r="E69" s="16" t="s">
        <v>93</v>
      </c>
      <c r="F69" s="165">
        <f>'5-Yr PCSB Budget Contingency'!F69-'5-Yr PCSB Budget No Expansion'!F69</f>
        <v>0</v>
      </c>
      <c r="G69" s="22">
        <f>'5-Yr PCSB Budget Contingency'!G69-'5-Yr PCSB Budget No Expansion'!G69</f>
        <v>0</v>
      </c>
      <c r="H69" s="22">
        <f>'5-Yr PCSB Budget Contingency'!H69-'5-Yr PCSB Budget No Expansion'!H69</f>
        <v>0</v>
      </c>
      <c r="I69" s="22">
        <f>'5-Yr PCSB Budget Contingency'!I69-'5-Yr PCSB Budget No Expansion'!I69</f>
        <v>0</v>
      </c>
      <c r="J69" s="22">
        <f>'5-Yr PCSB Budget Contingency'!J69-'5-Yr PCSB Budget No Expansion'!J69</f>
        <v>0</v>
      </c>
      <c r="K69" s="22">
        <f>'5-Yr PCSB Budget Contingency'!K69-'5-Yr PCSB Budget No Expansion'!K69</f>
        <v>0</v>
      </c>
      <c r="L69" s="84">
        <f>IF('5-Yr PCSB Budget Contingency'!G69,G69/'5-Yr PCSB Budget Contingency'!G69,0)</f>
        <v>0</v>
      </c>
      <c r="M69" s="71">
        <f>IF('5-Yr PCSB Budget Contingency'!H69,H69/'5-Yr PCSB Budget Contingency'!H69,0)</f>
        <v>0</v>
      </c>
      <c r="N69" s="71">
        <f>IF('5-Yr PCSB Budget Contingency'!I69,I69/'5-Yr PCSB Budget Contingency'!I69,0)</f>
        <v>0</v>
      </c>
      <c r="O69" s="71">
        <f>IF('5-Yr PCSB Budget Contingency'!J69,J69/'5-Yr PCSB Budget Contingency'!J69,0)</f>
        <v>0</v>
      </c>
      <c r="P69" s="98">
        <f>IF('5-Yr PCSB Budget Contingency'!K69,K69/'5-Yr PCSB Budget Contingency'!K69,0)</f>
        <v>0</v>
      </c>
    </row>
    <row r="70" spans="1:16" ht="15" customHeight="1">
      <c r="A70" s="14" t="str">
        <f t="shared" si="4"/>
        <v>PCSB 5-Year Budget</v>
      </c>
      <c r="B70" s="151">
        <f t="shared" si="4"/>
        <v>116</v>
      </c>
      <c r="C70" s="14" t="str">
        <f t="shared" si="4"/>
        <v>E.L. Haynes PCS</v>
      </c>
      <c r="D70" s="5" t="str">
        <f t="shared" si="4"/>
        <v>2026-2027</v>
      </c>
      <c r="E70" s="27" t="s">
        <v>97</v>
      </c>
      <c r="F70" s="165">
        <f>'5-Yr PCSB Budget Contingency'!F70-'5-Yr PCSB Budget No Expansion'!F70</f>
        <v>0</v>
      </c>
      <c r="G70" s="11">
        <f>'5-Yr PCSB Budget Contingency'!G70-'5-Yr PCSB Budget No Expansion'!G70</f>
        <v>0</v>
      </c>
      <c r="H70" s="11">
        <f>'5-Yr PCSB Budget Contingency'!H70-'5-Yr PCSB Budget No Expansion'!H70</f>
        <v>0</v>
      </c>
      <c r="I70" s="11">
        <f>'5-Yr PCSB Budget Contingency'!I70-'5-Yr PCSB Budget No Expansion'!I70</f>
        <v>0</v>
      </c>
      <c r="J70" s="11">
        <f>'5-Yr PCSB Budget Contingency'!J70-'5-Yr PCSB Budget No Expansion'!J70</f>
        <v>0</v>
      </c>
      <c r="K70" s="11">
        <f>'5-Yr PCSB Budget Contingency'!K70-'5-Yr PCSB Budget No Expansion'!K70</f>
        <v>0</v>
      </c>
      <c r="L70" s="76">
        <f>IF('5-Yr PCSB Budget Contingency'!G70,G70/'5-Yr PCSB Budget Contingency'!G70,0)</f>
        <v>0</v>
      </c>
      <c r="M70" s="63">
        <f>IF('5-Yr PCSB Budget Contingency'!H70,H70/'5-Yr PCSB Budget Contingency'!H70,0)</f>
        <v>0</v>
      </c>
      <c r="N70" s="63">
        <f>IF('5-Yr PCSB Budget Contingency'!I70,I70/'5-Yr PCSB Budget Contingency'!I70,0)</f>
        <v>0</v>
      </c>
      <c r="O70" s="63">
        <f>IF('5-Yr PCSB Budget Contingency'!J70,J70/'5-Yr PCSB Budget Contingency'!J70,0)</f>
        <v>0</v>
      </c>
      <c r="P70" s="90">
        <f>IF('5-Yr PCSB Budget Contingency'!K70,K70/'5-Yr PCSB Budget Contingency'!K70,0)</f>
        <v>0</v>
      </c>
    </row>
    <row r="71" spans="1:16" ht="15" customHeight="1">
      <c r="A71" s="14" t="str">
        <f t="shared" si="4"/>
        <v>PCSB 5-Year Budget</v>
      </c>
      <c r="B71" s="151">
        <f t="shared" si="4"/>
        <v>116</v>
      </c>
      <c r="C71" s="14" t="str">
        <f t="shared" si="4"/>
        <v>E.L. Haynes PCS</v>
      </c>
      <c r="D71" s="5" t="str">
        <f t="shared" si="4"/>
        <v>2026-2027</v>
      </c>
      <c r="E71" s="27" t="s">
        <v>98</v>
      </c>
      <c r="F71" s="165">
        <f>'5-Yr PCSB Budget Contingency'!F71-'5-Yr PCSB Budget No Expansion'!F71</f>
        <v>0</v>
      </c>
      <c r="G71" s="11">
        <f>'5-Yr PCSB Budget Contingency'!G71-'5-Yr PCSB Budget No Expansion'!G71</f>
        <v>0</v>
      </c>
      <c r="H71" s="11">
        <f>'5-Yr PCSB Budget Contingency'!H71-'5-Yr PCSB Budget No Expansion'!H71</f>
        <v>0</v>
      </c>
      <c r="I71" s="11">
        <f>'5-Yr PCSB Budget Contingency'!I71-'5-Yr PCSB Budget No Expansion'!I71</f>
        <v>0</v>
      </c>
      <c r="J71" s="11">
        <f>'5-Yr PCSB Budget Contingency'!J71-'5-Yr PCSB Budget No Expansion'!J71</f>
        <v>0</v>
      </c>
      <c r="K71" s="11">
        <f>'5-Yr PCSB Budget Contingency'!K71-'5-Yr PCSB Budget No Expansion'!K71</f>
        <v>0</v>
      </c>
      <c r="L71" s="76">
        <f>IF('5-Yr PCSB Budget Contingency'!G71,G71/'5-Yr PCSB Budget Contingency'!G71,0)</f>
        <v>0</v>
      </c>
      <c r="M71" s="63">
        <f>IF('5-Yr PCSB Budget Contingency'!H71,H71/'5-Yr PCSB Budget Contingency'!H71,0)</f>
        <v>0</v>
      </c>
      <c r="N71" s="63">
        <f>IF('5-Yr PCSB Budget Contingency'!I71,I71/'5-Yr PCSB Budget Contingency'!I71,0)</f>
        <v>0</v>
      </c>
      <c r="O71" s="63">
        <f>IF('5-Yr PCSB Budget Contingency'!J71,J71/'5-Yr PCSB Budget Contingency'!J71,0)</f>
        <v>0</v>
      </c>
      <c r="P71" s="90">
        <f>IF('5-Yr PCSB Budget Contingency'!K71,K71/'5-Yr PCSB Budget Contingency'!K71,0)</f>
        <v>0</v>
      </c>
    </row>
    <row r="72" spans="1:16" ht="15" customHeight="1">
      <c r="A72" s="14" t="str">
        <f t="shared" si="4"/>
        <v>PCSB 5-Year Budget</v>
      </c>
      <c r="B72" s="151">
        <f t="shared" si="4"/>
        <v>116</v>
      </c>
      <c r="C72" s="14" t="str">
        <f t="shared" si="4"/>
        <v>E.L. Haynes PCS</v>
      </c>
      <c r="D72" s="5" t="str">
        <f t="shared" si="4"/>
        <v>2026-2027</v>
      </c>
      <c r="E72" s="16" t="s">
        <v>91</v>
      </c>
      <c r="F72" s="165">
        <f>'5-Yr PCSB Budget Contingency'!F72-'5-Yr PCSB Budget No Expansion'!F72</f>
        <v>0</v>
      </c>
      <c r="G72" s="21">
        <f>'5-Yr PCSB Budget Contingency'!G72-'5-Yr PCSB Budget No Expansion'!G72</f>
        <v>0</v>
      </c>
      <c r="H72" s="21">
        <f>'5-Yr PCSB Budget Contingency'!H72-'5-Yr PCSB Budget No Expansion'!H72</f>
        <v>0</v>
      </c>
      <c r="I72" s="21">
        <f>'5-Yr PCSB Budget Contingency'!I72-'5-Yr PCSB Budget No Expansion'!I72</f>
        <v>0</v>
      </c>
      <c r="J72" s="21">
        <f>'5-Yr PCSB Budget Contingency'!J72-'5-Yr PCSB Budget No Expansion'!J72</f>
        <v>0</v>
      </c>
      <c r="K72" s="21">
        <f>'5-Yr PCSB Budget Contingency'!K72-'5-Yr PCSB Budget No Expansion'!K72</f>
        <v>0</v>
      </c>
      <c r="L72" s="82">
        <f>IF('5-Yr PCSB Budget Contingency'!G72,G72/'5-Yr PCSB Budget Contingency'!G72,0)</f>
        <v>0</v>
      </c>
      <c r="M72" s="69">
        <f>IF('5-Yr PCSB Budget Contingency'!H72,H72/'5-Yr PCSB Budget Contingency'!H72,0)</f>
        <v>0</v>
      </c>
      <c r="N72" s="69">
        <f>IF('5-Yr PCSB Budget Contingency'!I72,I72/'5-Yr PCSB Budget Contingency'!I72,0)</f>
        <v>0</v>
      </c>
      <c r="O72" s="69">
        <f>IF('5-Yr PCSB Budget Contingency'!J72,J72/'5-Yr PCSB Budget Contingency'!J72,0)</f>
        <v>0</v>
      </c>
      <c r="P72" s="96">
        <f>IF('5-Yr PCSB Budget Contingency'!K72,K72/'5-Yr PCSB Budget Contingency'!K72,0)</f>
        <v>0</v>
      </c>
    </row>
    <row r="73" spans="1:16" ht="30" customHeight="1">
      <c r="A73" s="14" t="str">
        <f t="shared" si="4"/>
        <v>PCSB 5-Year Budget</v>
      </c>
      <c r="B73" s="151">
        <f t="shared" si="4"/>
        <v>116</v>
      </c>
      <c r="C73" s="14" t="str">
        <f t="shared" si="4"/>
        <v>E.L. Haynes PCS</v>
      </c>
      <c r="D73" s="5" t="str">
        <f t="shared" si="4"/>
        <v>2026-2027</v>
      </c>
      <c r="E73" s="17" t="s">
        <v>100</v>
      </c>
      <c r="F73" s="165">
        <f>'5-Yr PCSB Budget Contingency'!F73-'5-Yr PCSB Budget No Expansion'!F73</f>
        <v>0</v>
      </c>
      <c r="G73" s="11">
        <f>'5-Yr PCSB Budget Contingency'!G73-'5-Yr PCSB Budget No Expansion'!G73</f>
        <v>0</v>
      </c>
      <c r="H73" s="11">
        <f>'5-Yr PCSB Budget Contingency'!H73-'5-Yr PCSB Budget No Expansion'!H73</f>
        <v>0</v>
      </c>
      <c r="I73" s="11">
        <f>'5-Yr PCSB Budget Contingency'!I73-'5-Yr PCSB Budget No Expansion'!I73</f>
        <v>0</v>
      </c>
      <c r="J73" s="11">
        <f>'5-Yr PCSB Budget Contingency'!J73-'5-Yr PCSB Budget No Expansion'!J73</f>
        <v>0</v>
      </c>
      <c r="K73" s="11">
        <f>'5-Yr PCSB Budget Contingency'!K73-'5-Yr PCSB Budget No Expansion'!K73</f>
        <v>0</v>
      </c>
      <c r="L73" s="76">
        <f>IF('5-Yr PCSB Budget Contingency'!G73,G73/'5-Yr PCSB Budget Contingency'!G73,0)</f>
        <v>0</v>
      </c>
      <c r="M73" s="63">
        <f>IF('5-Yr PCSB Budget Contingency'!H73,H73/'5-Yr PCSB Budget Contingency'!H73,0)</f>
        <v>0</v>
      </c>
      <c r="N73" s="63">
        <f>IF('5-Yr PCSB Budget Contingency'!I73,I73/'5-Yr PCSB Budget Contingency'!I73,0)</f>
        <v>0</v>
      </c>
      <c r="O73" s="63">
        <f>IF('5-Yr PCSB Budget Contingency'!J73,J73/'5-Yr PCSB Budget Contingency'!J73,0)</f>
        <v>0</v>
      </c>
      <c r="P73" s="90">
        <f>IF('5-Yr PCSB Budget Contingency'!K73,K73/'5-Yr PCSB Budget Contingency'!K73,0)</f>
        <v>0</v>
      </c>
    </row>
    <row r="74" spans="1:16" ht="15" customHeight="1">
      <c r="A74" s="14" t="str">
        <f t="shared" si="4"/>
        <v>PCSB 5-Year Budget</v>
      </c>
      <c r="B74" s="151">
        <f t="shared" si="4"/>
        <v>116</v>
      </c>
      <c r="C74" s="14" t="str">
        <f t="shared" si="4"/>
        <v>E.L. Haynes PCS</v>
      </c>
      <c r="D74" s="5" t="str">
        <f t="shared" si="4"/>
        <v>2026-2027</v>
      </c>
      <c r="E74" s="17" t="s">
        <v>101</v>
      </c>
      <c r="F74" s="165">
        <f>'5-Yr PCSB Budget Contingency'!F74-'5-Yr PCSB Budget No Expansion'!F74</f>
        <v>0</v>
      </c>
      <c r="G74" s="11">
        <f>'5-Yr PCSB Budget Contingency'!G74-'5-Yr PCSB Budget No Expansion'!G74</f>
        <v>0</v>
      </c>
      <c r="H74" s="11">
        <f>'5-Yr PCSB Budget Contingency'!H74-'5-Yr PCSB Budget No Expansion'!H74</f>
        <v>0</v>
      </c>
      <c r="I74" s="11">
        <f>'5-Yr PCSB Budget Contingency'!I74-'5-Yr PCSB Budget No Expansion'!I74</f>
        <v>0</v>
      </c>
      <c r="J74" s="11">
        <f>'5-Yr PCSB Budget Contingency'!J74-'5-Yr PCSB Budget No Expansion'!J74</f>
        <v>0</v>
      </c>
      <c r="K74" s="11">
        <f>'5-Yr PCSB Budget Contingency'!K74-'5-Yr PCSB Budget No Expansion'!K74</f>
        <v>0</v>
      </c>
      <c r="L74" s="76">
        <f>IF('5-Yr PCSB Budget Contingency'!G74,G74/'5-Yr PCSB Budget Contingency'!G74,0)</f>
        <v>0</v>
      </c>
      <c r="M74" s="63">
        <f>IF('5-Yr PCSB Budget Contingency'!H74,H74/'5-Yr PCSB Budget Contingency'!H74,0)</f>
        <v>0</v>
      </c>
      <c r="N74" s="63">
        <f>IF('5-Yr PCSB Budget Contingency'!I74,I74/'5-Yr PCSB Budget Contingency'!I74,0)</f>
        <v>0</v>
      </c>
      <c r="O74" s="63">
        <f>IF('5-Yr PCSB Budget Contingency'!J74,J74/'5-Yr PCSB Budget Contingency'!J74,0)</f>
        <v>0</v>
      </c>
      <c r="P74" s="90">
        <f>IF('5-Yr PCSB Budget Contingency'!K74,K74/'5-Yr PCSB Budget Contingency'!K74,0)</f>
        <v>0</v>
      </c>
    </row>
    <row r="75" spans="1:16" ht="15" customHeight="1">
      <c r="A75" s="14" t="str">
        <f t="shared" si="4"/>
        <v>PCSB 5-Year Budget</v>
      </c>
      <c r="B75" s="151">
        <f t="shared" si="4"/>
        <v>116</v>
      </c>
      <c r="C75" s="14" t="str">
        <f t="shared" si="4"/>
        <v>E.L. Haynes PCS</v>
      </c>
      <c r="D75" s="5" t="str">
        <f t="shared" si="4"/>
        <v>2026-2027</v>
      </c>
      <c r="E75" s="17" t="s">
        <v>90</v>
      </c>
      <c r="F75" s="165">
        <f>'5-Yr PCSB Budget Contingency'!F75-'5-Yr PCSB Budget No Expansion'!F75</f>
        <v>0</v>
      </c>
      <c r="G75" s="11">
        <f>'5-Yr PCSB Budget Contingency'!G75-'5-Yr PCSB Budget No Expansion'!G75</f>
        <v>0</v>
      </c>
      <c r="H75" s="11">
        <f>'5-Yr PCSB Budget Contingency'!H75-'5-Yr PCSB Budget No Expansion'!H75</f>
        <v>0</v>
      </c>
      <c r="I75" s="11">
        <f>'5-Yr PCSB Budget Contingency'!I75-'5-Yr PCSB Budget No Expansion'!I75</f>
        <v>0</v>
      </c>
      <c r="J75" s="11">
        <f>'5-Yr PCSB Budget Contingency'!J75-'5-Yr PCSB Budget No Expansion'!J75</f>
        <v>0</v>
      </c>
      <c r="K75" s="11">
        <f>'5-Yr PCSB Budget Contingency'!K75-'5-Yr PCSB Budget No Expansion'!K75</f>
        <v>0</v>
      </c>
      <c r="L75" s="76">
        <f>IF('5-Yr PCSB Budget Contingency'!G75,G75/'5-Yr PCSB Budget Contingency'!G75,0)</f>
        <v>0</v>
      </c>
      <c r="M75" s="63">
        <f>IF('5-Yr PCSB Budget Contingency'!H75,H75/'5-Yr PCSB Budget Contingency'!H75,0)</f>
        <v>0</v>
      </c>
      <c r="N75" s="63">
        <f>IF('5-Yr PCSB Budget Contingency'!I75,I75/'5-Yr PCSB Budget Contingency'!I75,0)</f>
        <v>0</v>
      </c>
      <c r="O75" s="63">
        <f>IF('5-Yr PCSB Budget Contingency'!J75,J75/'5-Yr PCSB Budget Contingency'!J75,0)</f>
        <v>0</v>
      </c>
      <c r="P75" s="90">
        <f>IF('5-Yr PCSB Budget Contingency'!K75,K75/'5-Yr PCSB Budget Contingency'!K75,0)</f>
        <v>0</v>
      </c>
    </row>
    <row r="76" spans="1:16" ht="15" customHeight="1">
      <c r="A76" s="14" t="str">
        <f t="shared" si="4"/>
        <v>PCSB 5-Year Budget</v>
      </c>
      <c r="B76" s="151">
        <f t="shared" si="4"/>
        <v>116</v>
      </c>
      <c r="C76" s="14" t="str">
        <f t="shared" si="4"/>
        <v>E.L. Haynes PCS</v>
      </c>
      <c r="D76" s="5" t="str">
        <f t="shared" si="4"/>
        <v>2026-2027</v>
      </c>
      <c r="E76" s="16" t="s">
        <v>263</v>
      </c>
      <c r="F76" s="165">
        <f>'5-Yr PCSB Budget Contingency'!F76-'5-Yr PCSB Budget No Expansion'!F76</f>
        <v>0</v>
      </c>
      <c r="G76" s="21">
        <f>'5-Yr PCSB Budget Contingency'!G76-'5-Yr PCSB Budget No Expansion'!G76</f>
        <v>0</v>
      </c>
      <c r="H76" s="21">
        <f>'5-Yr PCSB Budget Contingency'!H76-'5-Yr PCSB Budget No Expansion'!H76</f>
        <v>0</v>
      </c>
      <c r="I76" s="21">
        <f>'5-Yr PCSB Budget Contingency'!I76-'5-Yr PCSB Budget No Expansion'!I76</f>
        <v>0</v>
      </c>
      <c r="J76" s="21">
        <f>'5-Yr PCSB Budget Contingency'!J76-'5-Yr PCSB Budget No Expansion'!J76</f>
        <v>0</v>
      </c>
      <c r="K76" s="21">
        <f>'5-Yr PCSB Budget Contingency'!K76-'5-Yr PCSB Budget No Expansion'!K76</f>
        <v>0</v>
      </c>
      <c r="L76" s="82">
        <f>IF('5-Yr PCSB Budget Contingency'!G76,G76/'5-Yr PCSB Budget Contingency'!G76,0)</f>
        <v>0</v>
      </c>
      <c r="M76" s="69">
        <f>IF('5-Yr PCSB Budget Contingency'!H76,H76/'5-Yr PCSB Budget Contingency'!H76,0)</f>
        <v>0</v>
      </c>
      <c r="N76" s="69">
        <f>IF('5-Yr PCSB Budget Contingency'!I76,I76/'5-Yr PCSB Budget Contingency'!I76,0)</f>
        <v>0</v>
      </c>
      <c r="O76" s="69">
        <f>IF('5-Yr PCSB Budget Contingency'!J76,J76/'5-Yr PCSB Budget Contingency'!J76,0)</f>
        <v>0</v>
      </c>
      <c r="P76" s="96">
        <f>IF('5-Yr PCSB Budget Contingency'!K76,K76/'5-Yr PCSB Budget Contingency'!K76,0)</f>
        <v>0</v>
      </c>
    </row>
    <row r="77" spans="1:16" ht="30" customHeight="1">
      <c r="A77" s="14" t="str">
        <f t="shared" si="4"/>
        <v>PCSB 5-Year Budget</v>
      </c>
      <c r="B77" s="151">
        <f t="shared" si="4"/>
        <v>116</v>
      </c>
      <c r="C77" s="14" t="str">
        <f t="shared" si="4"/>
        <v>E.L. Haynes PCS</v>
      </c>
      <c r="D77" s="5" t="str">
        <f t="shared" si="4"/>
        <v>2026-2027</v>
      </c>
      <c r="E77" t="s">
        <v>264</v>
      </c>
      <c r="F77" s="165">
        <f>'5-Yr PCSB Budget Contingency'!F77-'5-Yr PCSB Budget No Expansion'!F77</f>
        <v>0</v>
      </c>
      <c r="G77" s="11">
        <f>'5-Yr PCSB Budget Contingency'!G77-'5-Yr PCSB Budget No Expansion'!G77</f>
        <v>0</v>
      </c>
      <c r="H77" s="11">
        <f>'5-Yr PCSB Budget Contingency'!H77-'5-Yr PCSB Budget No Expansion'!H77</f>
        <v>0</v>
      </c>
      <c r="I77" s="11">
        <f>'5-Yr PCSB Budget Contingency'!I77-'5-Yr PCSB Budget No Expansion'!I77</f>
        <v>0</v>
      </c>
      <c r="J77" s="11">
        <f>'5-Yr PCSB Budget Contingency'!J77-'5-Yr PCSB Budget No Expansion'!J77</f>
        <v>0</v>
      </c>
      <c r="K77" s="11">
        <f>'5-Yr PCSB Budget Contingency'!K77-'5-Yr PCSB Budget No Expansion'!K77</f>
        <v>0</v>
      </c>
      <c r="L77" s="76">
        <f>IF('5-Yr PCSB Budget Contingency'!G77,G77/'5-Yr PCSB Budget Contingency'!G77,0)</f>
        <v>0</v>
      </c>
      <c r="M77" s="63">
        <f>IF('5-Yr PCSB Budget Contingency'!H77,H77/'5-Yr PCSB Budget Contingency'!H77,0)</f>
        <v>0</v>
      </c>
      <c r="N77" s="63">
        <f>IF('5-Yr PCSB Budget Contingency'!I77,I77/'5-Yr PCSB Budget Contingency'!I77,0)</f>
        <v>0</v>
      </c>
      <c r="O77" s="63">
        <f>IF('5-Yr PCSB Budget Contingency'!J77,J77/'5-Yr PCSB Budget Contingency'!J77,0)</f>
        <v>0</v>
      </c>
      <c r="P77" s="90">
        <f>IF('5-Yr PCSB Budget Contingency'!K77,K77/'5-Yr PCSB Budget Contingency'!K77,0)</f>
        <v>0</v>
      </c>
    </row>
    <row r="78" spans="1:16">
      <c r="A78" s="14" t="str">
        <f t="shared" si="4"/>
        <v>PCSB 5-Year Budget</v>
      </c>
      <c r="B78" s="151">
        <f t="shared" si="4"/>
        <v>116</v>
      </c>
      <c r="C78" s="14" t="str">
        <f t="shared" si="4"/>
        <v>E.L. Haynes PCS</v>
      </c>
      <c r="D78" s="5" t="str">
        <f t="shared" si="4"/>
        <v>2026-2027</v>
      </c>
      <c r="E78" t="s">
        <v>228</v>
      </c>
      <c r="F78" s="165">
        <f>'5-Yr PCSB Budget Contingency'!F78-'5-Yr PCSB Budget No Expansion'!F78</f>
        <v>0</v>
      </c>
      <c r="G78" s="11">
        <f>'5-Yr PCSB Budget Contingency'!G78-'5-Yr PCSB Budget No Expansion'!G78</f>
        <v>0</v>
      </c>
      <c r="H78" s="11">
        <f>'5-Yr PCSB Budget Contingency'!H78-'5-Yr PCSB Budget No Expansion'!H78</f>
        <v>0</v>
      </c>
      <c r="I78" s="11">
        <f>'5-Yr PCSB Budget Contingency'!I78-'5-Yr PCSB Budget No Expansion'!I78</f>
        <v>0</v>
      </c>
      <c r="J78" s="11">
        <f>'5-Yr PCSB Budget Contingency'!J78-'5-Yr PCSB Budget No Expansion'!J78</f>
        <v>0</v>
      </c>
      <c r="K78" s="11">
        <f>'5-Yr PCSB Budget Contingency'!K78-'5-Yr PCSB Budget No Expansion'!K78</f>
        <v>0</v>
      </c>
      <c r="L78" s="76">
        <f>IF('5-Yr PCSB Budget Contingency'!G78,G78/'5-Yr PCSB Budget Contingency'!G78,0)</f>
        <v>0</v>
      </c>
      <c r="M78" s="63">
        <f>IF('5-Yr PCSB Budget Contingency'!H78,H78/'5-Yr PCSB Budget Contingency'!H78,0)</f>
        <v>0</v>
      </c>
      <c r="N78" s="63">
        <f>IF('5-Yr PCSB Budget Contingency'!I78,I78/'5-Yr PCSB Budget Contingency'!I78,0)</f>
        <v>0</v>
      </c>
      <c r="O78" s="63">
        <f>IF('5-Yr PCSB Budget Contingency'!J78,J78/'5-Yr PCSB Budget Contingency'!J78,0)</f>
        <v>0</v>
      </c>
      <c r="P78" s="90">
        <f>IF('5-Yr PCSB Budget Contingency'!K78,K78/'5-Yr PCSB Budget Contingency'!K78,0)</f>
        <v>0</v>
      </c>
    </row>
    <row r="79" spans="1:16">
      <c r="A79" s="14" t="str">
        <f t="shared" si="4"/>
        <v>PCSB 5-Year Budget</v>
      </c>
      <c r="B79" s="151">
        <f t="shared" si="4"/>
        <v>116</v>
      </c>
      <c r="C79" s="14" t="str">
        <f t="shared" si="4"/>
        <v>E.L. Haynes PCS</v>
      </c>
      <c r="D79" s="5" t="str">
        <f t="shared" si="4"/>
        <v>2026-2027</v>
      </c>
      <c r="E79" t="s">
        <v>229</v>
      </c>
      <c r="F79" s="165">
        <f>'5-Yr PCSB Budget Contingency'!F79-'5-Yr PCSB Budget No Expansion'!F79</f>
        <v>0</v>
      </c>
      <c r="G79" s="11">
        <f>'5-Yr PCSB Budget Contingency'!G79-'5-Yr PCSB Budget No Expansion'!G79</f>
        <v>0</v>
      </c>
      <c r="H79" s="11">
        <f>'5-Yr PCSB Budget Contingency'!H79-'5-Yr PCSB Budget No Expansion'!H79</f>
        <v>0</v>
      </c>
      <c r="I79" s="11">
        <f>'5-Yr PCSB Budget Contingency'!I79-'5-Yr PCSB Budget No Expansion'!I79</f>
        <v>0</v>
      </c>
      <c r="J79" s="11">
        <f>'5-Yr PCSB Budget Contingency'!J79-'5-Yr PCSB Budget No Expansion'!J79</f>
        <v>0</v>
      </c>
      <c r="K79" s="11">
        <f>'5-Yr PCSB Budget Contingency'!K79-'5-Yr PCSB Budget No Expansion'!K79</f>
        <v>0</v>
      </c>
      <c r="L79" s="76">
        <f>IF('5-Yr PCSB Budget Contingency'!G79,G79/'5-Yr PCSB Budget Contingency'!G79,0)</f>
        <v>0</v>
      </c>
      <c r="M79" s="63">
        <f>IF('5-Yr PCSB Budget Contingency'!H79,H79/'5-Yr PCSB Budget Contingency'!H79,0)</f>
        <v>0</v>
      </c>
      <c r="N79" s="63">
        <f>IF('5-Yr PCSB Budget Contingency'!I79,I79/'5-Yr PCSB Budget Contingency'!I79,0)</f>
        <v>0</v>
      </c>
      <c r="O79" s="63">
        <f>IF('5-Yr PCSB Budget Contingency'!J79,J79/'5-Yr PCSB Budget Contingency'!J79,0)</f>
        <v>0</v>
      </c>
      <c r="P79" s="90">
        <f>IF('5-Yr PCSB Budget Contingency'!K79,K79/'5-Yr PCSB Budget Contingency'!K79,0)</f>
        <v>0</v>
      </c>
    </row>
    <row r="80" spans="1:16">
      <c r="A80" s="14" t="str">
        <f t="shared" si="4"/>
        <v>PCSB 5-Year Budget</v>
      </c>
      <c r="B80" s="151">
        <f t="shared" si="4"/>
        <v>116</v>
      </c>
      <c r="C80" s="14" t="str">
        <f t="shared" si="4"/>
        <v>E.L. Haynes PCS</v>
      </c>
      <c r="D80" s="5" t="str">
        <f t="shared" si="4"/>
        <v>2026-2027</v>
      </c>
      <c r="E80" t="s">
        <v>230</v>
      </c>
      <c r="F80" s="165">
        <f>'5-Yr PCSB Budget Contingency'!F80-'5-Yr PCSB Budget No Expansion'!F80</f>
        <v>0</v>
      </c>
      <c r="G80" s="11">
        <f>'5-Yr PCSB Budget Contingency'!G80-'5-Yr PCSB Budget No Expansion'!G80</f>
        <v>0</v>
      </c>
      <c r="H80" s="11">
        <f>'5-Yr PCSB Budget Contingency'!H80-'5-Yr PCSB Budget No Expansion'!H80</f>
        <v>0</v>
      </c>
      <c r="I80" s="11">
        <f>'5-Yr PCSB Budget Contingency'!I80-'5-Yr PCSB Budget No Expansion'!I80</f>
        <v>0</v>
      </c>
      <c r="J80" s="11">
        <f>'5-Yr PCSB Budget Contingency'!J80-'5-Yr PCSB Budget No Expansion'!J80</f>
        <v>0</v>
      </c>
      <c r="K80" s="11">
        <f>'5-Yr PCSB Budget Contingency'!K80-'5-Yr PCSB Budget No Expansion'!K80</f>
        <v>0</v>
      </c>
      <c r="L80" s="76">
        <f>IF('5-Yr PCSB Budget Contingency'!G80,G80/'5-Yr PCSB Budget Contingency'!G80,0)</f>
        <v>0</v>
      </c>
      <c r="M80" s="63">
        <f>IF('5-Yr PCSB Budget Contingency'!H80,H80/'5-Yr PCSB Budget Contingency'!H80,0)</f>
        <v>0</v>
      </c>
      <c r="N80" s="63">
        <f>IF('5-Yr PCSB Budget Contingency'!I80,I80/'5-Yr PCSB Budget Contingency'!I80,0)</f>
        <v>0</v>
      </c>
      <c r="O80" s="63">
        <f>IF('5-Yr PCSB Budget Contingency'!J80,J80/'5-Yr PCSB Budget Contingency'!J80,0)</f>
        <v>0</v>
      </c>
      <c r="P80" s="90">
        <f>IF('5-Yr PCSB Budget Contingency'!K80,K80/'5-Yr PCSB Budget Contingency'!K80,0)</f>
        <v>0</v>
      </c>
    </row>
    <row r="81" spans="1:16">
      <c r="A81" s="14" t="str">
        <f t="shared" si="4"/>
        <v>PCSB 5-Year Budget</v>
      </c>
      <c r="B81" s="151">
        <f t="shared" si="4"/>
        <v>116</v>
      </c>
      <c r="C81" s="14" t="str">
        <f t="shared" si="4"/>
        <v>E.L. Haynes PCS</v>
      </c>
      <c r="D81" s="5" t="str">
        <f t="shared" si="4"/>
        <v>2026-2027</v>
      </c>
      <c r="E81" t="s">
        <v>231</v>
      </c>
      <c r="F81" s="165">
        <f>'5-Yr PCSB Budget Contingency'!F81-'5-Yr PCSB Budget No Expansion'!F81</f>
        <v>0</v>
      </c>
      <c r="G81" s="11">
        <f>'5-Yr PCSB Budget Contingency'!G81-'5-Yr PCSB Budget No Expansion'!G81</f>
        <v>0</v>
      </c>
      <c r="H81" s="11">
        <f>'5-Yr PCSB Budget Contingency'!H81-'5-Yr PCSB Budget No Expansion'!H81</f>
        <v>0</v>
      </c>
      <c r="I81" s="11">
        <f>'5-Yr PCSB Budget Contingency'!I81-'5-Yr PCSB Budget No Expansion'!I81</f>
        <v>0</v>
      </c>
      <c r="J81" s="11">
        <f>'5-Yr PCSB Budget Contingency'!J81-'5-Yr PCSB Budget No Expansion'!J81</f>
        <v>0</v>
      </c>
      <c r="K81" s="11">
        <f>'5-Yr PCSB Budget Contingency'!K81-'5-Yr PCSB Budget No Expansion'!K81</f>
        <v>0</v>
      </c>
      <c r="L81" s="76">
        <f>IF('5-Yr PCSB Budget Contingency'!G81,G81/'5-Yr PCSB Budget Contingency'!G81,0)</f>
        <v>0</v>
      </c>
      <c r="M81" s="63">
        <f>IF('5-Yr PCSB Budget Contingency'!H81,H81/'5-Yr PCSB Budget Contingency'!H81,0)</f>
        <v>0</v>
      </c>
      <c r="N81" s="63">
        <f>IF('5-Yr PCSB Budget Contingency'!I81,I81/'5-Yr PCSB Budget Contingency'!I81,0)</f>
        <v>0</v>
      </c>
      <c r="O81" s="63">
        <f>IF('5-Yr PCSB Budget Contingency'!J81,J81/'5-Yr PCSB Budget Contingency'!J81,0)</f>
        <v>0</v>
      </c>
      <c r="P81" s="90">
        <f>IF('5-Yr PCSB Budget Contingency'!K81,K81/'5-Yr PCSB Budget Contingency'!K81,0)</f>
        <v>0</v>
      </c>
    </row>
    <row r="82" spans="1:16">
      <c r="A82" s="14" t="str">
        <f t="shared" si="4"/>
        <v>PCSB 5-Year Budget</v>
      </c>
      <c r="B82" s="151">
        <f t="shared" si="4"/>
        <v>116</v>
      </c>
      <c r="C82" s="14" t="str">
        <f t="shared" si="4"/>
        <v>E.L. Haynes PCS</v>
      </c>
      <c r="D82" s="5" t="str">
        <f t="shared" si="4"/>
        <v>2026-2027</v>
      </c>
      <c r="E82" t="s">
        <v>232</v>
      </c>
      <c r="F82" s="165">
        <f>'5-Yr PCSB Budget Contingency'!F82-'5-Yr PCSB Budget No Expansion'!F82</f>
        <v>0</v>
      </c>
      <c r="G82" s="11">
        <f>'5-Yr PCSB Budget Contingency'!G82-'5-Yr PCSB Budget No Expansion'!G82</f>
        <v>0</v>
      </c>
      <c r="H82" s="11">
        <f>'5-Yr PCSB Budget Contingency'!H82-'5-Yr PCSB Budget No Expansion'!H82</f>
        <v>0</v>
      </c>
      <c r="I82" s="11">
        <f>'5-Yr PCSB Budget Contingency'!I82-'5-Yr PCSB Budget No Expansion'!I82</f>
        <v>0</v>
      </c>
      <c r="J82" s="11">
        <f>'5-Yr PCSB Budget Contingency'!J82-'5-Yr PCSB Budget No Expansion'!J82</f>
        <v>0</v>
      </c>
      <c r="K82" s="11">
        <f>'5-Yr PCSB Budget Contingency'!K82-'5-Yr PCSB Budget No Expansion'!K82</f>
        <v>0</v>
      </c>
      <c r="L82" s="76">
        <f>IF('5-Yr PCSB Budget Contingency'!G82,G82/'5-Yr PCSB Budget Contingency'!G82,0)</f>
        <v>0</v>
      </c>
      <c r="M82" s="63">
        <f>IF('5-Yr PCSB Budget Contingency'!H82,H82/'5-Yr PCSB Budget Contingency'!H82,0)</f>
        <v>0</v>
      </c>
      <c r="N82" s="63">
        <f>IF('5-Yr PCSB Budget Contingency'!I82,I82/'5-Yr PCSB Budget Contingency'!I82,0)</f>
        <v>0</v>
      </c>
      <c r="O82" s="63">
        <f>IF('5-Yr PCSB Budget Contingency'!J82,J82/'5-Yr PCSB Budget Contingency'!J82,0)</f>
        <v>0</v>
      </c>
      <c r="P82" s="90">
        <f>IF('5-Yr PCSB Budget Contingency'!K82,K82/'5-Yr PCSB Budget Contingency'!K82,0)</f>
        <v>0</v>
      </c>
    </row>
    <row r="83" spans="1:16">
      <c r="A83" s="14" t="str">
        <f t="shared" si="4"/>
        <v>PCSB 5-Year Budget</v>
      </c>
      <c r="B83" s="151">
        <f t="shared" si="4"/>
        <v>116</v>
      </c>
      <c r="C83" s="14" t="str">
        <f t="shared" si="4"/>
        <v>E.L. Haynes PCS</v>
      </c>
      <c r="D83" s="5" t="str">
        <f t="shared" si="4"/>
        <v>2026-2027</v>
      </c>
      <c r="E83" t="s">
        <v>233</v>
      </c>
      <c r="F83" s="165">
        <f>'5-Yr PCSB Budget Contingency'!F83-'5-Yr PCSB Budget No Expansion'!F83</f>
        <v>0</v>
      </c>
      <c r="G83" s="11">
        <f>'5-Yr PCSB Budget Contingency'!G83-'5-Yr PCSB Budget No Expansion'!G83</f>
        <v>0</v>
      </c>
      <c r="H83" s="11">
        <f>'5-Yr PCSB Budget Contingency'!H83-'5-Yr PCSB Budget No Expansion'!H83</f>
        <v>0</v>
      </c>
      <c r="I83" s="11">
        <f>'5-Yr PCSB Budget Contingency'!I83-'5-Yr PCSB Budget No Expansion'!I83</f>
        <v>0</v>
      </c>
      <c r="J83" s="11">
        <f>'5-Yr PCSB Budget Contingency'!J83-'5-Yr PCSB Budget No Expansion'!J83</f>
        <v>0</v>
      </c>
      <c r="K83" s="11">
        <f>'5-Yr PCSB Budget Contingency'!K83-'5-Yr PCSB Budget No Expansion'!K83</f>
        <v>0</v>
      </c>
      <c r="L83" s="76">
        <f>IF('5-Yr PCSB Budget Contingency'!G83,G83/'5-Yr PCSB Budget Contingency'!G83,0)</f>
        <v>0</v>
      </c>
      <c r="M83" s="63">
        <f>IF('5-Yr PCSB Budget Contingency'!H83,H83/'5-Yr PCSB Budget Contingency'!H83,0)</f>
        <v>0</v>
      </c>
      <c r="N83" s="63">
        <f>IF('5-Yr PCSB Budget Contingency'!I83,I83/'5-Yr PCSB Budget Contingency'!I83,0)</f>
        <v>0</v>
      </c>
      <c r="O83" s="63">
        <f>IF('5-Yr PCSB Budget Contingency'!J83,J83/'5-Yr PCSB Budget Contingency'!J83,0)</f>
        <v>0</v>
      </c>
      <c r="P83" s="90">
        <f>IF('5-Yr PCSB Budget Contingency'!K83,K83/'5-Yr PCSB Budget Contingency'!K83,0)</f>
        <v>0</v>
      </c>
    </row>
    <row r="84" spans="1:16">
      <c r="A84" s="14" t="str">
        <f t="shared" si="4"/>
        <v>PCSB 5-Year Budget</v>
      </c>
      <c r="B84" s="151">
        <f t="shared" si="4"/>
        <v>116</v>
      </c>
      <c r="C84" s="14" t="str">
        <f t="shared" si="4"/>
        <v>E.L. Haynes PCS</v>
      </c>
      <c r="D84" s="5" t="str">
        <f t="shared" si="4"/>
        <v>2026-2027</v>
      </c>
      <c r="E84" s="16" t="s">
        <v>238</v>
      </c>
      <c r="F84" s="165">
        <f>'5-Yr PCSB Budget Contingency'!F84-'5-Yr PCSB Budget No Expansion'!F84</f>
        <v>0</v>
      </c>
      <c r="G84" s="21">
        <f>'5-Yr PCSB Budget Contingency'!G84-'5-Yr PCSB Budget No Expansion'!G84</f>
        <v>0</v>
      </c>
      <c r="H84" s="21">
        <f>'5-Yr PCSB Budget Contingency'!H84-'5-Yr PCSB Budget No Expansion'!H84</f>
        <v>0</v>
      </c>
      <c r="I84" s="21">
        <f>'5-Yr PCSB Budget Contingency'!I84-'5-Yr PCSB Budget No Expansion'!I84</f>
        <v>0</v>
      </c>
      <c r="J84" s="21">
        <f>'5-Yr PCSB Budget Contingency'!J84-'5-Yr PCSB Budget No Expansion'!J84</f>
        <v>0</v>
      </c>
      <c r="K84" s="21">
        <f>'5-Yr PCSB Budget Contingency'!K84-'5-Yr PCSB Budget No Expansion'!K84</f>
        <v>0</v>
      </c>
      <c r="L84" s="82">
        <f>IF('5-Yr PCSB Budget Contingency'!G84,G84/'5-Yr PCSB Budget Contingency'!G84,0)</f>
        <v>0</v>
      </c>
      <c r="M84" s="69">
        <f>IF('5-Yr PCSB Budget Contingency'!H84,H84/'5-Yr PCSB Budget Contingency'!H84,0)</f>
        <v>0</v>
      </c>
      <c r="N84" s="69">
        <f>IF('5-Yr PCSB Budget Contingency'!I84,I84/'5-Yr PCSB Budget Contingency'!I84,0)</f>
        <v>0</v>
      </c>
      <c r="O84" s="69">
        <f>IF('5-Yr PCSB Budget Contingency'!J84,J84/'5-Yr PCSB Budget Contingency'!J84,0)</f>
        <v>0</v>
      </c>
      <c r="P84" s="96">
        <f>IF('5-Yr PCSB Budget Contingency'!K84,K84/'5-Yr PCSB Budget Contingency'!K84,0)</f>
        <v>0</v>
      </c>
    </row>
    <row r="85" spans="1:16">
      <c r="A85" s="14" t="str">
        <f t="shared" si="4"/>
        <v>PCSB 5-Year Budget</v>
      </c>
      <c r="B85" s="151">
        <f t="shared" si="4"/>
        <v>116</v>
      </c>
      <c r="C85" s="14" t="str">
        <f t="shared" si="4"/>
        <v>E.L. Haynes PCS</v>
      </c>
      <c r="D85" s="5" t="str">
        <f t="shared" si="4"/>
        <v>2026-2027</v>
      </c>
      <c r="E85" s="16" t="s">
        <v>239</v>
      </c>
      <c r="F85" s="165">
        <f>'5-Yr PCSB Budget Contingency'!F85-'5-Yr PCSB Budget No Expansion'!F85</f>
        <v>0</v>
      </c>
      <c r="G85" s="21">
        <f>'5-Yr PCSB Budget Contingency'!G85-'5-Yr PCSB Budget No Expansion'!G85</f>
        <v>0</v>
      </c>
      <c r="H85" s="21">
        <f>'5-Yr PCSB Budget Contingency'!H85-'5-Yr PCSB Budget No Expansion'!H85</f>
        <v>0</v>
      </c>
      <c r="I85" s="21">
        <f>'5-Yr PCSB Budget Contingency'!I85-'5-Yr PCSB Budget No Expansion'!I85</f>
        <v>0</v>
      </c>
      <c r="J85" s="21">
        <f>'5-Yr PCSB Budget Contingency'!J85-'5-Yr PCSB Budget No Expansion'!J85</f>
        <v>0</v>
      </c>
      <c r="K85" s="21">
        <f>'5-Yr PCSB Budget Contingency'!K85-'5-Yr PCSB Budget No Expansion'!K85</f>
        <v>0</v>
      </c>
      <c r="L85" s="82">
        <f>IF('5-Yr PCSB Budget Contingency'!G85,G85/'5-Yr PCSB Budget Contingency'!G85,0)</f>
        <v>0</v>
      </c>
      <c r="M85" s="69">
        <f>IF('5-Yr PCSB Budget Contingency'!H85,H85/'5-Yr PCSB Budget Contingency'!H85,0)</f>
        <v>0</v>
      </c>
      <c r="N85" s="69">
        <f>IF('5-Yr PCSB Budget Contingency'!I85,I85/'5-Yr PCSB Budget Contingency'!I85,0)</f>
        <v>0</v>
      </c>
      <c r="O85" s="69">
        <f>IF('5-Yr PCSB Budget Contingency'!J85,J85/'5-Yr PCSB Budget Contingency'!J85,0)</f>
        <v>0</v>
      </c>
      <c r="P85" s="96">
        <f>IF('5-Yr PCSB Budget Contingency'!K85,K85/'5-Yr PCSB Budget Contingency'!K85,0)</f>
        <v>0</v>
      </c>
    </row>
    <row r="86" spans="1:16">
      <c r="A86" s="14" t="str">
        <f t="shared" si="4"/>
        <v>PCSB 5-Year Budget</v>
      </c>
      <c r="B86" s="151">
        <f t="shared" si="4"/>
        <v>116</v>
      </c>
      <c r="C86" s="14" t="str">
        <f t="shared" si="4"/>
        <v>E.L. Haynes PCS</v>
      </c>
      <c r="D86" s="5" t="str">
        <f t="shared" si="4"/>
        <v>2026-2027</v>
      </c>
      <c r="E86" s="16" t="s">
        <v>8</v>
      </c>
      <c r="F86" s="165">
        <f>'5-Yr PCSB Budget Contingency'!F86-'5-Yr PCSB Budget No Expansion'!F86</f>
        <v>0</v>
      </c>
      <c r="G86" s="21">
        <f>'5-Yr PCSB Budget Contingency'!G86-'5-Yr PCSB Budget No Expansion'!G86</f>
        <v>0</v>
      </c>
      <c r="H86" s="21">
        <f>'5-Yr PCSB Budget Contingency'!H86-'5-Yr PCSB Budget No Expansion'!H86</f>
        <v>0</v>
      </c>
      <c r="I86" s="21">
        <f>'5-Yr PCSB Budget Contingency'!I86-'5-Yr PCSB Budget No Expansion'!I86</f>
        <v>0</v>
      </c>
      <c r="J86" s="21">
        <f>'5-Yr PCSB Budget Contingency'!J86-'5-Yr PCSB Budget No Expansion'!J86</f>
        <v>0</v>
      </c>
      <c r="K86" s="21">
        <f>'5-Yr PCSB Budget Contingency'!K86-'5-Yr PCSB Budget No Expansion'!K86</f>
        <v>0</v>
      </c>
      <c r="L86" s="82">
        <f>IF('5-Yr PCSB Budget Contingency'!G86,G86/'5-Yr PCSB Budget Contingency'!G86,0)</f>
        <v>0</v>
      </c>
      <c r="M86" s="69">
        <f>IF('5-Yr PCSB Budget Contingency'!H86,H86/'5-Yr PCSB Budget Contingency'!H86,0)</f>
        <v>0</v>
      </c>
      <c r="N86" s="69">
        <f>IF('5-Yr PCSB Budget Contingency'!I86,I86/'5-Yr PCSB Budget Contingency'!I86,0)</f>
        <v>0</v>
      </c>
      <c r="O86" s="69">
        <f>IF('5-Yr PCSB Budget Contingency'!J86,J86/'5-Yr PCSB Budget Contingency'!J86,0)</f>
        <v>0</v>
      </c>
      <c r="P86" s="96">
        <f>IF('5-Yr PCSB Budget Contingency'!K86,K86/'5-Yr PCSB Budget Contingency'!K86,0)</f>
        <v>0</v>
      </c>
    </row>
    <row r="87" spans="1:16" ht="30" customHeight="1">
      <c r="A87" s="14" t="str">
        <f t="shared" si="4"/>
        <v>PCSB 5-Year Budget</v>
      </c>
      <c r="B87" s="151">
        <f t="shared" si="4"/>
        <v>116</v>
      </c>
      <c r="C87" s="14" t="str">
        <f t="shared" si="4"/>
        <v>E.L. Haynes PCS</v>
      </c>
      <c r="D87" s="5" t="str">
        <f t="shared" si="4"/>
        <v>2026-2027</v>
      </c>
      <c r="E87" t="s">
        <v>276</v>
      </c>
      <c r="F87" s="165">
        <f>'5-Yr PCSB Budget Contingency'!F87-'5-Yr PCSB Budget No Expansion'!F87</f>
        <v>0</v>
      </c>
      <c r="G87" s="11">
        <f>'5-Yr PCSB Budget Contingency'!G87-'5-Yr PCSB Budget No Expansion'!G87</f>
        <v>0</v>
      </c>
      <c r="H87" s="11">
        <f>'5-Yr PCSB Budget Contingency'!H87-'5-Yr PCSB Budget No Expansion'!H87</f>
        <v>0</v>
      </c>
      <c r="I87" s="11">
        <f>'5-Yr PCSB Budget Contingency'!I87-'5-Yr PCSB Budget No Expansion'!I87</f>
        <v>0</v>
      </c>
      <c r="J87" s="11">
        <f>'5-Yr PCSB Budget Contingency'!J87-'5-Yr PCSB Budget No Expansion'!J87</f>
        <v>0</v>
      </c>
      <c r="K87" s="11">
        <f>'5-Yr PCSB Budget Contingency'!K87-'5-Yr PCSB Budget No Expansion'!K87</f>
        <v>0</v>
      </c>
      <c r="L87" s="76">
        <f>IF('5-Yr PCSB Budget Contingency'!G87,G87/'5-Yr PCSB Budget Contingency'!G87,0)</f>
        <v>0</v>
      </c>
      <c r="M87" s="63">
        <f>IF('5-Yr PCSB Budget Contingency'!H87,H87/'5-Yr PCSB Budget Contingency'!H87,0)</f>
        <v>0</v>
      </c>
      <c r="N87" s="63">
        <f>IF('5-Yr PCSB Budget Contingency'!I87,I87/'5-Yr PCSB Budget Contingency'!I87,0)</f>
        <v>0</v>
      </c>
      <c r="O87" s="63">
        <f>IF('5-Yr PCSB Budget Contingency'!J87,J87/'5-Yr PCSB Budget Contingency'!J87,0)</f>
        <v>0</v>
      </c>
      <c r="P87" s="90">
        <f>IF('5-Yr PCSB Budget Contingency'!K87,K87/'5-Yr PCSB Budget Contingency'!K87,0)</f>
        <v>0</v>
      </c>
    </row>
    <row r="88" spans="1:16">
      <c r="A88" s="14" t="str">
        <f t="shared" si="4"/>
        <v>PCSB 5-Year Budget</v>
      </c>
      <c r="B88" s="151">
        <f t="shared" si="4"/>
        <v>116</v>
      </c>
      <c r="C88" s="14" t="str">
        <f t="shared" si="4"/>
        <v>E.L. Haynes PCS</v>
      </c>
      <c r="D88" s="5" t="str">
        <f t="shared" si="4"/>
        <v>2026-2027</v>
      </c>
      <c r="E88" t="s">
        <v>277</v>
      </c>
      <c r="F88" s="165">
        <f>'5-Yr PCSB Budget Contingency'!F88-'5-Yr PCSB Budget No Expansion'!F88</f>
        <v>0</v>
      </c>
      <c r="G88" s="11">
        <f>'5-Yr PCSB Budget Contingency'!G88-'5-Yr PCSB Budget No Expansion'!G88</f>
        <v>0</v>
      </c>
      <c r="H88" s="11">
        <f>'5-Yr PCSB Budget Contingency'!H88-'5-Yr PCSB Budget No Expansion'!H88</f>
        <v>0</v>
      </c>
      <c r="I88" s="11">
        <f>'5-Yr PCSB Budget Contingency'!I88-'5-Yr PCSB Budget No Expansion'!I88</f>
        <v>0</v>
      </c>
      <c r="J88" s="11">
        <f>'5-Yr PCSB Budget Contingency'!J88-'5-Yr PCSB Budget No Expansion'!J88</f>
        <v>0</v>
      </c>
      <c r="K88" s="11">
        <f>'5-Yr PCSB Budget Contingency'!K88-'5-Yr PCSB Budget No Expansion'!K88</f>
        <v>0</v>
      </c>
      <c r="L88" s="76">
        <f>IF('5-Yr PCSB Budget Contingency'!G88,G88/'5-Yr PCSB Budget Contingency'!G88,0)</f>
        <v>0</v>
      </c>
      <c r="M88" s="63">
        <f>IF('5-Yr PCSB Budget Contingency'!H88,H88/'5-Yr PCSB Budget Contingency'!H88,0)</f>
        <v>0</v>
      </c>
      <c r="N88" s="63">
        <f>IF('5-Yr PCSB Budget Contingency'!I88,I88/'5-Yr PCSB Budget Contingency'!I88,0)</f>
        <v>0</v>
      </c>
      <c r="O88" s="63">
        <f>IF('5-Yr PCSB Budget Contingency'!J88,J88/'5-Yr PCSB Budget Contingency'!J88,0)</f>
        <v>0</v>
      </c>
      <c r="P88" s="90">
        <f>IF('5-Yr PCSB Budget Contingency'!K88,K88/'5-Yr PCSB Budget Contingency'!K88,0)</f>
        <v>0</v>
      </c>
    </row>
    <row r="89" spans="1:16">
      <c r="A89" s="14" t="str">
        <f t="shared" si="4"/>
        <v>PCSB 5-Year Budget</v>
      </c>
      <c r="B89" s="151">
        <f t="shared" si="4"/>
        <v>116</v>
      </c>
      <c r="C89" s="14" t="str">
        <f t="shared" si="4"/>
        <v>E.L. Haynes PCS</v>
      </c>
      <c r="D89" s="5" t="str">
        <f t="shared" si="4"/>
        <v>2026-2027</v>
      </c>
      <c r="E89" t="s">
        <v>9</v>
      </c>
      <c r="F89" s="165">
        <f>'5-Yr PCSB Budget Contingency'!F89-'5-Yr PCSB Budget No Expansion'!F89</f>
        <v>0</v>
      </c>
      <c r="G89" s="11">
        <f>'5-Yr PCSB Budget Contingency'!G89-'5-Yr PCSB Budget No Expansion'!G89</f>
        <v>0</v>
      </c>
      <c r="H89" s="11">
        <f>'5-Yr PCSB Budget Contingency'!H89-'5-Yr PCSB Budget No Expansion'!H89</f>
        <v>0</v>
      </c>
      <c r="I89" s="11">
        <f>'5-Yr PCSB Budget Contingency'!I89-'5-Yr PCSB Budget No Expansion'!I89</f>
        <v>0</v>
      </c>
      <c r="J89" s="11">
        <f>'5-Yr PCSB Budget Contingency'!J89-'5-Yr PCSB Budget No Expansion'!J89</f>
        <v>0</v>
      </c>
      <c r="K89" s="11">
        <f>'5-Yr PCSB Budget Contingency'!K89-'5-Yr PCSB Budget No Expansion'!K89</f>
        <v>0</v>
      </c>
      <c r="L89" s="76">
        <f>IF('5-Yr PCSB Budget Contingency'!G89,G89/'5-Yr PCSB Budget Contingency'!G89,0)</f>
        <v>0</v>
      </c>
      <c r="M89" s="63">
        <f>IF('5-Yr PCSB Budget Contingency'!H89,H89/'5-Yr PCSB Budget Contingency'!H89,0)</f>
        <v>0</v>
      </c>
      <c r="N89" s="63">
        <f>IF('5-Yr PCSB Budget Contingency'!I89,I89/'5-Yr PCSB Budget Contingency'!I89,0)</f>
        <v>0</v>
      </c>
      <c r="O89" s="63">
        <f>IF('5-Yr PCSB Budget Contingency'!J89,J89/'5-Yr PCSB Budget Contingency'!J89,0)</f>
        <v>0</v>
      </c>
      <c r="P89" s="90">
        <f>IF('5-Yr PCSB Budget Contingency'!K89,K89/'5-Yr PCSB Budget Contingency'!K89,0)</f>
        <v>0</v>
      </c>
    </row>
    <row r="90" spans="1:16">
      <c r="A90" s="14" t="str">
        <f t="shared" si="4"/>
        <v>PCSB 5-Year Budget</v>
      </c>
      <c r="B90" s="151">
        <f t="shared" si="4"/>
        <v>116</v>
      </c>
      <c r="C90" s="14" t="str">
        <f t="shared" si="4"/>
        <v>E.L. Haynes PCS</v>
      </c>
      <c r="D90" s="5" t="str">
        <f t="shared" si="4"/>
        <v>2026-2027</v>
      </c>
      <c r="E90" t="s">
        <v>10</v>
      </c>
      <c r="F90" s="165">
        <f>'5-Yr PCSB Budget Contingency'!F90-'5-Yr PCSB Budget No Expansion'!F90</f>
        <v>0</v>
      </c>
      <c r="G90" s="11">
        <f>'5-Yr PCSB Budget Contingency'!G90-'5-Yr PCSB Budget No Expansion'!G90</f>
        <v>0</v>
      </c>
      <c r="H90" s="11">
        <f>'5-Yr PCSB Budget Contingency'!H90-'5-Yr PCSB Budget No Expansion'!H90</f>
        <v>-12109.605599999428</v>
      </c>
      <c r="I90" s="11">
        <f>'5-Yr PCSB Budget Contingency'!I90-'5-Yr PCSB Budget No Expansion'!I90</f>
        <v>-12351.797712000087</v>
      </c>
      <c r="J90" s="11">
        <f>'5-Yr PCSB Budget Contingency'!J90-'5-Yr PCSB Budget No Expansion'!J90</f>
        <v>-12598.833666239865</v>
      </c>
      <c r="K90" s="11">
        <f>'5-Yr PCSB Budget Contingency'!K90-'5-Yr PCSB Budget No Expansion'!K90</f>
        <v>-12403.058469461277</v>
      </c>
      <c r="L90" s="76">
        <f>IF('5-Yr PCSB Budget Contingency'!G90,G90/'5-Yr PCSB Budget Contingency'!G90,0)</f>
        <v>0</v>
      </c>
      <c r="M90" s="63">
        <f>IF('5-Yr PCSB Budget Contingency'!H90,H90/'5-Yr PCSB Budget Contingency'!H90,0)</f>
        <v>-2.3249506839613941E-3</v>
      </c>
      <c r="N90" s="63">
        <f>IF('5-Yr PCSB Budget Contingency'!I90,I90/'5-Yr PCSB Budget Contingency'!I90,0)</f>
        <v>-2.3042839744368674E-3</v>
      </c>
      <c r="O90" s="63">
        <f>IF('5-Yr PCSB Budget Contingency'!J90,J90/'5-Yr PCSB Budget Contingency'!J90,0)</f>
        <v>-2.3078162060261179E-3</v>
      </c>
      <c r="P90" s="90">
        <f>IF('5-Yr PCSB Budget Contingency'!K90,K90/'5-Yr PCSB Budget Contingency'!K90,0)</f>
        <v>-2.2290453033732135E-3</v>
      </c>
    </row>
    <row r="91" spans="1:16">
      <c r="A91" s="14" t="str">
        <f t="shared" si="4"/>
        <v>PCSB 5-Year Budget</v>
      </c>
      <c r="B91" s="151">
        <f t="shared" si="4"/>
        <v>116</v>
      </c>
      <c r="C91" s="14" t="str">
        <f t="shared" si="4"/>
        <v>E.L. Haynes PCS</v>
      </c>
      <c r="D91" s="5" t="str">
        <f t="shared" si="4"/>
        <v>2026-2027</v>
      </c>
      <c r="E91" s="16" t="s">
        <v>11</v>
      </c>
      <c r="F91" s="165">
        <f>'5-Yr PCSB Budget Contingency'!F91-'5-Yr PCSB Budget No Expansion'!F91</f>
        <v>0</v>
      </c>
      <c r="G91" s="21">
        <f>'5-Yr PCSB Budget Contingency'!G91-'5-Yr PCSB Budget No Expansion'!G91</f>
        <v>0</v>
      </c>
      <c r="H91" s="21">
        <f>'5-Yr PCSB Budget Contingency'!H91-'5-Yr PCSB Budget No Expansion'!H91</f>
        <v>-12109.605599999428</v>
      </c>
      <c r="I91" s="21">
        <f>'5-Yr PCSB Budget Contingency'!I91-'5-Yr PCSB Budget No Expansion'!I91</f>
        <v>-12351.797712000087</v>
      </c>
      <c r="J91" s="21">
        <f>'5-Yr PCSB Budget Contingency'!J91-'5-Yr PCSB Budget No Expansion'!J91</f>
        <v>-12598.833666239865</v>
      </c>
      <c r="K91" s="21">
        <f>'5-Yr PCSB Budget Contingency'!K91-'5-Yr PCSB Budget No Expansion'!K91</f>
        <v>-12403.058469461277</v>
      </c>
      <c r="L91" s="82">
        <f>IF('5-Yr PCSB Budget Contingency'!G91,G91/'5-Yr PCSB Budget Contingency'!G91,0)</f>
        <v>0</v>
      </c>
      <c r="M91" s="69">
        <f>IF('5-Yr PCSB Budget Contingency'!H91,H91/'5-Yr PCSB Budget Contingency'!H91,0)</f>
        <v>-2.1558486337361028E-3</v>
      </c>
      <c r="N91" s="69">
        <f>IF('5-Yr PCSB Budget Contingency'!I91,I91/'5-Yr PCSB Budget Contingency'!I91,0)</f>
        <v>-2.1305120868467401E-3</v>
      </c>
      <c r="O91" s="69">
        <f>IF('5-Yr PCSB Budget Contingency'!J91,J91/'5-Yr PCSB Budget Contingency'!J91,0)</f>
        <v>-2.1366206913033341E-3</v>
      </c>
      <c r="P91" s="96">
        <f>IF('5-Yr PCSB Budget Contingency'!K91,K91/'5-Yr PCSB Budget Contingency'!K91,0)</f>
        <v>-2.0602218541450473E-3</v>
      </c>
    </row>
    <row r="92" spans="1:16" ht="30" customHeight="1">
      <c r="A92" s="14" t="str">
        <f t="shared" si="4"/>
        <v>PCSB 5-Year Budget</v>
      </c>
      <c r="B92" s="151">
        <f t="shared" si="4"/>
        <v>116</v>
      </c>
      <c r="C92" s="14" t="str">
        <f t="shared" si="4"/>
        <v>E.L. Haynes PCS</v>
      </c>
      <c r="D92" s="5" t="str">
        <f t="shared" si="4"/>
        <v>2026-2027</v>
      </c>
      <c r="E92" s="16" t="s">
        <v>12</v>
      </c>
      <c r="F92" s="165">
        <f>'5-Yr PCSB Budget Contingency'!F92-'5-Yr PCSB Budget No Expansion'!F92</f>
        <v>0</v>
      </c>
      <c r="G92" s="21">
        <f>'5-Yr PCSB Budget Contingency'!G92-'5-Yr PCSB Budget No Expansion'!G92</f>
        <v>0</v>
      </c>
      <c r="H92" s="21">
        <f>'5-Yr PCSB Budget Contingency'!H92-'5-Yr PCSB Budget No Expansion'!H92</f>
        <v>-12109.605599999428</v>
      </c>
      <c r="I92" s="21">
        <f>'5-Yr PCSB Budget Contingency'!I92-'5-Yr PCSB Budget No Expansion'!I92</f>
        <v>-12351.797711998224</v>
      </c>
      <c r="J92" s="21">
        <f>'5-Yr PCSB Budget Contingency'!J92-'5-Yr PCSB Budget No Expansion'!J92</f>
        <v>-12598.833666242659</v>
      </c>
      <c r="K92" s="21">
        <f>'5-Yr PCSB Budget Contingency'!K92-'5-Yr PCSB Budget No Expansion'!K92</f>
        <v>-12403.058469466865</v>
      </c>
      <c r="L92" s="82">
        <f>IF('5-Yr PCSB Budget Contingency'!G92,G92/'5-Yr PCSB Budget Contingency'!G92,0)</f>
        <v>0</v>
      </c>
      <c r="M92" s="69">
        <f>IF('5-Yr PCSB Budget Contingency'!H92,H92/'5-Yr PCSB Budget Contingency'!H92,0)</f>
        <v>-2.6254110963538999E-4</v>
      </c>
      <c r="N92" s="69">
        <f>IF('5-Yr PCSB Budget Contingency'!I92,I92/'5-Yr PCSB Budget Contingency'!I92,0)</f>
        <v>-2.605139648463631E-4</v>
      </c>
      <c r="O92" s="69">
        <f>IF('5-Yr PCSB Budget Contingency'!J92,J92/'5-Yr PCSB Budget Contingency'!J92,0)</f>
        <v>-2.603015932173961E-4</v>
      </c>
      <c r="P92" s="96">
        <f>IF('5-Yr PCSB Budget Contingency'!K92,K92/'5-Yr PCSB Budget Contingency'!K92,0)</f>
        <v>-2.5267204403302994E-4</v>
      </c>
    </row>
    <row r="93" spans="1:16" ht="30" customHeight="1">
      <c r="A93" s="14" t="str">
        <f t="shared" si="4"/>
        <v>PCSB 5-Year Budget</v>
      </c>
      <c r="B93" s="151">
        <f t="shared" si="4"/>
        <v>116</v>
      </c>
      <c r="C93" s="14" t="str">
        <f t="shared" si="4"/>
        <v>E.L. Haynes PCS</v>
      </c>
      <c r="D93" s="5" t="str">
        <f t="shared" si="4"/>
        <v>2026-2027</v>
      </c>
      <c r="E93" s="16" t="s">
        <v>13</v>
      </c>
      <c r="F93" s="165">
        <f>'5-Yr PCSB Budget Contingency'!F93-'5-Yr PCSB Budget No Expansion'!F93</f>
        <v>0</v>
      </c>
      <c r="G93" s="20">
        <f>'5-Yr PCSB Budget Contingency'!G93-'5-Yr PCSB Budget No Expansion'!G93</f>
        <v>0</v>
      </c>
      <c r="H93" s="20">
        <f>'5-Yr PCSB Budget Contingency'!H93-'5-Yr PCSB Budget No Expansion'!H93</f>
        <v>-1198850.954400003</v>
      </c>
      <c r="I93" s="20">
        <f>'5-Yr PCSB Budget Contingency'!I93-'5-Yr PCSB Budget No Expansion'!I93</f>
        <v>-1222827.973488003</v>
      </c>
      <c r="J93" s="20">
        <f>'5-Yr PCSB Budget Contingency'!J93-'5-Yr PCSB Budget No Expansion'!J93</f>
        <v>-1247284.532957755</v>
      </c>
      <c r="K93" s="20">
        <f>'5-Yr PCSB Budget Contingency'!K93-'5-Yr PCSB Budget No Expansion'!K93</f>
        <v>-1292282.5188811645</v>
      </c>
      <c r="L93" s="85">
        <f>IF('5-Yr PCSB Budget Contingency'!G93,G93/'5-Yr PCSB Budget Contingency'!G93,0)</f>
        <v>0</v>
      </c>
      <c r="M93" s="57">
        <f>IF('5-Yr PCSB Budget Contingency'!H93,H93/'5-Yr PCSB Budget Contingency'!H93,0)</f>
        <v>1.446011752351442</v>
      </c>
      <c r="N93" s="57">
        <f>IF('5-Yr PCSB Budget Contingency'!I93,I93/'5-Yr PCSB Budget Contingency'!I93,0)</f>
        <v>0.9906482076997366</v>
      </c>
      <c r="O93" s="57">
        <f>IF('5-Yr PCSB Budget Contingency'!J93,J93/'5-Yr PCSB Budget Contingency'!J93,0)</f>
        <v>0.57757561282464587</v>
      </c>
      <c r="P93" s="99">
        <f>IF('5-Yr PCSB Budget Contingency'!K93,K93/'5-Yr PCSB Budget Contingency'!K93,0)</f>
        <v>0.50576814315133312</v>
      </c>
    </row>
    <row r="94" spans="1:16">
      <c r="A94" s="14" t="str">
        <f t="shared" si="4"/>
        <v>PCSB 5-Year Budget</v>
      </c>
      <c r="B94" s="151">
        <f t="shared" si="4"/>
        <v>116</v>
      </c>
      <c r="C94" s="14" t="str">
        <f t="shared" si="4"/>
        <v>E.L. Haynes PCS</v>
      </c>
      <c r="D94" s="5" t="str">
        <f t="shared" si="4"/>
        <v>2026-2027</v>
      </c>
      <c r="E94" s="17" t="s">
        <v>15</v>
      </c>
      <c r="F94" s="165">
        <f>'5-Yr PCSB Budget Contingency'!F94-'5-Yr PCSB Budget No Expansion'!F94</f>
        <v>0</v>
      </c>
      <c r="G94" s="11">
        <f>'5-Yr PCSB Budget Contingency'!G94-'5-Yr PCSB Budget No Expansion'!G94</f>
        <v>0</v>
      </c>
      <c r="H94" s="11">
        <f>'5-Yr PCSB Budget Contingency'!H94-'5-Yr PCSB Budget No Expansion'!H94</f>
        <v>0</v>
      </c>
      <c r="I94" s="11">
        <f>'5-Yr PCSB Budget Contingency'!I94-'5-Yr PCSB Budget No Expansion'!I94</f>
        <v>0</v>
      </c>
      <c r="J94" s="11">
        <f>'5-Yr PCSB Budget Contingency'!J94-'5-Yr PCSB Budget No Expansion'!J94</f>
        <v>0</v>
      </c>
      <c r="K94" s="11">
        <f>'5-Yr PCSB Budget Contingency'!K94-'5-Yr PCSB Budget No Expansion'!K94</f>
        <v>0</v>
      </c>
      <c r="L94" s="76">
        <f>IF('5-Yr PCSB Budget Contingency'!G94,G94/'5-Yr PCSB Budget Contingency'!G94,0)</f>
        <v>0</v>
      </c>
      <c r="M94" s="63">
        <f>IF('5-Yr PCSB Budget Contingency'!H94,H94/'5-Yr PCSB Budget Contingency'!H94,0)</f>
        <v>0</v>
      </c>
      <c r="N94" s="63">
        <f>IF('5-Yr PCSB Budget Contingency'!I94,I94/'5-Yr PCSB Budget Contingency'!I94,0)</f>
        <v>0</v>
      </c>
      <c r="O94" s="63">
        <f>IF('5-Yr PCSB Budget Contingency'!J94,J94/'5-Yr PCSB Budget Contingency'!J94,0)</f>
        <v>0</v>
      </c>
      <c r="P94" s="90">
        <f>IF('5-Yr PCSB Budget Contingency'!K94,K94/'5-Yr PCSB Budget Contingency'!K94,0)</f>
        <v>0</v>
      </c>
    </row>
    <row r="95" spans="1:16">
      <c r="A95" s="14" t="str">
        <f t="shared" si="4"/>
        <v>PCSB 5-Year Budget</v>
      </c>
      <c r="B95" s="151">
        <f t="shared" si="4"/>
        <v>116</v>
      </c>
      <c r="C95" s="14" t="str">
        <f t="shared" si="4"/>
        <v>E.L. Haynes PCS</v>
      </c>
      <c r="D95" s="5" t="str">
        <f t="shared" si="4"/>
        <v>2026-2027</v>
      </c>
      <c r="E95" s="17" t="s">
        <v>82</v>
      </c>
      <c r="F95" s="165">
        <f>'5-Yr PCSB Budget Contingency'!F95-'5-Yr PCSB Budget No Expansion'!F95</f>
        <v>0</v>
      </c>
      <c r="L95" s="76"/>
      <c r="M95" s="63"/>
      <c r="N95" s="63"/>
      <c r="O95" s="63"/>
      <c r="P95" s="90"/>
    </row>
    <row r="96" spans="1:16">
      <c r="A96" s="14" t="str">
        <f t="shared" si="4"/>
        <v>PCSB 5-Year Budget</v>
      </c>
      <c r="B96" s="151">
        <f t="shared" si="4"/>
        <v>116</v>
      </c>
      <c r="C96" s="14" t="str">
        <f t="shared" si="4"/>
        <v>E.L. Haynes PCS</v>
      </c>
      <c r="D96" s="5" t="str">
        <f t="shared" si="4"/>
        <v>2026-2027</v>
      </c>
      <c r="E96" s="17" t="s">
        <v>83</v>
      </c>
      <c r="F96" s="165">
        <f>'5-Yr PCSB Budget Contingency'!F96-'5-Yr PCSB Budget No Expansion'!F96</f>
        <v>0</v>
      </c>
      <c r="G96" s="11">
        <f>'5-Yr PCSB Budget Contingency'!G96-'5-Yr PCSB Budget No Expansion'!G96</f>
        <v>0</v>
      </c>
      <c r="H96" s="11">
        <f>'5-Yr PCSB Budget Contingency'!H96-'5-Yr PCSB Budget No Expansion'!H96</f>
        <v>0</v>
      </c>
      <c r="I96" s="11">
        <f>'5-Yr PCSB Budget Contingency'!I96-'5-Yr PCSB Budget No Expansion'!I96</f>
        <v>0</v>
      </c>
      <c r="J96" s="11">
        <f>'5-Yr PCSB Budget Contingency'!J96-'5-Yr PCSB Budget No Expansion'!J96</f>
        <v>0</v>
      </c>
      <c r="K96" s="11">
        <f>'5-Yr PCSB Budget Contingency'!K96-'5-Yr PCSB Budget No Expansion'!K96</f>
        <v>0</v>
      </c>
      <c r="L96" s="76">
        <f>IF('5-Yr PCSB Budget Contingency'!G96,G96/'5-Yr PCSB Budget Contingency'!G96,0)</f>
        <v>0</v>
      </c>
      <c r="M96" s="63">
        <f>IF('5-Yr PCSB Budget Contingency'!H96,H96/'5-Yr PCSB Budget Contingency'!H96,0)</f>
        <v>0</v>
      </c>
      <c r="N96" s="63">
        <f>IF('5-Yr PCSB Budget Contingency'!I96,I96/'5-Yr PCSB Budget Contingency'!I96,0)</f>
        <v>0</v>
      </c>
      <c r="O96" s="63">
        <f>IF('5-Yr PCSB Budget Contingency'!J96,J96/'5-Yr PCSB Budget Contingency'!J96,0)</f>
        <v>0</v>
      </c>
      <c r="P96" s="90">
        <f>IF('5-Yr PCSB Budget Contingency'!K96,K96/'5-Yr PCSB Budget Contingency'!K96,0)</f>
        <v>0</v>
      </c>
    </row>
    <row r="97" spans="1:16">
      <c r="A97" s="14" t="str">
        <f t="shared" si="4"/>
        <v>PCSB 5-Year Budget</v>
      </c>
      <c r="B97" s="151">
        <f t="shared" si="4"/>
        <v>116</v>
      </c>
      <c r="C97" s="14" t="str">
        <f t="shared" si="4"/>
        <v>E.L. Haynes PCS</v>
      </c>
      <c r="D97" s="5" t="str">
        <f t="shared" si="4"/>
        <v>2026-2027</v>
      </c>
      <c r="E97" s="17" t="s">
        <v>84</v>
      </c>
      <c r="F97" s="165">
        <f>'5-Yr PCSB Budget Contingency'!F97-'5-Yr PCSB Budget No Expansion'!F97</f>
        <v>0</v>
      </c>
      <c r="L97" s="76"/>
      <c r="M97" s="63"/>
      <c r="N97" s="63"/>
      <c r="O97" s="63"/>
      <c r="P97" s="90"/>
    </row>
    <row r="98" spans="1:16">
      <c r="A98" s="14" t="str">
        <f t="shared" si="4"/>
        <v>PCSB 5-Year Budget</v>
      </c>
      <c r="B98" s="151">
        <f t="shared" si="4"/>
        <v>116</v>
      </c>
      <c r="C98" s="14" t="str">
        <f t="shared" si="4"/>
        <v>E.L. Haynes PCS</v>
      </c>
      <c r="D98" s="5" t="str">
        <f t="shared" si="4"/>
        <v>2026-2027</v>
      </c>
      <c r="E98" s="16" t="s">
        <v>16</v>
      </c>
      <c r="F98" s="165">
        <f>'5-Yr PCSB Budget Contingency'!F98-'5-Yr PCSB Budget No Expansion'!F98</f>
        <v>0</v>
      </c>
      <c r="G98" s="21">
        <f>'5-Yr PCSB Budget Contingency'!G98-'5-Yr PCSB Budget No Expansion'!G98</f>
        <v>0</v>
      </c>
      <c r="H98" s="21">
        <f>'5-Yr PCSB Budget Contingency'!H98-'5-Yr PCSB Budget No Expansion'!H98</f>
        <v>-1198850.954400003</v>
      </c>
      <c r="I98" s="21">
        <f>'5-Yr PCSB Budget Contingency'!I98-'5-Yr PCSB Budget No Expansion'!I98</f>
        <v>-1222827.973488003</v>
      </c>
      <c r="J98" s="21">
        <f>'5-Yr PCSB Budget Contingency'!J98-'5-Yr PCSB Budget No Expansion'!J98</f>
        <v>-1247284.532957755</v>
      </c>
      <c r="K98" s="21">
        <f>'5-Yr PCSB Budget Contingency'!K98-'5-Yr PCSB Budget No Expansion'!K98</f>
        <v>-1292282.5188811645</v>
      </c>
      <c r="L98" s="82">
        <f>IF('5-Yr PCSB Budget Contingency'!G98,G98/'5-Yr PCSB Budget Contingency'!G98,0)</f>
        <v>0</v>
      </c>
      <c r="M98" s="69">
        <f>IF('5-Yr PCSB Budget Contingency'!H98,H98/'5-Yr PCSB Budget Contingency'!H98,0)</f>
        <v>1.446011752351442</v>
      </c>
      <c r="N98" s="69">
        <f>IF('5-Yr PCSB Budget Contingency'!I98,I98/'5-Yr PCSB Budget Contingency'!I98,0)</f>
        <v>0.9906482076997366</v>
      </c>
      <c r="O98" s="69">
        <f>IF('5-Yr PCSB Budget Contingency'!J98,J98/'5-Yr PCSB Budget Contingency'!J98,0)</f>
        <v>0.57757561282464587</v>
      </c>
      <c r="P98" s="96">
        <f>IF('5-Yr PCSB Budget Contingency'!K98,K98/'5-Yr PCSB Budget Contingency'!K98,0)</f>
        <v>0.50576814315133312</v>
      </c>
    </row>
    <row r="99" spans="1:16" ht="30" customHeight="1" thickBot="1">
      <c r="A99" s="14" t="str">
        <f t="shared" si="4"/>
        <v>PCSB 5-Year Budget</v>
      </c>
      <c r="B99" s="151">
        <f t="shared" si="4"/>
        <v>116</v>
      </c>
      <c r="C99" s="14" t="str">
        <f t="shared" si="4"/>
        <v>E.L. Haynes PCS</v>
      </c>
      <c r="D99" s="5" t="str">
        <f t="shared" si="4"/>
        <v>2026-2027</v>
      </c>
      <c r="E99" s="16" t="s">
        <v>256</v>
      </c>
      <c r="F99" s="55">
        <f>'5-Yr PCSB Budget Contingency'!F99-'5-Yr PCSB Budget No Expansion'!F99</f>
        <v>0</v>
      </c>
      <c r="G99" s="23">
        <f>'5-Yr PCSB Budget Contingency'!G99-'5-Yr PCSB Budget No Expansion'!G99</f>
        <v>0</v>
      </c>
      <c r="H99" s="23">
        <f>'5-Yr PCSB Budget Contingency'!H99-'5-Yr PCSB Budget No Expansion'!H99</f>
        <v>-1198850.954400003</v>
      </c>
      <c r="I99" s="23">
        <f>'5-Yr PCSB Budget Contingency'!I99-'5-Yr PCSB Budget No Expansion'!I99</f>
        <v>-2421678.927888006</v>
      </c>
      <c r="J99" s="23">
        <f>'5-Yr PCSB Budget Contingency'!J99-'5-Yr PCSB Budget No Expansion'!J99</f>
        <v>-3668963.460845761</v>
      </c>
      <c r="K99" s="23">
        <f>'5-Yr PCSB Budget Contingency'!K99-'5-Yr PCSB Budget No Expansion'!K99</f>
        <v>-4961245.9797269255</v>
      </c>
      <c r="L99" s="86">
        <f>IF('5-Yr PCSB Budget Contingency'!G99,G99/'5-Yr PCSB Budget Contingency'!G99,0)</f>
        <v>0</v>
      </c>
      <c r="M99" s="60">
        <f>IF('5-Yr PCSB Budget Contingency'!H99,H99/'5-Yr PCSB Budget Contingency'!H99,0)</f>
        <v>-5.9349937803026324E-2</v>
      </c>
      <c r="N99" s="60">
        <f>IF('5-Yr PCSB Budget Contingency'!I99,I99/'5-Yr PCSB Budget Contingency'!I99,0)</f>
        <v>-0.1276897946499472</v>
      </c>
      <c r="O99" s="60">
        <f>IF('5-Yr PCSB Budget Contingency'!J99,J99/'5-Yr PCSB Budget Contingency'!J99,0)</f>
        <v>-0.21831516337931228</v>
      </c>
      <c r="P99" s="100">
        <f>IF('5-Yr PCSB Budget Contingency'!K99,K99/'5-Yr PCSB Budget Contingency'!K99,0)</f>
        <v>-0.34813995898165701</v>
      </c>
    </row>
    <row r="100" spans="1:16" ht="30" customHeight="1" thickTop="1">
      <c r="A100" s="14" t="str">
        <f t="shared" si="4"/>
        <v>PCSB 5-Year Budget</v>
      </c>
      <c r="B100" s="151">
        <f t="shared" si="4"/>
        <v>116</v>
      </c>
      <c r="C100" s="14" t="str">
        <f t="shared" si="4"/>
        <v>E.L. Haynes PCS</v>
      </c>
      <c r="D100" s="5" t="str">
        <f t="shared" si="4"/>
        <v>2026-2027</v>
      </c>
      <c r="E100" t="s">
        <v>85</v>
      </c>
      <c r="F100" s="165">
        <f>'5-Yr PCSB Budget Contingency'!F100-'5-Yr PCSB Budget No Expansion'!F100</f>
        <v>0</v>
      </c>
      <c r="G100" s="11">
        <f>'5-Yr PCSB Budget Contingency'!G100-'5-Yr PCSB Budget No Expansion'!G100</f>
        <v>0</v>
      </c>
      <c r="H100" s="11">
        <f>'5-Yr PCSB Budget Contingency'!H100-'5-Yr PCSB Budget No Expansion'!H100</f>
        <v>-1198850.954400003</v>
      </c>
      <c r="I100" s="11">
        <f>'5-Yr PCSB Budget Contingency'!I100-'5-Yr PCSB Budget No Expansion'!I100</f>
        <v>-1222827.973488003</v>
      </c>
      <c r="J100" s="11">
        <f>'5-Yr PCSB Budget Contingency'!J100-'5-Yr PCSB Budget No Expansion'!J100</f>
        <v>-1247284.5329577625</v>
      </c>
      <c r="K100" s="11">
        <f>'5-Yr PCSB Budget Contingency'!K100-'5-Yr PCSB Budget No Expansion'!K100</f>
        <v>-1292282.518881157</v>
      </c>
      <c r="L100" s="76">
        <f>IF('5-Yr PCSB Budget Contingency'!G100,G100/'5-Yr PCSB Budget Contingency'!G100,0)</f>
        <v>0</v>
      </c>
      <c r="M100" s="63">
        <f>IF('5-Yr PCSB Budget Contingency'!H100,H100/'5-Yr PCSB Budget Contingency'!H100,0)</f>
        <v>-0.97264288315470238</v>
      </c>
      <c r="N100" s="63">
        <f>IF('5-Yr PCSB Budget Contingency'!I100,I100/'5-Yr PCSB Budget Contingency'!I100,0)</f>
        <v>-1.4180789981641695</v>
      </c>
      <c r="O100" s="63">
        <f>IF('5-Yr PCSB Budget Contingency'!J100,J100/'5-Yr PCSB Budget Contingency'!J100,0)</f>
        <v>22.557907479700351</v>
      </c>
      <c r="P100" s="90">
        <f>IF('5-Yr PCSB Budget Contingency'!K100,K100/'5-Yr PCSB Budget Contingency'!K100,0)</f>
        <v>2.7601388219140177</v>
      </c>
    </row>
    <row r="101" spans="1:16">
      <c r="A101" s="14" t="str">
        <f t="shared" si="4"/>
        <v>PCSB 5-Year Budget</v>
      </c>
      <c r="B101" s="151">
        <f t="shared" si="4"/>
        <v>116</v>
      </c>
      <c r="C101" s="14" t="str">
        <f t="shared" si="4"/>
        <v>E.L. Haynes PCS</v>
      </c>
      <c r="D101" s="5" t="str">
        <f t="shared" si="4"/>
        <v>2026-2027</v>
      </c>
      <c r="E101" t="s">
        <v>86</v>
      </c>
      <c r="F101" s="165">
        <f>'5-Yr PCSB Budget Contingency'!F101-'5-Yr PCSB Budget No Expansion'!F101</f>
        <v>0</v>
      </c>
      <c r="G101" s="11">
        <f>'5-Yr PCSB Budget Contingency'!G101-'5-Yr PCSB Budget No Expansion'!G101</f>
        <v>0</v>
      </c>
      <c r="H101" s="11">
        <f>'5-Yr PCSB Budget Contingency'!H101-'5-Yr PCSB Budget No Expansion'!H101</f>
        <v>0</v>
      </c>
      <c r="I101" s="11">
        <f>'5-Yr PCSB Budget Contingency'!I101-'5-Yr PCSB Budget No Expansion'!I101</f>
        <v>0</v>
      </c>
      <c r="J101" s="11">
        <f>'5-Yr PCSB Budget Contingency'!J101-'5-Yr PCSB Budget No Expansion'!J101</f>
        <v>0</v>
      </c>
      <c r="K101" s="11">
        <f>'5-Yr PCSB Budget Contingency'!K101-'5-Yr PCSB Budget No Expansion'!K101</f>
        <v>0</v>
      </c>
      <c r="L101" s="76">
        <f>IF('5-Yr PCSB Budget Contingency'!G101,G101/'5-Yr PCSB Budget Contingency'!G101,0)</f>
        <v>0</v>
      </c>
      <c r="M101" s="63">
        <f>IF('5-Yr PCSB Budget Contingency'!H101,H101/'5-Yr PCSB Budget Contingency'!H101,0)</f>
        <v>0</v>
      </c>
      <c r="N101" s="63">
        <f>IF('5-Yr PCSB Budget Contingency'!I101,I101/'5-Yr PCSB Budget Contingency'!I101,0)</f>
        <v>0</v>
      </c>
      <c r="O101" s="63">
        <f>IF('5-Yr PCSB Budget Contingency'!J101,J101/'5-Yr PCSB Budget Contingency'!J101,0)</f>
        <v>0</v>
      </c>
      <c r="P101" s="90">
        <f>IF('5-Yr PCSB Budget Contingency'!K101,K101/'5-Yr PCSB Budget Contingency'!K101,0)</f>
        <v>0</v>
      </c>
    </row>
    <row r="102" spans="1:16">
      <c r="A102" s="14" t="str">
        <f t="shared" si="4"/>
        <v>PCSB 5-Year Budget</v>
      </c>
      <c r="B102" s="151">
        <f t="shared" si="4"/>
        <v>116</v>
      </c>
      <c r="C102" s="14" t="str">
        <f t="shared" si="4"/>
        <v>E.L. Haynes PCS</v>
      </c>
      <c r="D102" s="5" t="str">
        <f t="shared" si="4"/>
        <v>2026-2027</v>
      </c>
      <c r="E102" t="s">
        <v>87</v>
      </c>
      <c r="F102" s="165">
        <f>'5-Yr PCSB Budget Contingency'!F102-'5-Yr PCSB Budget No Expansion'!F102</f>
        <v>0</v>
      </c>
      <c r="G102" s="11">
        <f>'5-Yr PCSB Budget Contingency'!G102-'5-Yr PCSB Budget No Expansion'!G102</f>
        <v>0</v>
      </c>
      <c r="H102" s="11">
        <f>'5-Yr PCSB Budget Contingency'!H102-'5-Yr PCSB Budget No Expansion'!H102</f>
        <v>0</v>
      </c>
      <c r="I102" s="11">
        <f>'5-Yr PCSB Budget Contingency'!I102-'5-Yr PCSB Budget No Expansion'!I102</f>
        <v>0</v>
      </c>
      <c r="J102" s="11">
        <f>'5-Yr PCSB Budget Contingency'!J102-'5-Yr PCSB Budget No Expansion'!J102</f>
        <v>0</v>
      </c>
      <c r="K102" s="11">
        <f>'5-Yr PCSB Budget Contingency'!K102-'5-Yr PCSB Budget No Expansion'!K102</f>
        <v>0</v>
      </c>
      <c r="L102" s="76">
        <f>IF('5-Yr PCSB Budget Contingency'!G102,G102/'5-Yr PCSB Budget Contingency'!G102,0)</f>
        <v>0</v>
      </c>
      <c r="M102" s="63">
        <f>IF('5-Yr PCSB Budget Contingency'!H102,H102/'5-Yr PCSB Budget Contingency'!H102,0)</f>
        <v>0</v>
      </c>
      <c r="N102" s="63">
        <f>IF('5-Yr PCSB Budget Contingency'!I102,I102/'5-Yr PCSB Budget Contingency'!I102,0)</f>
        <v>0</v>
      </c>
      <c r="O102" s="63">
        <f>IF('5-Yr PCSB Budget Contingency'!J102,J102/'5-Yr PCSB Budget Contingency'!J102,0)</f>
        <v>0</v>
      </c>
      <c r="P102" s="90">
        <f>IF('5-Yr PCSB Budget Contingency'!K102,K102/'5-Yr PCSB Budget Contingency'!K102,0)</f>
        <v>0</v>
      </c>
    </row>
    <row r="103" spans="1:16">
      <c r="A103" s="14" t="str">
        <f t="shared" si="4"/>
        <v>PCSB 5-Year Budget</v>
      </c>
      <c r="B103" s="151">
        <f t="shared" si="4"/>
        <v>116</v>
      </c>
      <c r="C103" s="14" t="str">
        <f t="shared" si="4"/>
        <v>E.L. Haynes PCS</v>
      </c>
      <c r="D103" s="5" t="str">
        <f t="shared" si="4"/>
        <v>2026-2027</v>
      </c>
      <c r="E103" s="16" t="s">
        <v>17</v>
      </c>
      <c r="F103" s="165">
        <f>'5-Yr PCSB Budget Contingency'!F103-'5-Yr PCSB Budget No Expansion'!F103</f>
        <v>0</v>
      </c>
      <c r="G103" s="21">
        <f>'5-Yr PCSB Budget Contingency'!G103-'5-Yr PCSB Budget No Expansion'!G103</f>
        <v>0</v>
      </c>
      <c r="H103" s="21">
        <f>'5-Yr PCSB Budget Contingency'!H103-'5-Yr PCSB Budget No Expansion'!H103</f>
        <v>-1198850.954400003</v>
      </c>
      <c r="I103" s="21">
        <f>'5-Yr PCSB Budget Contingency'!I103-'5-Yr PCSB Budget No Expansion'!I103</f>
        <v>-1222827.973488003</v>
      </c>
      <c r="J103" s="21">
        <f>'5-Yr PCSB Budget Contingency'!J103-'5-Yr PCSB Budget No Expansion'!J103</f>
        <v>-1247284.5329577625</v>
      </c>
      <c r="K103" s="21">
        <f>'5-Yr PCSB Budget Contingency'!K103-'5-Yr PCSB Budget No Expansion'!K103</f>
        <v>-1292282.518881157</v>
      </c>
      <c r="L103" s="82">
        <f>IF('5-Yr PCSB Budget Contingency'!G103,G103/'5-Yr PCSB Budget Contingency'!G103,0)</f>
        <v>0</v>
      </c>
      <c r="M103" s="69">
        <f>IF('5-Yr PCSB Budget Contingency'!H103,H103/'5-Yr PCSB Budget Contingency'!H103,0)</f>
        <v>1.9794584236910304</v>
      </c>
      <c r="N103" s="69">
        <f>IF('5-Yr PCSB Budget Contingency'!I103,I103/'5-Yr PCSB Budget Contingency'!I103,0)</f>
        <v>1.2687675861327719</v>
      </c>
      <c r="O103" s="69">
        <f>IF('5-Yr PCSB Budget Contingency'!J103,J103/'5-Yr PCSB Budget Contingency'!J103,0)</f>
        <v>0.65096562188721319</v>
      </c>
      <c r="P103" s="96">
        <f>IF('5-Yr PCSB Budget Contingency'!K103,K103/'5-Yr PCSB Budget Contingency'!K103,0)</f>
        <v>0.90387124536741892</v>
      </c>
    </row>
    <row r="104" spans="1:16" ht="30" customHeight="1" thickBot="1">
      <c r="A104" s="14" t="str">
        <f t="shared" si="4"/>
        <v>PCSB 5-Year Budget</v>
      </c>
      <c r="B104" s="151">
        <f t="shared" si="4"/>
        <v>116</v>
      </c>
      <c r="C104" s="14" t="str">
        <f t="shared" si="4"/>
        <v>E.L. Haynes PCS</v>
      </c>
      <c r="D104" s="5" t="str">
        <f t="shared" si="4"/>
        <v>2026-2027</v>
      </c>
      <c r="E104" s="16" t="s">
        <v>92</v>
      </c>
      <c r="F104" s="55">
        <f>'5-Yr PCSB Budget Contingency'!F104-'5-Yr PCSB Budget No Expansion'!F104</f>
        <v>0</v>
      </c>
      <c r="G104" s="22">
        <f>'5-Yr PCSB Budget Contingency'!G104-'5-Yr PCSB Budget No Expansion'!G104</f>
        <v>0</v>
      </c>
      <c r="H104" s="22">
        <f>'5-Yr PCSB Budget Contingency'!H104-'5-Yr PCSB Budget No Expansion'!H104</f>
        <v>-1198850.954400003</v>
      </c>
      <c r="I104" s="22">
        <f>'5-Yr PCSB Budget Contingency'!I104-'5-Yr PCSB Budget No Expansion'!I104</f>
        <v>-2421678.927888006</v>
      </c>
      <c r="J104" s="22">
        <f>'5-Yr PCSB Budget Contingency'!J104-'5-Yr PCSB Budget No Expansion'!J104</f>
        <v>-3668963.4608457685</v>
      </c>
      <c r="K104" s="22">
        <f>'5-Yr PCSB Budget Contingency'!K104-'5-Yr PCSB Budget No Expansion'!K104</f>
        <v>-4961245.9797269255</v>
      </c>
      <c r="L104" s="84">
        <f>IF('5-Yr PCSB Budget Contingency'!G104,G104/'5-Yr PCSB Budget Contingency'!G104,0)</f>
        <v>0</v>
      </c>
      <c r="M104" s="71">
        <f>IF('5-Yr PCSB Budget Contingency'!H104,H104/'5-Yr PCSB Budget Contingency'!H104,0)</f>
        <v>-6.5083342454580154E-2</v>
      </c>
      <c r="N104" s="71">
        <f>IF('5-Yr PCSB Budget Contingency'!I104,I104/'5-Yr PCSB Budget Contingency'!I104,0)</f>
        <v>-0.13872687988631743</v>
      </c>
      <c r="O104" s="71">
        <f>IF('5-Yr PCSB Budget Contingency'!J104,J104/'5-Yr PCSB Budget Contingency'!J104,0)</f>
        <v>-0.23609199167590489</v>
      </c>
      <c r="P104" s="98">
        <f>IF('5-Yr PCSB Budget Contingency'!K104,K104/'5-Yr PCSB Budget Contingency'!K104,0)</f>
        <v>-0.35159515032517991</v>
      </c>
    </row>
    <row r="105" spans="1:16" ht="30" customHeight="1" thickTop="1">
      <c r="A105" s="14" t="str">
        <f t="shared" si="4"/>
        <v>PCSB 5-Year Budget</v>
      </c>
      <c r="B105" s="151">
        <f t="shared" si="4"/>
        <v>116</v>
      </c>
      <c r="C105" s="14" t="str">
        <f t="shared" si="4"/>
        <v>E.L. Haynes PCS</v>
      </c>
      <c r="D105" s="5" t="str">
        <f t="shared" si="4"/>
        <v>2026-2027</v>
      </c>
      <c r="E105" s="27" t="s">
        <v>261</v>
      </c>
      <c r="F105" s="165">
        <f>'5-Yr PCSB Budget Contingency'!F105-'5-Yr PCSB Budget No Expansion'!F103</f>
        <v>0</v>
      </c>
      <c r="G105" s="11">
        <f>'5-Yr PCSB Budget Contingency'!G105-'5-Yr PCSB Budget No Expansion'!G105</f>
        <v>0</v>
      </c>
      <c r="H105" s="11">
        <f>'5-Yr PCSB Budget Contingency'!H105-'5-Yr PCSB Budget No Expansion'!H105</f>
        <v>0</v>
      </c>
      <c r="I105" s="11">
        <f>'5-Yr PCSB Budget Contingency'!I105-'5-Yr PCSB Budget No Expansion'!I105</f>
        <v>0</v>
      </c>
      <c r="J105" s="11">
        <f>'5-Yr PCSB Budget Contingency'!J105-'5-Yr PCSB Budget No Expansion'!J105</f>
        <v>0</v>
      </c>
      <c r="K105" s="11">
        <f>'5-Yr PCSB Budget Contingency'!K105-'5-Yr PCSB Budget No Expansion'!K105</f>
        <v>0</v>
      </c>
      <c r="L105" s="81">
        <f>IF('5-Yr PCSB Budget Contingency'!G105,G105/'5-Yr PCSB Budget Contingency'!G105,0)</f>
        <v>0</v>
      </c>
      <c r="M105" s="68">
        <f>IF('5-Yr PCSB Budget Contingency'!H105,H105/'5-Yr PCSB Budget Contingency'!H105,0)</f>
        <v>0</v>
      </c>
      <c r="N105" s="68">
        <f>IF('5-Yr PCSB Budget Contingency'!I105,I105/'5-Yr PCSB Budget Contingency'!I105,0)</f>
        <v>0</v>
      </c>
      <c r="O105" s="68">
        <f>IF('5-Yr PCSB Budget Contingency'!J105,J105/'5-Yr PCSB Budget Contingency'!J105,0)</f>
        <v>0</v>
      </c>
      <c r="P105" s="95">
        <f>IF('5-Yr PCSB Budget Contingency'!K105,K105/'5-Yr PCSB Budget Contingency'!K105,0)</f>
        <v>0</v>
      </c>
    </row>
    <row r="106" spans="1:16" ht="15" customHeight="1">
      <c r="A106" s="14" t="str">
        <f t="shared" si="4"/>
        <v>PCSB 5-Year Budget</v>
      </c>
      <c r="B106" s="151">
        <f t="shared" si="4"/>
        <v>116</v>
      </c>
      <c r="C106" s="14" t="str">
        <f t="shared" si="4"/>
        <v>E.L. Haynes PCS</v>
      </c>
      <c r="D106" s="5" t="str">
        <f t="shared" si="4"/>
        <v>2026-2027</v>
      </c>
      <c r="E106" s="27" t="s">
        <v>262</v>
      </c>
      <c r="F106" s="165">
        <f>'5-Yr PCSB Budget Contingency'!F106-'5-Yr PCSB Budget No Expansion'!F104</f>
        <v>-21765895.426432706</v>
      </c>
      <c r="G106" s="11">
        <f>'5-Yr PCSB Budget Contingency'!G106-'5-Yr PCSB Budget No Expansion'!G106</f>
        <v>0</v>
      </c>
      <c r="H106" s="11">
        <f>'5-Yr PCSB Budget Contingency'!H106-'5-Yr PCSB Budget No Expansion'!H106</f>
        <v>0</v>
      </c>
      <c r="I106" s="11">
        <f>'5-Yr PCSB Budget Contingency'!I106-'5-Yr PCSB Budget No Expansion'!I106</f>
        <v>0</v>
      </c>
      <c r="J106" s="11">
        <f>'5-Yr PCSB Budget Contingency'!J106-'5-Yr PCSB Budget No Expansion'!J106</f>
        <v>0</v>
      </c>
      <c r="K106" s="11">
        <f>'5-Yr PCSB Budget Contingency'!K106-'5-Yr PCSB Budget No Expansion'!K106</f>
        <v>0</v>
      </c>
      <c r="L106" s="81">
        <f>IF('5-Yr PCSB Budget Contingency'!G106,G106/'5-Yr PCSB Budget Contingency'!G106,0)</f>
        <v>0</v>
      </c>
      <c r="M106" s="68">
        <f>IF('5-Yr PCSB Budget Contingency'!H106,H106/'5-Yr PCSB Budget Contingency'!H106,0)</f>
        <v>0</v>
      </c>
      <c r="N106" s="68">
        <f>IF('5-Yr PCSB Budget Contingency'!I106,I106/'5-Yr PCSB Budget Contingency'!I106,0)</f>
        <v>0</v>
      </c>
      <c r="O106" s="68">
        <f>IF('5-Yr PCSB Budget Contingency'!J106,J106/'5-Yr PCSB Budget Contingency'!J106,0)</f>
        <v>0</v>
      </c>
      <c r="P106" s="95">
        <f>IF('5-Yr PCSB Budget Contingency'!K106,K106/'5-Yr PCSB Budget Contingency'!K106,0)</f>
        <v>0</v>
      </c>
    </row>
    <row r="107" spans="1:16" ht="15" customHeight="1" thickBot="1">
      <c r="A107" s="14" t="str">
        <f t="shared" si="4"/>
        <v>PCSB 5-Year Budget</v>
      </c>
      <c r="B107" s="151">
        <f t="shared" si="4"/>
        <v>116</v>
      </c>
      <c r="C107" s="14" t="str">
        <f t="shared" si="4"/>
        <v>E.L. Haynes PCS</v>
      </c>
      <c r="D107" s="5" t="str">
        <f t="shared" si="4"/>
        <v>2026-2027</v>
      </c>
      <c r="E107" s="27" t="s">
        <v>255</v>
      </c>
      <c r="F107" s="165">
        <f>'5-Yr PCSB Budget Contingency'!F107-'5-Yr PCSB Budget No Expansion'!F105</f>
        <v>0</v>
      </c>
      <c r="G107" s="55">
        <f>'5-Yr PCSB Budget Contingency'!G107-'5-Yr PCSB Budget No Expansion'!G107</f>
        <v>0</v>
      </c>
      <c r="H107" s="55">
        <f>'5-Yr PCSB Budget Contingency'!H107-'5-Yr PCSB Budget No Expansion'!H107</f>
        <v>0</v>
      </c>
      <c r="I107" s="55">
        <f>'5-Yr PCSB Budget Contingency'!I107-'5-Yr PCSB Budget No Expansion'!I107</f>
        <v>0</v>
      </c>
      <c r="J107" s="55">
        <f>'5-Yr PCSB Budget Contingency'!J107-'5-Yr PCSB Budget No Expansion'!J107</f>
        <v>0</v>
      </c>
      <c r="K107" s="55">
        <f>'5-Yr PCSB Budget Contingency'!K107-'5-Yr PCSB Budget No Expansion'!K107</f>
        <v>0</v>
      </c>
      <c r="L107" s="144">
        <f>IF('5-Yr PCSB Budget Contingency'!G107,G107/'5-Yr PCSB Budget Contingency'!G107,0)</f>
        <v>0</v>
      </c>
      <c r="M107" s="145">
        <f>IF('5-Yr PCSB Budget Contingency'!H107,H107/'5-Yr PCSB Budget Contingency'!H107,0)</f>
        <v>0</v>
      </c>
      <c r="N107" s="145">
        <f>IF('5-Yr PCSB Budget Contingency'!I107,I107/'5-Yr PCSB Budget Contingency'!I107,0)</f>
        <v>0</v>
      </c>
      <c r="O107" s="145">
        <f>IF('5-Yr PCSB Budget Contingency'!J107,J107/'5-Yr PCSB Budget Contingency'!J107,0)</f>
        <v>0</v>
      </c>
      <c r="P107" s="146">
        <f>IF('5-Yr PCSB Budget Contingency'!K107,K107/'5-Yr PCSB Budget Contingency'!K107,0)</f>
        <v>0</v>
      </c>
    </row>
    <row r="108" spans="1:16" ht="30" customHeight="1" thickTop="1">
      <c r="A108" s="14" t="str">
        <f t="shared" si="4"/>
        <v>PCSB 5-Year Budget</v>
      </c>
      <c r="B108" s="151">
        <f t="shared" si="4"/>
        <v>116</v>
      </c>
      <c r="C108" s="14" t="str">
        <f t="shared" si="4"/>
        <v>E.L. Haynes PCS</v>
      </c>
      <c r="D108" s="5" t="str">
        <f t="shared" si="4"/>
        <v>2026-2027</v>
      </c>
      <c r="E108" s="16" t="s">
        <v>284</v>
      </c>
      <c r="F108" s="165">
        <f>'5-Yr PCSB Budget Contingency'!F108-'5-Yr PCSB Budget No Expansion'!F106</f>
        <v>0</v>
      </c>
      <c r="G108" s="101">
        <f>'5-Yr PCSB Budget Contingency'!G108-'5-Yr PCSB Budget No Expansion'!G108</f>
        <v>0</v>
      </c>
      <c r="H108" s="101">
        <f>'5-Yr PCSB Budget Contingency'!H108-'5-Yr PCSB Budget No Expansion'!H108</f>
        <v>0</v>
      </c>
      <c r="I108" s="101">
        <f>'5-Yr PCSB Budget Contingency'!I108-'5-Yr PCSB Budget No Expansion'!I108</f>
        <v>0</v>
      </c>
      <c r="J108" s="101">
        <f>'5-Yr PCSB Budget Contingency'!J108-'5-Yr PCSB Budget No Expansion'!J108</f>
        <v>0</v>
      </c>
      <c r="K108" s="101">
        <f>'5-Yr PCSB Budget Contingency'!K108-'5-Yr PCSB Budget No Expansion'!K108</f>
        <v>0</v>
      </c>
      <c r="L108" s="82">
        <f>IF('5-Yr PCSB Budget Contingency'!G108,G108/'5-Yr PCSB Budget Contingency'!G108,0)</f>
        <v>0</v>
      </c>
      <c r="M108" s="69">
        <f>IF('5-Yr PCSB Budget Contingency'!H108,H108/'5-Yr PCSB Budget Contingency'!H108,0)</f>
        <v>0</v>
      </c>
      <c r="N108" s="69">
        <f>IF('5-Yr PCSB Budget Contingency'!I108,I108/'5-Yr PCSB Budget Contingency'!I108,0)</f>
        <v>0</v>
      </c>
      <c r="O108" s="69">
        <f>IF('5-Yr PCSB Budget Contingency'!J108,J108/'5-Yr PCSB Budget Contingency'!J108,0)</f>
        <v>0</v>
      </c>
      <c r="P108" s="96">
        <f>IF('5-Yr PCSB Budget Contingency'!K108,K108/'5-Yr PCSB Budget Contingency'!K108,0)</f>
        <v>0</v>
      </c>
    </row>
    <row r="109" spans="1:16">
      <c r="A109" s="14" t="str">
        <f t="shared" si="4"/>
        <v>PCSB 5-Year Budget</v>
      </c>
      <c r="B109" s="151">
        <f t="shared" si="4"/>
        <v>116</v>
      </c>
      <c r="C109" s="14" t="str">
        <f t="shared" si="4"/>
        <v>E.L. Haynes PCS</v>
      </c>
      <c r="D109" s="5" t="str">
        <f t="shared" si="4"/>
        <v>2026-2027</v>
      </c>
      <c r="E109" s="16" t="s">
        <v>278</v>
      </c>
      <c r="F109" s="165">
        <f>'5-Yr PCSB Budget Contingency'!F109-'5-Yr PCSB Budget No Expansion'!F107</f>
        <v>0</v>
      </c>
      <c r="G109" s="21">
        <f>'5-Yr PCSB Budget Contingency'!G109-'5-Yr PCSB Budget No Expansion'!G109</f>
        <v>0</v>
      </c>
      <c r="H109" s="21">
        <f>'5-Yr PCSB Budget Contingency'!H109-'5-Yr PCSB Budget No Expansion'!H109</f>
        <v>0</v>
      </c>
      <c r="I109" s="21">
        <f>'5-Yr PCSB Budget Contingency'!I109-'5-Yr PCSB Budget No Expansion'!I109</f>
        <v>0</v>
      </c>
      <c r="J109" s="21">
        <f>'5-Yr PCSB Budget Contingency'!J109-'5-Yr PCSB Budget No Expansion'!J109</f>
        <v>0</v>
      </c>
      <c r="K109" s="21">
        <f>'5-Yr PCSB Budget Contingency'!K109-'5-Yr PCSB Budget No Expansion'!K109</f>
        <v>0</v>
      </c>
      <c r="L109" s="82">
        <f>IF('5-Yr PCSB Budget Contingency'!G109,G109/'5-Yr PCSB Budget Contingency'!G109,0)</f>
        <v>0</v>
      </c>
      <c r="M109" s="69">
        <f>IF('5-Yr PCSB Budget Contingency'!H109,H109/'5-Yr PCSB Budget Contingency'!H109,0)</f>
        <v>0</v>
      </c>
      <c r="N109" s="69">
        <f>IF('5-Yr PCSB Budget Contingency'!I109,I109/'5-Yr PCSB Budget Contingency'!I109,0)</f>
        <v>0</v>
      </c>
      <c r="O109" s="69">
        <f>IF('5-Yr PCSB Budget Contingency'!J109,J109/'5-Yr PCSB Budget Contingency'!J109,0)</f>
        <v>0</v>
      </c>
      <c r="P109" s="96">
        <f>IF('5-Yr PCSB Budget Contingency'!K109,K109/'5-Yr PCSB Budget Contingency'!K109,0)</f>
        <v>0</v>
      </c>
    </row>
    <row r="110" spans="1:16">
      <c r="A110" s="14" t="str">
        <f t="shared" si="4"/>
        <v>PCSB 5-Year Budget</v>
      </c>
      <c r="B110" s="151">
        <f t="shared" si="4"/>
        <v>116</v>
      </c>
      <c r="C110" s="14" t="str">
        <f t="shared" si="4"/>
        <v>E.L. Haynes PCS</v>
      </c>
      <c r="D110" s="5" t="str">
        <f t="shared" si="4"/>
        <v>2026-2027</v>
      </c>
      <c r="E110" s="16" t="s">
        <v>218</v>
      </c>
      <c r="F110" s="165">
        <f>'5-Yr PCSB Budget Contingency'!F110-'5-Yr PCSB Budget No Expansion'!F108</f>
        <v>0</v>
      </c>
      <c r="G110" s="21">
        <f>'5-Yr PCSB Budget Contingency'!G110-'5-Yr PCSB Budget No Expansion'!G110</f>
        <v>0</v>
      </c>
      <c r="H110" s="21">
        <f>'5-Yr PCSB Budget Contingency'!H110-'5-Yr PCSB Budget No Expansion'!H110</f>
        <v>0</v>
      </c>
      <c r="I110" s="21">
        <f>'5-Yr PCSB Budget Contingency'!I110-'5-Yr PCSB Budget No Expansion'!I110</f>
        <v>0</v>
      </c>
      <c r="J110" s="21">
        <f>'5-Yr PCSB Budget Contingency'!J110-'5-Yr PCSB Budget No Expansion'!J110</f>
        <v>0</v>
      </c>
      <c r="K110" s="21">
        <f>'5-Yr PCSB Budget Contingency'!K110-'5-Yr PCSB Budget No Expansion'!K110</f>
        <v>0</v>
      </c>
      <c r="L110" s="82">
        <f>IF('5-Yr PCSB Budget Contingency'!G110,G110/'5-Yr PCSB Budget Contingency'!G110,0)</f>
        <v>0</v>
      </c>
      <c r="M110" s="69">
        <f>IF('5-Yr PCSB Budget Contingency'!H110,H110/'5-Yr PCSB Budget Contingency'!H110,0)</f>
        <v>0</v>
      </c>
      <c r="N110" s="69">
        <f>IF('5-Yr PCSB Budget Contingency'!I110,I110/'5-Yr PCSB Budget Contingency'!I110,0)</f>
        <v>0</v>
      </c>
      <c r="O110" s="69">
        <f>IF('5-Yr PCSB Budget Contingency'!J110,J110/'5-Yr PCSB Budget Contingency'!J110,0)</f>
        <v>0</v>
      </c>
      <c r="P110" s="96">
        <f>IF('5-Yr PCSB Budget Contingency'!K110,K110/'5-Yr PCSB Budget Contingency'!K110,0)</f>
        <v>0</v>
      </c>
    </row>
    <row r="111" spans="1:16" ht="30" customHeight="1" thickBot="1">
      <c r="A111" s="14" t="str">
        <f t="shared" si="4"/>
        <v>PCSB 5-Year Budget</v>
      </c>
      <c r="B111" s="151">
        <f t="shared" si="4"/>
        <v>116</v>
      </c>
      <c r="C111" s="14" t="str">
        <f t="shared" si="4"/>
        <v>E.L. Haynes PCS</v>
      </c>
      <c r="D111" s="5" t="str">
        <f t="shared" si="4"/>
        <v>2026-2027</v>
      </c>
      <c r="E111" s="16" t="s">
        <v>219</v>
      </c>
      <c r="F111" s="165">
        <f>'5-Yr PCSB Budget Contingency'!F111-'5-Yr PCSB Budget No Expansion'!F109</f>
        <v>0</v>
      </c>
      <c r="G111" s="23">
        <f>'5-Yr PCSB Budget Contingency'!G111-'5-Yr PCSB Budget No Expansion'!G111</f>
        <v>0</v>
      </c>
      <c r="H111" s="23">
        <f>'5-Yr PCSB Budget Contingency'!H111-'5-Yr PCSB Budget No Expansion'!H111</f>
        <v>0</v>
      </c>
      <c r="I111" s="23">
        <f>'5-Yr PCSB Budget Contingency'!I111-'5-Yr PCSB Budget No Expansion'!I111</f>
        <v>0</v>
      </c>
      <c r="J111" s="23">
        <f>'5-Yr PCSB Budget Contingency'!J111-'5-Yr PCSB Budget No Expansion'!J111</f>
        <v>0</v>
      </c>
      <c r="K111" s="23">
        <f>'5-Yr PCSB Budget Contingency'!K111-'5-Yr PCSB Budget No Expansion'!K111</f>
        <v>0</v>
      </c>
      <c r="L111" s="86">
        <f>IF('5-Yr PCSB Budget Contingency'!G111,G111/'5-Yr PCSB Budget Contingency'!G111,0)</f>
        <v>0</v>
      </c>
      <c r="M111" s="60">
        <f>IF('5-Yr PCSB Budget Contingency'!H111,H111/'5-Yr PCSB Budget Contingency'!H111,0)</f>
        <v>0</v>
      </c>
      <c r="N111" s="60">
        <f>IF('5-Yr PCSB Budget Contingency'!I111,I111/'5-Yr PCSB Budget Contingency'!I111,0)</f>
        <v>0</v>
      </c>
      <c r="O111" s="60">
        <f>IF('5-Yr PCSB Budget Contingency'!J111,J111/'5-Yr PCSB Budget Contingency'!J111,0)</f>
        <v>0</v>
      </c>
      <c r="P111" s="100">
        <f>IF('5-Yr PCSB Budget Contingency'!K111,K111/'5-Yr PCSB Budget Contingency'!K111,0)</f>
        <v>0</v>
      </c>
    </row>
    <row r="112" spans="1:16" ht="30" customHeight="1" thickTop="1">
      <c r="A112" s="14" t="str">
        <f t="shared" si="4"/>
        <v>PCSB 5-Year Budget</v>
      </c>
      <c r="B112" s="151">
        <f t="shared" si="4"/>
        <v>116</v>
      </c>
      <c r="C112" s="14" t="str">
        <f t="shared" si="4"/>
        <v>E.L. Haynes PCS</v>
      </c>
      <c r="D112" s="5" t="str">
        <f t="shared" si="4"/>
        <v>2026-2027</v>
      </c>
      <c r="E112" s="27" t="s">
        <v>235</v>
      </c>
      <c r="F112" s="165">
        <f>'5-Yr PCSB Budget Contingency'!F112-'5-Yr PCSB Budget No Expansion'!F110</f>
        <v>0</v>
      </c>
      <c r="G112" s="1">
        <f>'5-Yr PCSB Budget Contingency'!G112-'5-Yr PCSB Budget No Expansion'!G112</f>
        <v>0</v>
      </c>
      <c r="H112" s="1">
        <f>'5-Yr PCSB Budget Contingency'!H112-'5-Yr PCSB Budget No Expansion'!H112</f>
        <v>0</v>
      </c>
      <c r="I112" s="1">
        <f>'5-Yr PCSB Budget Contingency'!I112-'5-Yr PCSB Budget No Expansion'!I112</f>
        <v>0</v>
      </c>
      <c r="J112" s="1">
        <f>'5-Yr PCSB Budget Contingency'!J112-'5-Yr PCSB Budget No Expansion'!J112</f>
        <v>0</v>
      </c>
      <c r="K112" s="1">
        <f>'5-Yr PCSB Budget Contingency'!K112-'5-Yr PCSB Budget No Expansion'!K112</f>
        <v>0</v>
      </c>
      <c r="L112" s="76">
        <f>IF('5-Yr PCSB Budget Contingency'!G112,G112/'5-Yr PCSB Budget Contingency'!G112,0)</f>
        <v>0</v>
      </c>
      <c r="M112" s="63">
        <f>IF('5-Yr PCSB Budget Contingency'!H112,H112/'5-Yr PCSB Budget Contingency'!H112,0)</f>
        <v>0</v>
      </c>
      <c r="N112" s="63">
        <f>IF('5-Yr PCSB Budget Contingency'!I112,I112/'5-Yr PCSB Budget Contingency'!I112,0)</f>
        <v>0</v>
      </c>
      <c r="O112" s="63">
        <f>IF('5-Yr PCSB Budget Contingency'!J112,J112/'5-Yr PCSB Budget Contingency'!J112,0)</f>
        <v>0</v>
      </c>
      <c r="P112" s="90">
        <f>IF('5-Yr PCSB Budget Contingency'!K112,K112/'5-Yr PCSB Budget Contingency'!K112,0)</f>
        <v>0</v>
      </c>
    </row>
    <row r="113" spans="1:16">
      <c r="A113" s="14" t="str">
        <f t="shared" si="4"/>
        <v>PCSB 5-Year Budget</v>
      </c>
      <c r="B113" s="151">
        <f t="shared" si="4"/>
        <v>116</v>
      </c>
      <c r="C113" s="14" t="str">
        <f t="shared" si="4"/>
        <v>E.L. Haynes PCS</v>
      </c>
      <c r="D113" s="5" t="str">
        <f t="shared" si="4"/>
        <v>2026-2027</v>
      </c>
      <c r="E113" s="27" t="s">
        <v>234</v>
      </c>
      <c r="F113" s="165">
        <f>'5-Yr PCSB Budget Contingency'!F113-'5-Yr PCSB Budget No Expansion'!F111</f>
        <v>0</v>
      </c>
      <c r="G113" s="1">
        <f>'5-Yr PCSB Budget Contingency'!G113-'5-Yr PCSB Budget No Expansion'!G113</f>
        <v>0</v>
      </c>
      <c r="H113" s="1">
        <f>'5-Yr PCSB Budget Contingency'!H113-'5-Yr PCSB Budget No Expansion'!H113</f>
        <v>0</v>
      </c>
      <c r="I113" s="1">
        <f>'5-Yr PCSB Budget Contingency'!I113-'5-Yr PCSB Budget No Expansion'!I113</f>
        <v>0</v>
      </c>
      <c r="J113" s="1">
        <f>'5-Yr PCSB Budget Contingency'!J113-'5-Yr PCSB Budget No Expansion'!J113</f>
        <v>0</v>
      </c>
      <c r="K113" s="1">
        <f>'5-Yr PCSB Budget Contingency'!K113-'5-Yr PCSB Budget No Expansion'!K113</f>
        <v>0</v>
      </c>
      <c r="L113" s="76">
        <f>IF('5-Yr PCSB Budget Contingency'!G113,G113/'5-Yr PCSB Budget Contingency'!G113,0)</f>
        <v>0</v>
      </c>
      <c r="M113" s="63">
        <f>IF('5-Yr PCSB Budget Contingency'!H113,H113/'5-Yr PCSB Budget Contingency'!H113,0)</f>
        <v>0</v>
      </c>
      <c r="N113" s="63">
        <f>IF('5-Yr PCSB Budget Contingency'!I113,I113/'5-Yr PCSB Budget Contingency'!I113,0)</f>
        <v>0</v>
      </c>
      <c r="O113" s="63">
        <f>IF('5-Yr PCSB Budget Contingency'!J113,J113/'5-Yr PCSB Budget Contingency'!J113,0)</f>
        <v>0</v>
      </c>
      <c r="P113" s="90">
        <f>IF('5-Yr PCSB Budget Contingency'!K113,K113/'5-Yr PCSB Budget Contingency'!K113,0)</f>
        <v>0</v>
      </c>
    </row>
    <row r="114" spans="1:16">
      <c r="A114" s="14" t="str">
        <f t="shared" si="4"/>
        <v>PCSB 5-Year Budget</v>
      </c>
      <c r="B114" s="151">
        <f t="shared" si="4"/>
        <v>116</v>
      </c>
      <c r="C114" s="14" t="str">
        <f t="shared" si="4"/>
        <v>E.L. Haynes PCS</v>
      </c>
      <c r="D114" s="5" t="str">
        <f t="shared" si="4"/>
        <v>2026-2027</v>
      </c>
      <c r="E114" s="16" t="s">
        <v>252</v>
      </c>
      <c r="F114" s="165">
        <f>'5-Yr PCSB Budget Contingency'!F114-'5-Yr PCSB Budget No Expansion'!F112</f>
        <v>0</v>
      </c>
      <c r="G114" s="28">
        <f>'5-Yr PCSB Budget Contingency'!G114-'5-Yr PCSB Budget No Expansion'!G114</f>
        <v>0</v>
      </c>
      <c r="H114" s="28">
        <f>'5-Yr PCSB Budget Contingency'!H114-'5-Yr PCSB Budget No Expansion'!H114</f>
        <v>0</v>
      </c>
      <c r="I114" s="28">
        <f>'5-Yr PCSB Budget Contingency'!I114-'5-Yr PCSB Budget No Expansion'!I114</f>
        <v>0</v>
      </c>
      <c r="J114" s="28">
        <f>'5-Yr PCSB Budget Contingency'!J114-'5-Yr PCSB Budget No Expansion'!J114</f>
        <v>0</v>
      </c>
      <c r="K114" s="28">
        <f>'5-Yr PCSB Budget Contingency'!K114-'5-Yr PCSB Budget No Expansion'!K114</f>
        <v>0</v>
      </c>
      <c r="L114" s="82">
        <f>IF('5-Yr PCSB Budget Contingency'!G114,G114/'5-Yr PCSB Budget Contingency'!G114,0)</f>
        <v>0</v>
      </c>
      <c r="M114" s="69">
        <f>IF('5-Yr PCSB Budget Contingency'!H114,H114/'5-Yr PCSB Budget Contingency'!H114,0)</f>
        <v>0</v>
      </c>
      <c r="N114" s="69">
        <f>IF('5-Yr PCSB Budget Contingency'!I114,I114/'5-Yr PCSB Budget Contingency'!I114,0)</f>
        <v>0</v>
      </c>
      <c r="O114" s="69">
        <f>IF('5-Yr PCSB Budget Contingency'!J114,J114/'5-Yr PCSB Budget Contingency'!J114,0)</f>
        <v>0</v>
      </c>
      <c r="P114" s="96">
        <f>IF('5-Yr PCSB Budget Contingency'!K114,K114/'5-Yr PCSB Budget Contingency'!K114,0)</f>
        <v>0</v>
      </c>
    </row>
    <row r="115" spans="1:16" ht="16" thickBot="1">
      <c r="A115" s="14" t="str">
        <f t="shared" ref="A115:D127" si="5">A$2</f>
        <v>PCSB 5-Year Budget</v>
      </c>
      <c r="B115" s="151">
        <f t="shared" si="5"/>
        <v>116</v>
      </c>
      <c r="C115" s="14" t="str">
        <f t="shared" si="5"/>
        <v>E.L. Haynes PCS</v>
      </c>
      <c r="D115" s="5" t="str">
        <f t="shared" si="5"/>
        <v>2026-2027</v>
      </c>
      <c r="E115" s="16" t="s">
        <v>254</v>
      </c>
      <c r="F115" s="165">
        <f>'5-Yr PCSB Budget Contingency'!F115-'5-Yr PCSB Budget No Expansion'!F113</f>
        <v>0</v>
      </c>
      <c r="G115" s="59">
        <f>'5-Yr PCSB Budget Contingency'!G115-'5-Yr PCSB Budget No Expansion'!G115</f>
        <v>0</v>
      </c>
      <c r="H115" s="59">
        <f>'5-Yr PCSB Budget Contingency'!H115-'5-Yr PCSB Budget No Expansion'!H115</f>
        <v>0</v>
      </c>
      <c r="I115" s="59">
        <f>'5-Yr PCSB Budget Contingency'!I115-'5-Yr PCSB Budget No Expansion'!I115</f>
        <v>0</v>
      </c>
      <c r="J115" s="59">
        <f>'5-Yr PCSB Budget Contingency'!J115-'5-Yr PCSB Budget No Expansion'!J115</f>
        <v>0</v>
      </c>
      <c r="K115" s="59">
        <f>'5-Yr PCSB Budget Contingency'!K115-'5-Yr PCSB Budget No Expansion'!K115</f>
        <v>0</v>
      </c>
      <c r="L115" s="102">
        <f>IF('5-Yr PCSB Budget Contingency'!G115,G115/'5-Yr PCSB Budget Contingency'!G115,0)</f>
        <v>0</v>
      </c>
      <c r="M115" s="103">
        <f>IF('5-Yr PCSB Budget Contingency'!H115,H115/'5-Yr PCSB Budget Contingency'!H115,0)</f>
        <v>0</v>
      </c>
      <c r="N115" s="103">
        <f>IF('5-Yr PCSB Budget Contingency'!I115,I115/'5-Yr PCSB Budget Contingency'!I115,0)</f>
        <v>0</v>
      </c>
      <c r="O115" s="103">
        <f>IF('5-Yr PCSB Budget Contingency'!J115,J115/'5-Yr PCSB Budget Contingency'!J115,0)</f>
        <v>0</v>
      </c>
      <c r="P115" s="104">
        <f>IF('5-Yr PCSB Budget Contingency'!K115,K115/'5-Yr PCSB Budget Contingency'!K115,0)</f>
        <v>0</v>
      </c>
    </row>
    <row r="116" spans="1:16" ht="30" customHeight="1" thickTop="1">
      <c r="A116" s="14" t="str">
        <f t="shared" si="5"/>
        <v>PCSB 5-Year Budget</v>
      </c>
      <c r="B116" s="151">
        <f t="shared" si="5"/>
        <v>116</v>
      </c>
      <c r="C116" s="14" t="str">
        <f t="shared" si="5"/>
        <v>E.L. Haynes PCS</v>
      </c>
      <c r="D116" s="5" t="str">
        <f t="shared" si="5"/>
        <v>2026-2027</v>
      </c>
      <c r="E116" s="16" t="s">
        <v>236</v>
      </c>
      <c r="F116" s="165">
        <f>'5-Yr PCSB Budget Contingency'!F116-'5-Yr PCSB Budget No Expansion'!F114</f>
        <v>0</v>
      </c>
      <c r="G116" s="22">
        <f>'5-Yr PCSB Budget Contingency'!G116-'5-Yr PCSB Budget No Expansion'!G116</f>
        <v>0</v>
      </c>
      <c r="H116" s="22">
        <f>'5-Yr PCSB Budget Contingency'!H116-'5-Yr PCSB Budget No Expansion'!H116</f>
        <v>0</v>
      </c>
      <c r="I116" s="22">
        <f>'5-Yr PCSB Budget Contingency'!I116-'5-Yr PCSB Budget No Expansion'!I116</f>
        <v>0</v>
      </c>
      <c r="J116" s="22">
        <f>'5-Yr PCSB Budget Contingency'!J116-'5-Yr PCSB Budget No Expansion'!J116</f>
        <v>0</v>
      </c>
      <c r="K116" s="22">
        <f>'5-Yr PCSB Budget Contingency'!K116-'5-Yr PCSB Budget No Expansion'!K116</f>
        <v>0</v>
      </c>
      <c r="L116" s="84">
        <f>IF('5-Yr PCSB Budget Contingency'!G116,G116/'5-Yr PCSB Budget Contingency'!G116,0)</f>
        <v>0</v>
      </c>
      <c r="M116" s="71">
        <f>IF('5-Yr PCSB Budget Contingency'!H116,H116/'5-Yr PCSB Budget Contingency'!H116,0)</f>
        <v>0</v>
      </c>
      <c r="N116" s="71">
        <f>IF('5-Yr PCSB Budget Contingency'!I116,I116/'5-Yr PCSB Budget Contingency'!I116,0)</f>
        <v>0</v>
      </c>
      <c r="O116" s="71">
        <f>IF('5-Yr PCSB Budget Contingency'!J116,J116/'5-Yr PCSB Budget Contingency'!J116,0)</f>
        <v>0</v>
      </c>
      <c r="P116" s="98">
        <f>IF('5-Yr PCSB Budget Contingency'!K116,K116/'5-Yr PCSB Budget Contingency'!K116,0)</f>
        <v>0</v>
      </c>
    </row>
    <row r="117" spans="1:16">
      <c r="A117" s="14" t="str">
        <f t="shared" si="5"/>
        <v>PCSB 5-Year Budget</v>
      </c>
      <c r="B117" s="151">
        <f t="shared" si="5"/>
        <v>116</v>
      </c>
      <c r="C117" s="14" t="str">
        <f t="shared" si="5"/>
        <v>E.L. Haynes PCS</v>
      </c>
      <c r="D117" s="5" t="str">
        <f t="shared" si="5"/>
        <v>2026-2027</v>
      </c>
      <c r="E117" s="16" t="s">
        <v>237</v>
      </c>
      <c r="F117" s="165">
        <f>'5-Yr PCSB Budget Contingency'!F117-'5-Yr PCSB Budget No Expansion'!F115</f>
        <v>0</v>
      </c>
      <c r="G117" s="58">
        <f>'5-Yr PCSB Budget Contingency'!G117-'5-Yr PCSB Budget No Expansion'!G117</f>
        <v>0</v>
      </c>
      <c r="H117" s="58">
        <f>'5-Yr PCSB Budget Contingency'!H117-'5-Yr PCSB Budget No Expansion'!H117</f>
        <v>0</v>
      </c>
      <c r="I117" s="58">
        <f>'5-Yr PCSB Budget Contingency'!I117-'5-Yr PCSB Budget No Expansion'!I117</f>
        <v>0</v>
      </c>
      <c r="J117" s="58">
        <f>'5-Yr PCSB Budget Contingency'!J117-'5-Yr PCSB Budget No Expansion'!J117</f>
        <v>0</v>
      </c>
      <c r="K117" s="58">
        <f>'5-Yr PCSB Budget Contingency'!K117-'5-Yr PCSB Budget No Expansion'!K117</f>
        <v>0</v>
      </c>
      <c r="L117" s="105">
        <f>IF('5-Yr PCSB Budget Contingency'!G117,G117/'5-Yr PCSB Budget Contingency'!G117,0)</f>
        <v>0</v>
      </c>
      <c r="M117" s="106">
        <f>IF('5-Yr PCSB Budget Contingency'!H117,H117/'5-Yr PCSB Budget Contingency'!H117,0)</f>
        <v>0</v>
      </c>
      <c r="N117" s="106">
        <f>IF('5-Yr PCSB Budget Contingency'!I117,I117/'5-Yr PCSB Budget Contingency'!I117,0)</f>
        <v>0</v>
      </c>
      <c r="O117" s="106">
        <f>IF('5-Yr PCSB Budget Contingency'!J117,J117/'5-Yr PCSB Budget Contingency'!J117,0)</f>
        <v>0</v>
      </c>
      <c r="P117" s="107">
        <f>IF('5-Yr PCSB Budget Contingency'!K117,K117/'5-Yr PCSB Budget Contingency'!K117,0)</f>
        <v>0</v>
      </c>
    </row>
    <row r="118" spans="1:16">
      <c r="A118" s="14" t="str">
        <f t="shared" si="5"/>
        <v>PCSB 5-Year Budget</v>
      </c>
      <c r="B118" s="151">
        <f t="shared" si="5"/>
        <v>116</v>
      </c>
      <c r="C118" s="14" t="str">
        <f t="shared" si="5"/>
        <v>E.L. Haynes PCS</v>
      </c>
      <c r="D118" s="5" t="str">
        <f t="shared" si="5"/>
        <v>2026-2027</v>
      </c>
      <c r="E118" s="16" t="s">
        <v>253</v>
      </c>
      <c r="F118" s="165">
        <f>'5-Yr PCSB Budget Contingency'!F118-'5-Yr PCSB Budget No Expansion'!F116</f>
        <v>0</v>
      </c>
      <c r="G118" s="21">
        <f>'5-Yr PCSB Budget Contingency'!G118-'5-Yr PCSB Budget No Expansion'!G118</f>
        <v>0</v>
      </c>
      <c r="H118" s="21">
        <f>'5-Yr PCSB Budget Contingency'!H118-'5-Yr PCSB Budget No Expansion'!H118</f>
        <v>0</v>
      </c>
      <c r="I118" s="21">
        <f>'5-Yr PCSB Budget Contingency'!I118-'5-Yr PCSB Budget No Expansion'!I118</f>
        <v>0</v>
      </c>
      <c r="J118" s="21">
        <f>'5-Yr PCSB Budget Contingency'!J118-'5-Yr PCSB Budget No Expansion'!J118</f>
        <v>0</v>
      </c>
      <c r="K118" s="21">
        <f>'5-Yr PCSB Budget Contingency'!K118-'5-Yr PCSB Budget No Expansion'!K118</f>
        <v>0</v>
      </c>
      <c r="L118" s="82">
        <f>IF('5-Yr PCSB Budget Contingency'!G118,G118/'5-Yr PCSB Budget Contingency'!G118,0)</f>
        <v>0</v>
      </c>
      <c r="M118" s="69">
        <f>IF('5-Yr PCSB Budget Contingency'!H118,H118/'5-Yr PCSB Budget Contingency'!H118,0)</f>
        <v>0</v>
      </c>
      <c r="N118" s="69">
        <f>IF('5-Yr PCSB Budget Contingency'!I118,I118/'5-Yr PCSB Budget Contingency'!I118,0)</f>
        <v>0</v>
      </c>
      <c r="O118" s="69">
        <f>IF('5-Yr PCSB Budget Contingency'!J118,J118/'5-Yr PCSB Budget Contingency'!J118,0)</f>
        <v>0</v>
      </c>
      <c r="P118" s="96">
        <f>IF('5-Yr PCSB Budget Contingency'!K118,K118/'5-Yr PCSB Budget Contingency'!K118,0)</f>
        <v>0</v>
      </c>
    </row>
    <row r="119" spans="1:16" ht="16" thickBot="1">
      <c r="A119" s="14" t="str">
        <f t="shared" si="5"/>
        <v>PCSB 5-Year Budget</v>
      </c>
      <c r="B119" s="151">
        <f t="shared" si="5"/>
        <v>116</v>
      </c>
      <c r="C119" s="14" t="str">
        <f t="shared" si="5"/>
        <v>E.L. Haynes PCS</v>
      </c>
      <c r="D119" s="5" t="str">
        <f t="shared" si="5"/>
        <v>2026-2027</v>
      </c>
      <c r="E119" s="16" t="s">
        <v>251</v>
      </c>
      <c r="F119" s="165">
        <f>'5-Yr PCSB Budget Contingency'!F119-'5-Yr PCSB Budget No Expansion'!F117</f>
        <v>0</v>
      </c>
      <c r="G119" s="60">
        <f>'5-Yr PCSB Budget Contingency'!G119-'5-Yr PCSB Budget No Expansion'!G119</f>
        <v>0</v>
      </c>
      <c r="H119" s="60">
        <f>'5-Yr PCSB Budget Contingency'!H119-'5-Yr PCSB Budget No Expansion'!H119</f>
        <v>0</v>
      </c>
      <c r="I119" s="60">
        <f>'5-Yr PCSB Budget Contingency'!I119-'5-Yr PCSB Budget No Expansion'!I119</f>
        <v>0</v>
      </c>
      <c r="J119" s="60">
        <f>'5-Yr PCSB Budget Contingency'!J119-'5-Yr PCSB Budget No Expansion'!J119</f>
        <v>0</v>
      </c>
      <c r="K119" s="60">
        <f>'5-Yr PCSB Budget Contingency'!K119-'5-Yr PCSB Budget No Expansion'!K119</f>
        <v>0</v>
      </c>
      <c r="L119" s="86">
        <f>IF('5-Yr PCSB Budget Contingency'!G119,G119/'5-Yr PCSB Budget Contingency'!G119,0)</f>
        <v>0</v>
      </c>
      <c r="M119" s="60">
        <f>IF('5-Yr PCSB Budget Contingency'!H119,H119/'5-Yr PCSB Budget Contingency'!H119,0)</f>
        <v>0</v>
      </c>
      <c r="N119" s="60">
        <f>IF('5-Yr PCSB Budget Contingency'!I119,I119/'5-Yr PCSB Budget Contingency'!I119,0)</f>
        <v>0</v>
      </c>
      <c r="O119" s="60">
        <f>IF('5-Yr PCSB Budget Contingency'!J119,J119/'5-Yr PCSB Budget Contingency'!J119,0)</f>
        <v>0</v>
      </c>
      <c r="P119" s="100">
        <f>IF('5-Yr PCSB Budget Contingency'!K119,K119/'5-Yr PCSB Budget Contingency'!K119,0)</f>
        <v>0</v>
      </c>
    </row>
    <row r="120" spans="1:16" ht="30" customHeight="1" thickTop="1">
      <c r="A120" s="14" t="str">
        <f t="shared" si="5"/>
        <v>PCSB 5-Year Budget</v>
      </c>
      <c r="B120" s="151">
        <f t="shared" si="5"/>
        <v>116</v>
      </c>
      <c r="C120" s="14" t="str">
        <f t="shared" si="5"/>
        <v>E.L. Haynes PCS</v>
      </c>
      <c r="D120" s="5" t="str">
        <f t="shared" si="5"/>
        <v>2026-2027</v>
      </c>
      <c r="E120" s="16" t="s">
        <v>245</v>
      </c>
      <c r="F120" s="165">
        <f>'5-Yr PCSB Budget Contingency'!F120-'5-Yr PCSB Budget No Expansion'!F118</f>
        <v>0</v>
      </c>
      <c r="G120" s="57">
        <f>'5-Yr PCSB Budget Contingency'!G120-'5-Yr PCSB Budget No Expansion'!G120</f>
        <v>0</v>
      </c>
      <c r="H120" s="57">
        <f>'5-Yr PCSB Budget Contingency'!H120-'5-Yr PCSB Budget No Expansion'!H120</f>
        <v>-2.6254741395079828E-2</v>
      </c>
      <c r="I120" s="57">
        <f>'5-Yr PCSB Budget Contingency'!I120-'5-Yr PCSB Budget No Expansion'!I120</f>
        <v>-2.6486791498541891E-2</v>
      </c>
      <c r="J120" s="57">
        <f>'5-Yr PCSB Budget Contingency'!J120-'5-Yr PCSB Budget No Expansion'!J120</f>
        <v>-2.7496573483946182E-2</v>
      </c>
      <c r="K120" s="57">
        <f>'5-Yr PCSB Budget Contingency'!K120-'5-Yr PCSB Budget No Expansion'!K120</f>
        <v>-2.8511770369812735E-2</v>
      </c>
      <c r="L120" s="85">
        <f>IF('5-Yr PCSB Budget Contingency'!G120,G120/'5-Yr PCSB Budget Contingency'!G120,0)</f>
        <v>0</v>
      </c>
      <c r="M120" s="57">
        <f>IF('5-Yr PCSB Budget Contingency'!H120,H120/'5-Yr PCSB Budget Contingency'!H120,0)</f>
        <v>1.4343982636226076</v>
      </c>
      <c r="N120" s="57">
        <f>IF('5-Yr PCSB Budget Contingency'!I120,I120/'5-Yr PCSB Budget Contingency'!I120,0)</f>
        <v>0.99089183079596233</v>
      </c>
      <c r="O120" s="57">
        <f>IF('5-Yr PCSB Budget Contingency'!J120,J120/'5-Yr PCSB Budget Contingency'!J120,0)</f>
        <v>0.58877963757925955</v>
      </c>
      <c r="P120" s="99">
        <f>IF('5-Yr PCSB Budget Contingency'!K120,K120/'5-Yr PCSB Budget Contingency'!K120,0)</f>
        <v>0.51924755930028943</v>
      </c>
    </row>
    <row r="121" spans="1:16">
      <c r="A121" s="14" t="str">
        <f t="shared" si="5"/>
        <v>PCSB 5-Year Budget</v>
      </c>
      <c r="B121" s="151">
        <f t="shared" si="5"/>
        <v>116</v>
      </c>
      <c r="C121" s="14" t="str">
        <f t="shared" si="5"/>
        <v>E.L. Haynes PCS</v>
      </c>
      <c r="D121" s="5" t="str">
        <f t="shared" si="5"/>
        <v>2026-2027</v>
      </c>
      <c r="E121" s="16" t="s">
        <v>246</v>
      </c>
      <c r="F121" s="165">
        <f>'5-Yr PCSB Budget Contingency'!F121-'5-Yr PCSB Budget No Expansion'!F119</f>
        <v>0</v>
      </c>
      <c r="G121" s="57">
        <f>'5-Yr PCSB Budget Contingency'!G121-'5-Yr PCSB Budget No Expansion'!G121</f>
        <v>0</v>
      </c>
      <c r="H121" s="57">
        <f>'5-Yr PCSB Budget Contingency'!H121-'5-Yr PCSB Budget No Expansion'!H121</f>
        <v>-2.5069587249412269E-2</v>
      </c>
      <c r="I121" s="57">
        <f>'5-Yr PCSB Budget Contingency'!I121-'5-Yr PCSB Budget No Expansion'!I121</f>
        <v>-2.5303984451798229E-2</v>
      </c>
      <c r="J121" s="57">
        <f>'5-Yr PCSB Budget Contingency'!J121-'5-Yr PCSB Budget No Expansion'!J121</f>
        <v>-2.6289631745284543E-2</v>
      </c>
      <c r="K121" s="57">
        <f>'5-Yr PCSB Budget Contingency'!K121-'5-Yr PCSB Budget No Expansion'!K121</f>
        <v>-2.7288606995170561E-2</v>
      </c>
      <c r="L121" s="85">
        <f>IF('5-Yr PCSB Budget Contingency'!G121,G121/'5-Yr PCSB Budget Contingency'!G121,0)</f>
        <v>0</v>
      </c>
      <c r="M121" s="57">
        <f>IF('5-Yr PCSB Budget Contingency'!H121,H121/'5-Yr PCSB Budget Contingency'!H121,0)</f>
        <v>-0.92127816962697129</v>
      </c>
      <c r="N121" s="57">
        <f>IF('5-Yr PCSB Budget Contingency'!I121,I121/'5-Yr PCSB Budget Contingency'!I121,0)</f>
        <v>-1.3550857372429794</v>
      </c>
      <c r="O121" s="57">
        <f>IF('5-Yr PCSB Budget Contingency'!J121,J121/'5-Yr PCSB Budget Contingency'!J121,0)</f>
        <v>21.986123898086326</v>
      </c>
      <c r="P121" s="99">
        <f>IF('5-Yr PCSB Budget Contingency'!K121,K121/'5-Yr PCSB Budget Contingency'!K121,0)</f>
        <v>2.7121337341566387</v>
      </c>
    </row>
    <row r="122" spans="1:16">
      <c r="A122" s="14" t="str">
        <f t="shared" si="5"/>
        <v>PCSB 5-Year Budget</v>
      </c>
      <c r="B122" s="151">
        <f t="shared" si="5"/>
        <v>116</v>
      </c>
      <c r="C122" s="14" t="str">
        <f t="shared" si="5"/>
        <v>E.L. Haynes PCS</v>
      </c>
      <c r="D122" s="5" t="str">
        <f t="shared" si="5"/>
        <v>2026-2027</v>
      </c>
      <c r="E122" s="16" t="s">
        <v>244</v>
      </c>
      <c r="F122" s="165">
        <f>'5-Yr PCSB Budget Contingency'!F122-'5-Yr PCSB Budget No Expansion'!F120</f>
        <v>0</v>
      </c>
      <c r="G122" s="61">
        <f>'5-Yr PCSB Budget Contingency'!G122-'5-Yr PCSB Budget No Expansion'!G122</f>
        <v>0</v>
      </c>
      <c r="H122" s="61">
        <f>'5-Yr PCSB Budget Contingency'!H122-'5-Yr PCSB Budget No Expansion'!H122</f>
        <v>-9.9038157602807928</v>
      </c>
      <c r="I122" s="61">
        <f>'5-Yr PCSB Budget Contingency'!I122-'5-Yr PCSB Budget No Expansion'!I122</f>
        <v>-19.495761997823934</v>
      </c>
      <c r="J122" s="61">
        <f>'5-Yr PCSB Budget Contingency'!J122-'5-Yr PCSB Budget No Expansion'!J122</f>
        <v>-28.934640345262437</v>
      </c>
      <c r="K122" s="61">
        <f>'5-Yr PCSB Budget Contingency'!K122-'5-Yr PCSB Budget No Expansion'!K122</f>
        <v>-38.563425709561699</v>
      </c>
      <c r="L122" s="105">
        <f>IF('5-Yr PCSB Budget Contingency'!G122,G122/'5-Yr PCSB Budget Contingency'!G122,0)</f>
        <v>0</v>
      </c>
      <c r="M122" s="106">
        <f>IF('5-Yr PCSB Budget Contingency'!H122,H122/'5-Yr PCSB Budget Contingency'!H122,0)</f>
        <v>-6.4790186207112813E-2</v>
      </c>
      <c r="N122" s="106">
        <f>IF('5-Yr PCSB Budget Contingency'!I122,I122/'5-Yr PCSB Budget Contingency'!I122,0)</f>
        <v>-0.13841604041531297</v>
      </c>
      <c r="O122" s="106">
        <f>IF('5-Yr PCSB Budget Contingency'!J122,J122/'5-Yr PCSB Budget Contingency'!J122,0)</f>
        <v>-0.23575511982629796</v>
      </c>
      <c r="P122" s="107">
        <f>IF('5-Yr PCSB Budget Contingency'!K122,K122/'5-Yr PCSB Budget Contingency'!K122,0)</f>
        <v>-0.35123788233112641</v>
      </c>
    </row>
    <row r="123" spans="1:16" ht="30" customHeight="1">
      <c r="A123" s="14" t="str">
        <f t="shared" si="5"/>
        <v>PCSB 5-Year Budget</v>
      </c>
      <c r="B123" s="151">
        <f t="shared" si="5"/>
        <v>116</v>
      </c>
      <c r="C123" s="14" t="str">
        <f t="shared" si="5"/>
        <v>E.L. Haynes PCS</v>
      </c>
      <c r="D123" s="5" t="str">
        <f t="shared" si="5"/>
        <v>2026-2027</v>
      </c>
      <c r="E123" s="16" t="s">
        <v>247</v>
      </c>
      <c r="F123" s="165">
        <f>'5-Yr PCSB Budget Contingency'!F123-'5-Yr PCSB Budget No Expansion'!F121</f>
        <v>0</v>
      </c>
      <c r="G123" s="57">
        <f>'5-Yr PCSB Budget Contingency'!G123-'5-Yr PCSB Budget No Expansion'!G123</f>
        <v>0</v>
      </c>
      <c r="H123" s="57">
        <f>'5-Yr PCSB Budget Contingency'!H123-'5-Yr PCSB Budget No Expansion'!H123</f>
        <v>1.7969514154170252E-4</v>
      </c>
      <c r="I123" s="57">
        <f>'5-Yr PCSB Budget Contingency'!I123-'5-Yr PCSB Budget No Expansion'!I123</f>
        <v>1.786354229156295E-4</v>
      </c>
      <c r="J123" s="57">
        <f>'5-Yr PCSB Budget Contingency'!J123-'5-Yr PCSB Budget No Expansion'!J123</f>
        <v>1.7796691524551989E-4</v>
      </c>
      <c r="K123" s="57">
        <f>'5-Yr PCSB Budget Contingency'!K123-'5-Yr PCSB Budget No Expansion'!K123</f>
        <v>1.7372306111207436E-4</v>
      </c>
      <c r="L123" s="85">
        <f>IF('5-Yr PCSB Budget Contingency'!G123,G123/'5-Yr PCSB Budget Contingency'!G123,0)</f>
        <v>0</v>
      </c>
      <c r="M123" s="57">
        <f>IF('5-Yr PCSB Budget Contingency'!H123,H123/'5-Yr PCSB Budget Contingency'!H123,0)</f>
        <v>2.6247219989264782E-4</v>
      </c>
      <c r="N123" s="57">
        <f>IF('5-Yr PCSB Budget Contingency'!I123,I123/'5-Yr PCSB Budget Contingency'!I123,0)</f>
        <v>2.6044611499639485E-4</v>
      </c>
      <c r="O123" s="57">
        <f>IF('5-Yr PCSB Budget Contingency'!J123,J123/'5-Yr PCSB Budget Contingency'!J123,0)</f>
        <v>2.6023385393054012E-4</v>
      </c>
      <c r="P123" s="99">
        <f>IF('5-Yr PCSB Budget Contingency'!K123,K123/'5-Yr PCSB Budget Contingency'!K123,0)</f>
        <v>2.5260821699857382E-4</v>
      </c>
    </row>
    <row r="124" spans="1:16">
      <c r="A124" s="14" t="str">
        <f t="shared" si="5"/>
        <v>PCSB 5-Year Budget</v>
      </c>
      <c r="B124" s="151">
        <f t="shared" si="5"/>
        <v>116</v>
      </c>
      <c r="C124" s="14" t="str">
        <f t="shared" si="5"/>
        <v>E.L. Haynes PCS</v>
      </c>
      <c r="D124" s="5" t="str">
        <f t="shared" si="5"/>
        <v>2026-2027</v>
      </c>
      <c r="E124" s="16" t="s">
        <v>248</v>
      </c>
      <c r="F124" s="165">
        <f>'5-Yr PCSB Budget Contingency'!F124-'5-Yr PCSB Budget No Expansion'!F122</f>
        <v>0</v>
      </c>
      <c r="G124" s="57">
        <f>'5-Yr PCSB Budget Contingency'!G124-'5-Yr PCSB Budget No Expansion'!G124</f>
        <v>0</v>
      </c>
      <c r="H124" s="57">
        <f>'5-Yr PCSB Budget Contingency'!H124-'5-Yr PCSB Budget No Expansion'!H124</f>
        <v>2.0729592509399764E-5</v>
      </c>
      <c r="I124" s="57">
        <f>'5-Yr PCSB Budget Contingency'!I124-'5-Yr PCSB Budget No Expansion'!I124</f>
        <v>2.0522583193974264E-5</v>
      </c>
      <c r="J124" s="57">
        <f>'5-Yr PCSB Budget Contingency'!J124-'5-Yr PCSB Budget No Expansion'!J124</f>
        <v>2.0489141061300065E-5</v>
      </c>
      <c r="K124" s="57">
        <f>'5-Yr PCSB Budget Contingency'!K124-'5-Yr PCSB Budget No Expansion'!K124</f>
        <v>2.0002741515742772E-5</v>
      </c>
      <c r="L124" s="85">
        <f>IF('5-Yr PCSB Budget Contingency'!G124,G124/'5-Yr PCSB Budget Contingency'!G124,0)</f>
        <v>0</v>
      </c>
      <c r="M124" s="57">
        <f>IF('5-Yr PCSB Budget Contingency'!H124,H124/'5-Yr PCSB Budget Contingency'!H124,0)</f>
        <v>2.6247219989285864E-4</v>
      </c>
      <c r="N124" s="57">
        <f>IF('5-Yr PCSB Budget Contingency'!I124,I124/'5-Yr PCSB Budget Contingency'!I124,0)</f>
        <v>2.6044611499629575E-4</v>
      </c>
      <c r="O124" s="57">
        <f>IF('5-Yr PCSB Budget Contingency'!J124,J124/'5-Yr PCSB Budget Contingency'!J124,0)</f>
        <v>2.6023385393060999E-4</v>
      </c>
      <c r="P124" s="99">
        <f>IF('5-Yr PCSB Budget Contingency'!K124,K124/'5-Yr PCSB Budget Contingency'!K124,0)</f>
        <v>2.5260821699835356E-4</v>
      </c>
    </row>
    <row r="125" spans="1:16">
      <c r="A125" s="14" t="str">
        <f t="shared" si="5"/>
        <v>PCSB 5-Year Budget</v>
      </c>
      <c r="B125" s="151">
        <f t="shared" si="5"/>
        <v>116</v>
      </c>
      <c r="C125" s="14" t="str">
        <f t="shared" si="5"/>
        <v>E.L. Haynes PCS</v>
      </c>
      <c r="D125" s="5" t="str">
        <f t="shared" si="5"/>
        <v>2026-2027</v>
      </c>
      <c r="E125" s="16" t="s">
        <v>249</v>
      </c>
      <c r="F125" s="165">
        <f>'5-Yr PCSB Budget Contingency'!F125-'5-Yr PCSB Budget No Expansion'!F123</f>
        <v>0</v>
      </c>
      <c r="G125" s="57">
        <f>'5-Yr PCSB Budget Contingency'!G125-'5-Yr PCSB Budget No Expansion'!G125</f>
        <v>0</v>
      </c>
      <c r="H125" s="57">
        <f>'5-Yr PCSB Budget Contingency'!H125-'5-Yr PCSB Budget No Expansion'!H125</f>
        <v>3.0083374518138917E-5</v>
      </c>
      <c r="I125" s="57">
        <f>'5-Yr PCSB Budget Contingency'!I125-'5-Yr PCSB Budget No Expansion'!I125</f>
        <v>2.944137566923688E-5</v>
      </c>
      <c r="J125" s="57">
        <f>'5-Yr PCSB Budget Contingency'!J125-'5-Yr PCSB Budget No Expansion'!J125</f>
        <v>3.0073861093049548E-5</v>
      </c>
      <c r="K125" s="57">
        <f>'5-Yr PCSB Budget Contingency'!K125-'5-Yr PCSB Budget No Expansion'!K125</f>
        <v>2.7901753525821915E-5</v>
      </c>
      <c r="L125" s="85">
        <f>IF('5-Yr PCSB Budget Contingency'!G125,G125/'5-Yr PCSB Budget Contingency'!G125,0)</f>
        <v>0</v>
      </c>
      <c r="M125" s="57">
        <f>IF('5-Yr PCSB Budget Contingency'!H125,H125/'5-Yr PCSB Budget Contingency'!H125,0)</f>
        <v>2.6247219989280785E-4</v>
      </c>
      <c r="N125" s="57">
        <f>IF('5-Yr PCSB Budget Contingency'!I125,I125/'5-Yr PCSB Budget Contingency'!I125,0)</f>
        <v>2.604461149963395E-4</v>
      </c>
      <c r="O125" s="57">
        <f>IF('5-Yr PCSB Budget Contingency'!J125,J125/'5-Yr PCSB Budget Contingency'!J125,0)</f>
        <v>2.6023385393052965E-4</v>
      </c>
      <c r="P125" s="99">
        <f>IF('5-Yr PCSB Budget Contingency'!K125,K125/'5-Yr PCSB Budget Contingency'!K125,0)</f>
        <v>2.5260821699851034E-4</v>
      </c>
    </row>
    <row r="126" spans="1:16" ht="16" thickBot="1">
      <c r="A126" s="14" t="str">
        <f t="shared" si="5"/>
        <v>PCSB 5-Year Budget</v>
      </c>
      <c r="B126" s="151">
        <f t="shared" si="5"/>
        <v>116</v>
      </c>
      <c r="C126" s="14" t="str">
        <f t="shared" si="5"/>
        <v>E.L. Haynes PCS</v>
      </c>
      <c r="D126" s="5" t="str">
        <f t="shared" si="5"/>
        <v>2026-2027</v>
      </c>
      <c r="E126" s="16" t="s">
        <v>250</v>
      </c>
      <c r="F126" s="165">
        <f>'5-Yr PCSB Budget Contingency'!F126-'5-Yr PCSB Budget No Expansion'!F124</f>
        <v>0</v>
      </c>
      <c r="G126" s="103">
        <f>'5-Yr PCSB Budget Contingency'!G126-'5-Yr PCSB Budget No Expansion'!G126</f>
        <v>0</v>
      </c>
      <c r="H126" s="103">
        <f>'5-Yr PCSB Budget Contingency'!H126-'5-Yr PCSB Budget No Expansion'!H126</f>
        <v>-2.3050810856931059E-4</v>
      </c>
      <c r="I126" s="103">
        <f>'5-Yr PCSB Budget Contingency'!I126-'5-Yr PCSB Budget No Expansion'!I126</f>
        <v>-2.2859938177882677E-4</v>
      </c>
      <c r="J126" s="103">
        <f>'5-Yr PCSB Budget Contingency'!J126-'5-Yr PCSB Budget No Expansion'!J126</f>
        <v>-2.285299173998695E-4</v>
      </c>
      <c r="K126" s="103">
        <f>'5-Yr PCSB Budget Contingency'!K126-'5-Yr PCSB Budget No Expansion'!K126</f>
        <v>-2.2162755615348639E-4</v>
      </c>
      <c r="L126" s="105">
        <f>IF('5-Yr PCSB Budget Contingency'!G126,G126/'5-Yr PCSB Budget Contingency'!G126,0)</f>
        <v>0</v>
      </c>
      <c r="M126" s="106">
        <f>IF('5-Yr PCSB Budget Contingency'!H126,H126/'5-Yr PCSB Budget Contingency'!H126,0)</f>
        <v>-1.8928105835096804E-3</v>
      </c>
      <c r="N126" s="106">
        <f>IF('5-Yr PCSB Budget Contingency'!I126,I126/'5-Yr PCSB Budget Contingency'!I126,0)</f>
        <v>-1.8695110882544642E-3</v>
      </c>
      <c r="O126" s="106">
        <f>IF('5-Yr PCSB Budget Contingency'!J126,J126/'5-Yr PCSB Budget Contingency'!J126,0)</f>
        <v>-1.8758308163358533E-3</v>
      </c>
      <c r="P126" s="107">
        <f>IF('5-Yr PCSB Budget Contingency'!K126,K126/'5-Yr PCSB Budget Contingency'!K126,0)</f>
        <v>-1.8070932081773511E-3</v>
      </c>
    </row>
    <row r="127" spans="1:16" ht="30" customHeight="1" thickTop="1" thickBot="1">
      <c r="A127" s="14" t="str">
        <f t="shared" si="5"/>
        <v>PCSB 5-Year Budget</v>
      </c>
      <c r="B127" s="151">
        <f t="shared" si="5"/>
        <v>116</v>
      </c>
      <c r="C127" s="14" t="str">
        <f t="shared" si="5"/>
        <v>E.L. Haynes PCS</v>
      </c>
      <c r="D127" s="5" t="str">
        <f t="shared" si="5"/>
        <v>2026-2027</v>
      </c>
      <c r="E127" s="16" t="s">
        <v>257</v>
      </c>
      <c r="F127" s="165">
        <f>'5-Yr PCSB Budget Contingency'!F127-'5-Yr PCSB Budget No Expansion'!F125</f>
        <v>0</v>
      </c>
      <c r="G127" s="108">
        <f>'5-Yr PCSB Budget Contingency'!G127-'5-Yr PCSB Budget No Expansion'!G127</f>
        <v>0</v>
      </c>
      <c r="H127" s="109">
        <f>'5-Yr PCSB Budget Contingency'!H127-'5-Yr PCSB Budget No Expansion'!H127</f>
        <v>-2.5869801341744825E-2</v>
      </c>
      <c r="I127" s="109">
        <f>'5-Yr PCSB Budget Contingency'!I127-'5-Yr PCSB Budget No Expansion'!I127</f>
        <v>-5.0958580160093192E-2</v>
      </c>
      <c r="J127" s="109">
        <f>'5-Yr PCSB Budget Contingency'!J127-'5-Yr PCSB Budget No Expansion'!J127</f>
        <v>-7.5693521553806931E-2</v>
      </c>
      <c r="K127" s="109">
        <f>'5-Yr PCSB Budget Contingency'!K127-'5-Yr PCSB Budget No Expansion'!K127</f>
        <v>-0.10097041167302478</v>
      </c>
      <c r="L127" s="82">
        <f>IF('5-Yr PCSB Budget Contingency'!G127,G127/'5-Yr PCSB Budget Contingency'!G127,0)</f>
        <v>0</v>
      </c>
      <c r="M127" s="69">
        <f>IF('5-Yr PCSB Budget Contingency'!H127,H127/'5-Yr PCSB Budget Contingency'!H127,0)</f>
        <v>-5.9071887894394819E-2</v>
      </c>
      <c r="N127" s="69">
        <f>IF('5-Yr PCSB Budget Contingency'!I127,I127/'5-Yr PCSB Budget Contingency'!I127,0)</f>
        <v>-0.12739609222400952</v>
      </c>
      <c r="O127" s="69">
        <f>IF('5-Yr PCSB Budget Contingency'!J127,J127/'5-Yr PCSB Budget Contingency'!J127,0)</f>
        <v>-0.21799811652904399</v>
      </c>
      <c r="P127" s="96">
        <f>IF('5-Yr PCSB Budget Contingency'!K127,K127/'5-Yr PCSB Budget Contingency'!K127,0)</f>
        <v>-0.34779940775035428</v>
      </c>
    </row>
    <row r="128" spans="1:16" ht="16" thickTop="1"/>
  </sheetData>
  <sheetProtection algorithmName="SHA-512" hashValue="53b2peO02DgEOM/JtIhBb6HOs8M74jgdrIc98nQSwh7eWDvQwcIcAKHHKwDs6GkQodCjA7Z0WwSgZKxtrFRAJg==" saltValue="wzdaCTtZt7mj+jyAE90GWQ==" spinCount="100000" sheet="1" objects="1" scenarios="1"/>
  <autoFilter ref="A1:K1" xr:uid="{4CC79657-46CE-0E4E-9154-6B27DCE8447C}"/>
  <phoneticPr fontId="7" type="noConversion"/>
  <conditionalFormatting sqref="E62:E64">
    <cfRule type="containsBlanks" dxfId="1" priority="2">
      <formula>LEN(TRIM(E62))=0</formula>
    </cfRule>
  </conditionalFormatting>
  <conditionalFormatting sqref="E108">
    <cfRule type="containsBlanks" dxfId="0" priority="1">
      <formula>LEN(TRIM(E108))=0</formula>
    </cfRule>
  </conditionalFormatting>
  <dataValidations count="3">
    <dataValidation type="whole" allowBlank="1" showInputMessage="1" showErrorMessage="1" sqref="G59:P64" xr:uid="{5C234BAE-2986-4E23-88DF-E679F4C26C46}">
      <formula1>0</formula1>
      <formula2>10000</formula2>
    </dataValidation>
    <dataValidation type="list" allowBlank="1" showInputMessage="1" showErrorMessage="1" sqref="D2" xr:uid="{F6F64AB2-4362-4DB8-9260-608261B7B6D9}">
      <formula1>"2022-2023,2023-2024,2024-2025,2025-2026,2026-2027,2027-2028"</formula1>
    </dataValidation>
    <dataValidation type="whole" allowBlank="1" showInputMessage="1" showErrorMessage="1" error="Enter Whole Number" sqref="G66:P68 G100:P102 G94:P94 G70:P71 G73:P75 G96:P96 G108:P109 G127:P127 G112:P113 F99 F104 G105:K107 G87:P90 G77:P83 G8:P57" xr:uid="{22A43A8F-6319-41A0-ACF0-2C07EEFE605D}">
      <formula1>-1000000000</formula1>
      <formula2>1000000000</formula2>
    </dataValidation>
  </dataValidations>
  <pageMargins left="0.7" right="0.7" top="0.75" bottom="0.75" header="0.3" footer="0.3"/>
  <drawing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85AC44A-76CF-4DAA-B2AC-1C565A8E9CBE}">
          <x14:formula1>
            <xm:f>_xlfn.ANCHORARRAY('LEA and Campus Lists'!$F$2)</xm:f>
          </x14:formula1>
          <xm:sqref>C2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474DC-382C-4842-B16F-409FB148DC0B}">
  <sheetPr codeName="Sheet7">
    <tabColor rgb="FF00B0F0"/>
  </sheetPr>
  <dimension ref="A1"/>
  <sheetViews>
    <sheetView workbookViewId="0">
      <selection activeCell="J48" sqref="J48"/>
    </sheetView>
  </sheetViews>
  <sheetFormatPr baseColWidth="10" defaultColWidth="11.140625" defaultRowHeight="15"/>
  <sheetData>
    <row r="1" spans="1:1" ht="21">
      <c r="A1" s="32" t="s">
        <v>214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9B0730-AE3E-3C49-9D91-7AD0512AA635}">
  <sheetPr codeName="Sheet8">
    <tabColor theme="1"/>
  </sheetPr>
  <dimension ref="A1:B13"/>
  <sheetViews>
    <sheetView zoomScale="150" zoomScaleNormal="150" workbookViewId="0">
      <pane ySplit="1" topLeftCell="A2" activePane="bottomLeft" state="frozen"/>
      <selection activeCell="C2" sqref="C2"/>
      <selection pane="bottomLeft" activeCell="A2" sqref="A2"/>
    </sheetView>
  </sheetViews>
  <sheetFormatPr baseColWidth="10" defaultColWidth="10.7109375" defaultRowHeight="15"/>
  <cols>
    <col min="1" max="1" width="10" style="31" bestFit="1" customWidth="1"/>
    <col min="2" max="2" width="129" style="6" customWidth="1"/>
    <col min="3" max="16384" width="10.7109375" style="6"/>
  </cols>
  <sheetData>
    <row r="1" spans="1:2" ht="23" thickBot="1">
      <c r="A1" s="30" t="s">
        <v>88</v>
      </c>
      <c r="B1" s="30" t="s">
        <v>243</v>
      </c>
    </row>
    <row r="2" spans="1:2" ht="128">
      <c r="A2" s="31">
        <v>1</v>
      </c>
      <c r="B2" s="7" t="s">
        <v>286</v>
      </c>
    </row>
    <row r="3" spans="1:2" ht="32">
      <c r="A3" s="31">
        <v>2</v>
      </c>
      <c r="B3" s="7" t="s">
        <v>292</v>
      </c>
    </row>
    <row r="4" spans="1:2" ht="16">
      <c r="A4" s="31">
        <v>3</v>
      </c>
      <c r="B4" s="33" t="s">
        <v>258</v>
      </c>
    </row>
    <row r="5" spans="1:2" ht="16">
      <c r="A5" s="31">
        <v>4</v>
      </c>
      <c r="B5" s="7" t="s">
        <v>279</v>
      </c>
    </row>
    <row r="6" spans="1:2" ht="16">
      <c r="A6" s="31">
        <v>5</v>
      </c>
      <c r="B6" s="7" t="s">
        <v>241</v>
      </c>
    </row>
    <row r="7" spans="1:2" ht="16">
      <c r="A7" s="31">
        <v>6</v>
      </c>
      <c r="B7" s="7" t="s">
        <v>271</v>
      </c>
    </row>
    <row r="8" spans="1:2" ht="16">
      <c r="A8" s="31">
        <v>7</v>
      </c>
      <c r="B8" s="7" t="s">
        <v>242</v>
      </c>
    </row>
    <row r="9" spans="1:2" ht="32">
      <c r="A9" s="31">
        <v>8</v>
      </c>
      <c r="B9" s="6" t="s">
        <v>259</v>
      </c>
    </row>
    <row r="10" spans="1:2" ht="32">
      <c r="A10" s="31">
        <v>9</v>
      </c>
      <c r="B10" s="6" t="s">
        <v>280</v>
      </c>
    </row>
    <row r="11" spans="1:2" ht="16">
      <c r="A11" s="31">
        <v>10</v>
      </c>
      <c r="B11" s="7" t="s">
        <v>260</v>
      </c>
    </row>
    <row r="13" spans="1:2" ht="16">
      <c r="B13" s="8" t="s">
        <v>293</v>
      </c>
    </row>
  </sheetData>
  <sheetProtection algorithmName="SHA-512" hashValue="NpsTRG6bi2+rN9Zi8luAj7BErNK4HoiaSeDwUm45IVKfY2FEywclnQXR00icqfbbQEqHFhjQK2eQfVWqGwUN5A==" saltValue="SXBwgcz6BrDUjx3BXtC+/Q=="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958CDB-9665-8F4A-90A0-1B83B4A74727}">
  <sheetPr codeName="Sheet9"/>
  <dimension ref="A1:M135"/>
  <sheetViews>
    <sheetView zoomScaleNormal="100" workbookViewId="0">
      <pane ySplit="1" topLeftCell="A2" activePane="bottomLeft" state="frozen"/>
      <selection pane="bottomLeft" activeCell="A2" sqref="A2"/>
    </sheetView>
  </sheetViews>
  <sheetFormatPr baseColWidth="10" defaultColWidth="11.140625" defaultRowHeight="15"/>
  <cols>
    <col min="1" max="1" width="54" bestFit="1" customWidth="1"/>
    <col min="2" max="2" width="8.42578125" style="147" bestFit="1" customWidth="1"/>
    <col min="3" max="3" width="60.7109375" bestFit="1" customWidth="1"/>
    <col min="4" max="4" width="12.28515625" style="147" bestFit="1" customWidth="1"/>
    <col min="5" max="5" width="2.7109375" customWidth="1"/>
    <col min="6" max="6" width="54" bestFit="1" customWidth="1"/>
    <col min="7" max="7" width="2.7109375" customWidth="1"/>
    <col min="8" max="8" width="33.5703125" bestFit="1" customWidth="1"/>
    <col min="9" max="9" width="6.42578125" style="147" bestFit="1" customWidth="1"/>
    <col min="10" max="10" width="38" bestFit="1" customWidth="1"/>
    <col min="12" max="12" width="10.7109375" style="160"/>
    <col min="13" max="13" width="71.42578125" bestFit="1" customWidth="1"/>
  </cols>
  <sheetData>
    <row r="1" spans="1:13">
      <c r="A1" t="s">
        <v>2</v>
      </c>
      <c r="B1" s="147" t="s">
        <v>1</v>
      </c>
      <c r="C1" t="s">
        <v>186</v>
      </c>
      <c r="D1" s="147" t="s">
        <v>187</v>
      </c>
      <c r="F1" s="10" t="s">
        <v>2</v>
      </c>
      <c r="H1" s="9" t="s">
        <v>2</v>
      </c>
      <c r="I1" s="149" t="s">
        <v>1</v>
      </c>
      <c r="J1" s="9" t="s">
        <v>186</v>
      </c>
      <c r="L1" s="166" t="s">
        <v>299</v>
      </c>
      <c r="M1" s="167"/>
    </row>
    <row r="2" spans="1:13">
      <c r="A2" t="str">
        <f>IF(ISERROR(VLOOKUP(Select_LEA,A3:A135,1,FALSE)),Select_LEA,"[SELECT LEA FROM DROPDOWN MENU OR ENTER NEW LEA]")</f>
        <v>[SELECT LEA FROM DROPDOWN MENU OR ENTER NEW LEA]</v>
      </c>
      <c r="B2" s="148" t="s">
        <v>268</v>
      </c>
      <c r="C2" s="152" t="s">
        <v>270</v>
      </c>
      <c r="D2" s="148" t="s">
        <v>269</v>
      </c>
      <c r="F2" t="str" cm="1">
        <f t="array" ref="F2:F68">_xlfn._xlws.SORT(_xlfn.UNIQUE(LEA_Names))</f>
        <v>[SELECT LEA FROM DROPDOWN MENU OR ENTER NEW LEA]</v>
      </c>
      <c r="H2" t="str" cm="1">
        <f t="array" ref="H2:J4">_xlfn._xlws.SORT(_xlfn._xlws.FILTER(LEA_and_Campus_List[[LEA]:[Campus]],LEA_Names=Select_LEA),2)</f>
        <v>E.L. Haynes PCS</v>
      </c>
      <c r="I2" s="147">
        <v>116</v>
      </c>
      <c r="J2" t="str">
        <v>E.L. Haynes PCS - Elementary School</v>
      </c>
    </row>
    <row r="3" spans="1:13">
      <c r="A3" s="161" t="s">
        <v>4</v>
      </c>
      <c r="B3" s="162">
        <v>178</v>
      </c>
      <c r="C3" s="161" t="s">
        <v>4</v>
      </c>
      <c r="D3" s="162">
        <v>233</v>
      </c>
      <c r="F3" t="str">
        <v>Academy of Hope Adult PCS</v>
      </c>
      <c r="H3" t="str">
        <v>E.L. Haynes PCS</v>
      </c>
      <c r="I3" s="147">
        <v>116</v>
      </c>
      <c r="J3" t="str">
        <v>E.L. Haynes PCS - High School</v>
      </c>
    </row>
    <row r="4" spans="1:13">
      <c r="A4" s="161" t="s">
        <v>18</v>
      </c>
      <c r="B4" s="162">
        <v>155</v>
      </c>
      <c r="C4" s="161" t="s">
        <v>185</v>
      </c>
      <c r="D4" s="162">
        <v>217</v>
      </c>
      <c r="F4" t="str">
        <v>Achievement Preparatory Academy PCS</v>
      </c>
      <c r="H4" t="str">
        <v>E.L. Haynes PCS</v>
      </c>
      <c r="I4" s="147">
        <v>116</v>
      </c>
      <c r="J4" t="str">
        <v>E.L. Haynes PCS - Middle School</v>
      </c>
    </row>
    <row r="5" spans="1:13">
      <c r="A5" s="152" t="s">
        <v>19</v>
      </c>
      <c r="B5" s="162">
        <v>103</v>
      </c>
      <c r="C5" s="161" t="s">
        <v>184</v>
      </c>
      <c r="D5" s="162">
        <v>140</v>
      </c>
      <c r="F5" t="str">
        <v>AppleTree Early Learning PCS</v>
      </c>
    </row>
    <row r="6" spans="1:13">
      <c r="A6" s="161" t="s">
        <v>19</v>
      </c>
      <c r="B6" s="162">
        <v>103</v>
      </c>
      <c r="C6" s="161" t="s">
        <v>183</v>
      </c>
      <c r="D6" s="162">
        <v>3072</v>
      </c>
      <c r="F6" t="str">
        <v>BASIS DC PCS</v>
      </c>
    </row>
    <row r="7" spans="1:13">
      <c r="A7" s="161" t="s">
        <v>19</v>
      </c>
      <c r="B7" s="162">
        <v>103</v>
      </c>
      <c r="C7" s="161" t="s">
        <v>182</v>
      </c>
      <c r="D7" s="162">
        <v>3073</v>
      </c>
      <c r="F7" t="str">
        <v>Breakthrough Montessori PCS</v>
      </c>
    </row>
    <row r="8" spans="1:13">
      <c r="A8" s="161" t="s">
        <v>19</v>
      </c>
      <c r="B8" s="162">
        <v>103</v>
      </c>
      <c r="C8" s="161" t="s">
        <v>181</v>
      </c>
      <c r="D8" s="162">
        <v>1137</v>
      </c>
      <c r="F8" t="str">
        <v>Bridges PCS</v>
      </c>
    </row>
    <row r="9" spans="1:13">
      <c r="A9" s="161" t="s">
        <v>19</v>
      </c>
      <c r="B9" s="162">
        <v>103</v>
      </c>
      <c r="C9" s="161" t="s">
        <v>180</v>
      </c>
      <c r="D9" s="162">
        <v>1069</v>
      </c>
      <c r="F9" t="str">
        <v>Briya PCS</v>
      </c>
    </row>
    <row r="10" spans="1:13">
      <c r="A10" s="161" t="s">
        <v>19</v>
      </c>
      <c r="B10" s="162">
        <v>103</v>
      </c>
      <c r="C10" s="161" t="s">
        <v>179</v>
      </c>
      <c r="D10" s="162">
        <v>141</v>
      </c>
      <c r="F10" t="str">
        <v>Capital City PCS</v>
      </c>
    </row>
    <row r="11" spans="1:13">
      <c r="A11" s="161" t="s">
        <v>19</v>
      </c>
      <c r="B11" s="162">
        <v>103</v>
      </c>
      <c r="C11" s="152" t="s">
        <v>287</v>
      </c>
      <c r="D11" s="162">
        <v>3153</v>
      </c>
      <c r="F11" t="str">
        <v>Capital Village PCS</v>
      </c>
    </row>
    <row r="12" spans="1:13">
      <c r="A12" s="161" t="s">
        <v>19</v>
      </c>
      <c r="B12" s="162">
        <v>103</v>
      </c>
      <c r="C12" s="152" t="s">
        <v>288</v>
      </c>
      <c r="D12" s="162">
        <v>3155</v>
      </c>
      <c r="F12" t="str">
        <v>Carlos Rosario International PCS</v>
      </c>
    </row>
    <row r="13" spans="1:13">
      <c r="A13" s="161" t="s">
        <v>20</v>
      </c>
      <c r="B13" s="162">
        <v>168</v>
      </c>
      <c r="C13" s="161" t="s">
        <v>20</v>
      </c>
      <c r="D13" s="162">
        <v>3068</v>
      </c>
      <c r="F13" t="str">
        <v>Cedar Tree Academy PCS</v>
      </c>
    </row>
    <row r="14" spans="1:13">
      <c r="A14" s="161" t="s">
        <v>21</v>
      </c>
      <c r="B14" s="162">
        <v>189</v>
      </c>
      <c r="C14" s="161" t="s">
        <v>21</v>
      </c>
      <c r="D14" s="162">
        <v>289</v>
      </c>
      <c r="F14" t="str">
        <v>Center City PCS</v>
      </c>
    </row>
    <row r="15" spans="1:13">
      <c r="A15" s="161" t="s">
        <v>22</v>
      </c>
      <c r="B15" s="162">
        <v>107</v>
      </c>
      <c r="C15" s="161" t="s">
        <v>22</v>
      </c>
      <c r="D15" s="162">
        <v>142</v>
      </c>
      <c r="F15" t="str">
        <v>Cesar Chavez PCS for Public Policy</v>
      </c>
    </row>
    <row r="16" spans="1:13">
      <c r="A16" s="161" t="s">
        <v>23</v>
      </c>
      <c r="B16" s="162">
        <v>119</v>
      </c>
      <c r="C16" s="161" t="s">
        <v>23</v>
      </c>
      <c r="D16" s="162">
        <v>126</v>
      </c>
      <c r="F16" t="str">
        <v>Community College Preparatory Academy PCS</v>
      </c>
    </row>
    <row r="17" spans="1:6">
      <c r="A17" s="161" t="s">
        <v>24</v>
      </c>
      <c r="B17" s="162">
        <v>108</v>
      </c>
      <c r="C17" s="161" t="s">
        <v>178</v>
      </c>
      <c r="D17" s="162">
        <v>1207</v>
      </c>
      <c r="F17" t="str">
        <v>Creative Minds International PCS</v>
      </c>
    </row>
    <row r="18" spans="1:6">
      <c r="A18" s="161" t="s">
        <v>24</v>
      </c>
      <c r="B18" s="162">
        <v>108</v>
      </c>
      <c r="C18" s="161" t="s">
        <v>177</v>
      </c>
      <c r="D18" s="162">
        <v>184</v>
      </c>
      <c r="F18" t="str">
        <v>DC Bilingual PCS</v>
      </c>
    </row>
    <row r="19" spans="1:6">
      <c r="A19" s="161" t="s">
        <v>24</v>
      </c>
      <c r="B19" s="162">
        <v>108</v>
      </c>
      <c r="C19" s="161" t="s">
        <v>176</v>
      </c>
      <c r="D19" s="162">
        <v>182</v>
      </c>
      <c r="F19" t="str">
        <v>DC Prep PCS</v>
      </c>
    </row>
    <row r="20" spans="1:6">
      <c r="A20" s="161" t="s">
        <v>25</v>
      </c>
      <c r="B20" s="162">
        <v>334</v>
      </c>
      <c r="C20" s="161" t="s">
        <v>25</v>
      </c>
      <c r="D20" s="162">
        <v>1145</v>
      </c>
      <c r="F20" t="str">
        <v>DC Scholars PCS</v>
      </c>
    </row>
    <row r="21" spans="1:6">
      <c r="A21" s="161" t="s">
        <v>26</v>
      </c>
      <c r="B21" s="162">
        <v>162</v>
      </c>
      <c r="C21" s="161" t="s">
        <v>26</v>
      </c>
      <c r="D21" s="162">
        <v>1119</v>
      </c>
      <c r="F21" t="str">
        <v>DC Wildflower PCS</v>
      </c>
    </row>
    <row r="22" spans="1:6">
      <c r="A22" s="161" t="s">
        <v>27</v>
      </c>
      <c r="B22" s="162">
        <v>123</v>
      </c>
      <c r="C22" s="161" t="s">
        <v>27</v>
      </c>
      <c r="D22" s="162">
        <v>188</v>
      </c>
      <c r="F22" t="str">
        <v>Digital Pioneers Academy PCS</v>
      </c>
    </row>
    <row r="23" spans="1:6">
      <c r="A23" s="161" t="s">
        <v>28</v>
      </c>
      <c r="B23" s="162">
        <v>156</v>
      </c>
      <c r="C23" s="161" t="s">
        <v>175</v>
      </c>
      <c r="D23" s="162">
        <v>1103</v>
      </c>
      <c r="F23" t="str">
        <v>District of Columbia International School</v>
      </c>
    </row>
    <row r="24" spans="1:6">
      <c r="A24" s="161" t="s">
        <v>28</v>
      </c>
      <c r="B24" s="162">
        <v>156</v>
      </c>
      <c r="C24" s="161" t="s">
        <v>174</v>
      </c>
      <c r="D24" s="162">
        <v>1104</v>
      </c>
      <c r="F24" t="str">
        <v>E.L. Haynes PCS</v>
      </c>
    </row>
    <row r="25" spans="1:6">
      <c r="A25" s="161" t="s">
        <v>28</v>
      </c>
      <c r="B25" s="162">
        <v>156</v>
      </c>
      <c r="C25" s="161" t="s">
        <v>173</v>
      </c>
      <c r="D25" s="162">
        <v>1105</v>
      </c>
      <c r="F25" t="str">
        <v>Early Childhood Academy PCS</v>
      </c>
    </row>
    <row r="26" spans="1:6">
      <c r="A26" s="161" t="s">
        <v>28</v>
      </c>
      <c r="B26" s="162">
        <v>156</v>
      </c>
      <c r="C26" s="161" t="s">
        <v>172</v>
      </c>
      <c r="D26" s="162">
        <v>1106</v>
      </c>
      <c r="F26" t="str">
        <v>Elsie Whitlow Stokes Community Freedom PCS</v>
      </c>
    </row>
    <row r="27" spans="1:6">
      <c r="A27" s="161" t="s">
        <v>28</v>
      </c>
      <c r="B27" s="162">
        <v>156</v>
      </c>
      <c r="C27" s="161" t="s">
        <v>171</v>
      </c>
      <c r="D27" s="162">
        <v>1107</v>
      </c>
      <c r="F27" t="str">
        <v>Friendship PCS</v>
      </c>
    </row>
    <row r="28" spans="1:6">
      <c r="A28" s="161" t="s">
        <v>28</v>
      </c>
      <c r="B28" s="162">
        <v>156</v>
      </c>
      <c r="C28" s="161" t="s">
        <v>170</v>
      </c>
      <c r="D28" s="162">
        <v>1108</v>
      </c>
      <c r="F28" t="str">
        <v>Girls Global Academy PCS</v>
      </c>
    </row>
    <row r="29" spans="1:6">
      <c r="A29" s="161" t="s">
        <v>29</v>
      </c>
      <c r="B29" s="162">
        <v>109</v>
      </c>
      <c r="C29" s="161" t="s">
        <v>169</v>
      </c>
      <c r="D29" s="162">
        <v>109</v>
      </c>
      <c r="F29" t="str">
        <v>Global Citizens PCS</v>
      </c>
    </row>
    <row r="30" spans="1:6">
      <c r="A30" s="161" t="s">
        <v>30</v>
      </c>
      <c r="B30" s="162">
        <v>176</v>
      </c>
      <c r="C30" s="161" t="s">
        <v>30</v>
      </c>
      <c r="D30" s="162">
        <v>216</v>
      </c>
      <c r="F30" t="str">
        <v>Goodwill Excel Center PCS</v>
      </c>
    </row>
    <row r="31" spans="1:6">
      <c r="A31" s="161" t="s">
        <v>31</v>
      </c>
      <c r="B31" s="162">
        <v>169</v>
      </c>
      <c r="C31" s="161" t="s">
        <v>31</v>
      </c>
      <c r="D31" s="162">
        <v>3069</v>
      </c>
      <c r="F31" t="str">
        <v>Harmony DC PCS</v>
      </c>
    </row>
    <row r="32" spans="1:6">
      <c r="A32" s="161" t="s">
        <v>32</v>
      </c>
      <c r="B32" s="162">
        <v>114</v>
      </c>
      <c r="C32" s="161" t="s">
        <v>32</v>
      </c>
      <c r="D32" s="162">
        <v>199</v>
      </c>
      <c r="F32" t="str">
        <v>Howard University Middle School of Mathematics and Science PCS</v>
      </c>
    </row>
    <row r="33" spans="1:6">
      <c r="A33" s="161" t="s">
        <v>33</v>
      </c>
      <c r="B33" s="162">
        <v>115</v>
      </c>
      <c r="C33" s="161" t="s">
        <v>168</v>
      </c>
      <c r="D33" s="162">
        <v>276</v>
      </c>
      <c r="F33" t="str">
        <v>IDEA PCS</v>
      </c>
    </row>
    <row r="34" spans="1:6">
      <c r="A34" s="161" t="s">
        <v>33</v>
      </c>
      <c r="B34" s="162">
        <v>115</v>
      </c>
      <c r="C34" s="161" t="s">
        <v>167</v>
      </c>
      <c r="D34" s="162">
        <v>1151</v>
      </c>
      <c r="F34" t="str">
        <v>Ingenuity Prep PCS</v>
      </c>
    </row>
    <row r="35" spans="1:6">
      <c r="A35" s="161" t="s">
        <v>33</v>
      </c>
      <c r="B35" s="162">
        <v>115</v>
      </c>
      <c r="C35" s="161" t="s">
        <v>166</v>
      </c>
      <c r="D35" s="162">
        <v>1110</v>
      </c>
      <c r="F35" t="str">
        <v>Inspired Teaching Demonstration PCS</v>
      </c>
    </row>
    <row r="36" spans="1:6">
      <c r="A36" s="161" t="s">
        <v>33</v>
      </c>
      <c r="B36" s="162">
        <v>115</v>
      </c>
      <c r="C36" s="161" t="s">
        <v>165</v>
      </c>
      <c r="D36" s="162">
        <v>218</v>
      </c>
      <c r="F36" t="str">
        <v>Kingsman Academy PCS</v>
      </c>
    </row>
    <row r="37" spans="1:6">
      <c r="A37" s="161" t="s">
        <v>33</v>
      </c>
      <c r="B37" s="162">
        <v>115</v>
      </c>
      <c r="C37" s="161" t="s">
        <v>164</v>
      </c>
      <c r="D37" s="162">
        <v>130</v>
      </c>
      <c r="F37" t="str">
        <v>KIPP DC PCS</v>
      </c>
    </row>
    <row r="38" spans="1:6">
      <c r="A38" s="161" t="s">
        <v>33</v>
      </c>
      <c r="B38" s="162">
        <v>115</v>
      </c>
      <c r="C38" s="161" t="s">
        <v>163</v>
      </c>
      <c r="D38" s="162">
        <v>196</v>
      </c>
      <c r="F38" t="str">
        <v>Latin American Montessori Bilingual PCS</v>
      </c>
    </row>
    <row r="39" spans="1:6">
      <c r="A39" s="161" t="s">
        <v>34</v>
      </c>
      <c r="B39" s="162">
        <v>170</v>
      </c>
      <c r="C39" s="161" t="s">
        <v>34</v>
      </c>
      <c r="D39" s="162">
        <v>3070</v>
      </c>
      <c r="F39" t="str">
        <v>LAYC Career Academy PCS</v>
      </c>
    </row>
    <row r="40" spans="1:6">
      <c r="A40" s="161" t="s">
        <v>89</v>
      </c>
      <c r="B40" s="162">
        <v>359</v>
      </c>
      <c r="C40" s="161" t="s">
        <v>89</v>
      </c>
      <c r="D40" s="162">
        <v>1176</v>
      </c>
      <c r="F40" t="str">
        <v>LEARN DC PCS</v>
      </c>
    </row>
    <row r="41" spans="1:6">
      <c r="A41" s="161" t="s">
        <v>35</v>
      </c>
      <c r="B41" s="162">
        <v>317</v>
      </c>
      <c r="C41" s="161" t="s">
        <v>162</v>
      </c>
      <c r="D41" s="162">
        <v>1212</v>
      </c>
      <c r="F41" t="str">
        <v>Lee Montessori PCS</v>
      </c>
    </row>
    <row r="42" spans="1:6">
      <c r="A42" s="161" t="s">
        <v>35</v>
      </c>
      <c r="B42" s="162">
        <v>317</v>
      </c>
      <c r="C42" s="161" t="s">
        <v>161</v>
      </c>
      <c r="D42" s="162">
        <v>1038</v>
      </c>
      <c r="F42" t="str">
        <v>Mary McLeod Bethune Day Academy PCS</v>
      </c>
    </row>
    <row r="43" spans="1:6">
      <c r="A43" s="161" t="s">
        <v>36</v>
      </c>
      <c r="B43" s="162">
        <v>181</v>
      </c>
      <c r="C43" s="161" t="s">
        <v>36</v>
      </c>
      <c r="D43" s="162">
        <v>248</v>
      </c>
      <c r="F43" t="str">
        <v>Maya Angelou PCS</v>
      </c>
    </row>
    <row r="44" spans="1:6">
      <c r="A44" s="161" t="s">
        <v>37</v>
      </c>
      <c r="B44" s="162">
        <v>116</v>
      </c>
      <c r="C44" s="161" t="s">
        <v>160</v>
      </c>
      <c r="D44" s="162">
        <v>1206</v>
      </c>
      <c r="F44" t="str">
        <v>Meridian PCS</v>
      </c>
    </row>
    <row r="45" spans="1:6">
      <c r="A45" s="161" t="s">
        <v>37</v>
      </c>
      <c r="B45" s="162">
        <v>116</v>
      </c>
      <c r="C45" s="161" t="s">
        <v>159</v>
      </c>
      <c r="D45" s="162">
        <v>1138</v>
      </c>
      <c r="F45" t="str">
        <v>Monument Academy PCS</v>
      </c>
    </row>
    <row r="46" spans="1:6">
      <c r="A46" s="161" t="s">
        <v>37</v>
      </c>
      <c r="B46" s="162">
        <v>116</v>
      </c>
      <c r="C46" s="161" t="s">
        <v>158</v>
      </c>
      <c r="D46" s="162">
        <v>146</v>
      </c>
      <c r="F46" t="str">
        <v>Mundo Verde Bilingual PCS</v>
      </c>
    </row>
    <row r="47" spans="1:6">
      <c r="A47" s="161" t="s">
        <v>38</v>
      </c>
      <c r="B47" s="162">
        <v>118</v>
      </c>
      <c r="C47" s="161" t="s">
        <v>38</v>
      </c>
      <c r="D47" s="162">
        <v>138</v>
      </c>
      <c r="F47" t="str">
        <v>Paul PCS</v>
      </c>
    </row>
    <row r="48" spans="1:6">
      <c r="A48" s="161" t="s">
        <v>39</v>
      </c>
      <c r="B48" s="162">
        <v>144</v>
      </c>
      <c r="C48" s="161" t="s">
        <v>157</v>
      </c>
      <c r="D48" s="162">
        <v>159</v>
      </c>
      <c r="F48" t="str">
        <v>Perry Street Preparatory PCS</v>
      </c>
    </row>
    <row r="49" spans="1:6">
      <c r="A49" s="161" t="s">
        <v>39</v>
      </c>
      <c r="B49" s="162">
        <v>144</v>
      </c>
      <c r="C49" s="161" t="s">
        <v>156</v>
      </c>
      <c r="D49" s="162">
        <v>1059</v>
      </c>
      <c r="F49" t="str">
        <v>Richard Wright PCS for Journalism and Media Arts</v>
      </c>
    </row>
    <row r="50" spans="1:6">
      <c r="A50" s="161" t="s">
        <v>40</v>
      </c>
      <c r="B50" s="162">
        <v>120</v>
      </c>
      <c r="C50" s="161" t="s">
        <v>155</v>
      </c>
      <c r="D50" s="162">
        <v>269</v>
      </c>
      <c r="F50" t="str">
        <v>Rocketship Education DC PCS</v>
      </c>
    </row>
    <row r="51" spans="1:6">
      <c r="A51" s="161" t="s">
        <v>40</v>
      </c>
      <c r="B51" s="162">
        <v>120</v>
      </c>
      <c r="C51" s="161" t="s">
        <v>154</v>
      </c>
      <c r="D51" s="162">
        <v>1140</v>
      </c>
      <c r="F51" t="str">
        <v>Roots PCS</v>
      </c>
    </row>
    <row r="52" spans="1:6">
      <c r="A52" s="161" t="s">
        <v>40</v>
      </c>
      <c r="B52" s="162">
        <v>120</v>
      </c>
      <c r="C52" s="161" t="s">
        <v>153</v>
      </c>
      <c r="D52" s="162">
        <v>361</v>
      </c>
      <c r="F52" t="str">
        <v>SEED PCS</v>
      </c>
    </row>
    <row r="53" spans="1:6">
      <c r="A53" s="161" t="s">
        <v>40</v>
      </c>
      <c r="B53" s="162">
        <v>120</v>
      </c>
      <c r="C53" s="161" t="s">
        <v>152</v>
      </c>
      <c r="D53" s="162">
        <v>362</v>
      </c>
      <c r="F53" t="str">
        <v>Sela PCS</v>
      </c>
    </row>
    <row r="54" spans="1:6">
      <c r="A54" s="161" t="s">
        <v>40</v>
      </c>
      <c r="B54" s="162">
        <v>120</v>
      </c>
      <c r="C54" s="161" t="s">
        <v>151</v>
      </c>
      <c r="D54" s="162">
        <v>363</v>
      </c>
      <c r="F54" t="str">
        <v>Shining Stars Montessori Academy PCS</v>
      </c>
    </row>
    <row r="55" spans="1:6">
      <c r="A55" s="161" t="s">
        <v>40</v>
      </c>
      <c r="B55" s="162">
        <v>120</v>
      </c>
      <c r="C55" s="161" t="s">
        <v>150</v>
      </c>
      <c r="D55" s="162">
        <v>364</v>
      </c>
      <c r="F55" t="str">
        <v>Social Justice PCS</v>
      </c>
    </row>
    <row r="56" spans="1:6">
      <c r="A56" s="161" t="s">
        <v>40</v>
      </c>
      <c r="B56" s="162">
        <v>120</v>
      </c>
      <c r="C56" s="161" t="s">
        <v>149</v>
      </c>
      <c r="D56" s="162">
        <v>186</v>
      </c>
      <c r="F56" t="str">
        <v>St. Coletta Special Education PCS</v>
      </c>
    </row>
    <row r="57" spans="1:6">
      <c r="A57" s="161" t="s">
        <v>40</v>
      </c>
      <c r="B57" s="162">
        <v>120</v>
      </c>
      <c r="C57" s="161" t="s">
        <v>148</v>
      </c>
      <c r="D57" s="162">
        <v>1083</v>
      </c>
      <c r="F57" t="str">
        <v>Statesmen College Preparatory Academy for Boys PCS</v>
      </c>
    </row>
    <row r="58" spans="1:6">
      <c r="A58" s="161" t="s">
        <v>40</v>
      </c>
      <c r="B58" s="162">
        <v>120</v>
      </c>
      <c r="C58" s="161" t="s">
        <v>147</v>
      </c>
      <c r="D58" s="162">
        <v>1084</v>
      </c>
      <c r="F58" t="str">
        <v>The Children's Guild DC PCS</v>
      </c>
    </row>
    <row r="59" spans="1:6">
      <c r="A59" s="161" t="s">
        <v>40</v>
      </c>
      <c r="B59" s="162">
        <v>120</v>
      </c>
      <c r="C59" s="161" t="s">
        <v>146</v>
      </c>
      <c r="D59" s="162">
        <v>268</v>
      </c>
      <c r="F59" t="str">
        <v>The Family Place PCS</v>
      </c>
    </row>
    <row r="60" spans="1:6">
      <c r="A60" s="161" t="s">
        <v>40</v>
      </c>
      <c r="B60" s="162">
        <v>120</v>
      </c>
      <c r="C60" s="161" t="s">
        <v>145</v>
      </c>
      <c r="D60" s="162">
        <v>113</v>
      </c>
      <c r="F60" t="str">
        <v>The Next Step/El Próximo Paso PCS</v>
      </c>
    </row>
    <row r="61" spans="1:6">
      <c r="A61" s="161" t="s">
        <v>40</v>
      </c>
      <c r="B61" s="162">
        <v>120</v>
      </c>
      <c r="C61" s="161" t="s">
        <v>144</v>
      </c>
      <c r="D61" s="162">
        <v>1057</v>
      </c>
      <c r="F61" t="str">
        <v>The Sojourner Truth School PCS</v>
      </c>
    </row>
    <row r="62" spans="1:6">
      <c r="A62" s="161" t="s">
        <v>40</v>
      </c>
      <c r="B62" s="162">
        <v>120</v>
      </c>
      <c r="C62" s="161" t="s">
        <v>143</v>
      </c>
      <c r="D62" s="162">
        <v>1164</v>
      </c>
      <c r="F62" t="str">
        <v>Thurgood Marshall Academy PCS</v>
      </c>
    </row>
    <row r="63" spans="1:6">
      <c r="A63" s="161" t="s">
        <v>40</v>
      </c>
      <c r="B63" s="162">
        <v>120</v>
      </c>
      <c r="C63" s="161" t="s">
        <v>142</v>
      </c>
      <c r="D63" s="162">
        <v>365</v>
      </c>
      <c r="F63" t="str">
        <v>Two Rivers PCS</v>
      </c>
    </row>
    <row r="64" spans="1:6">
      <c r="A64" s="161" t="s">
        <v>40</v>
      </c>
      <c r="B64" s="162">
        <v>120</v>
      </c>
      <c r="C64" s="161" t="s">
        <v>141</v>
      </c>
      <c r="D64" s="162">
        <v>366</v>
      </c>
      <c r="F64" t="str">
        <v>Washington Global PCS</v>
      </c>
    </row>
    <row r="65" spans="1:6">
      <c r="A65" s="161" t="s">
        <v>14</v>
      </c>
      <c r="B65" s="162">
        <v>340</v>
      </c>
      <c r="C65" s="161" t="s">
        <v>14</v>
      </c>
      <c r="D65" s="162">
        <v>1146</v>
      </c>
      <c r="F65" t="str">
        <v>Washington Latin PCS</v>
      </c>
    </row>
    <row r="66" spans="1:6">
      <c r="A66" s="161" t="s">
        <v>41</v>
      </c>
      <c r="B66" s="162">
        <v>357</v>
      </c>
      <c r="C66" s="161" t="s">
        <v>41</v>
      </c>
      <c r="D66" s="162">
        <v>1160</v>
      </c>
      <c r="F66" t="str">
        <v>Washington Leadership Academy PCS</v>
      </c>
    </row>
    <row r="67" spans="1:6">
      <c r="A67" s="161" t="s">
        <v>42</v>
      </c>
      <c r="B67" s="162">
        <v>190</v>
      </c>
      <c r="C67" s="161" t="s">
        <v>42</v>
      </c>
      <c r="D67" s="162">
        <v>297</v>
      </c>
      <c r="F67" t="str">
        <v>Washington Yu Ying PCS</v>
      </c>
    </row>
    <row r="68" spans="1:6">
      <c r="A68" s="161" t="s">
        <v>43</v>
      </c>
      <c r="B68" s="162">
        <v>180</v>
      </c>
      <c r="C68" s="161" t="s">
        <v>140</v>
      </c>
      <c r="D68" s="162">
        <v>245</v>
      </c>
      <c r="F68" t="str">
        <v>YouthBuild DC PCS</v>
      </c>
    </row>
    <row r="69" spans="1:6">
      <c r="A69" s="161" t="s">
        <v>44</v>
      </c>
      <c r="B69" s="162">
        <v>124</v>
      </c>
      <c r="C69" s="161" t="s">
        <v>44</v>
      </c>
      <c r="D69" s="162">
        <v>115</v>
      </c>
    </row>
    <row r="70" spans="1:6">
      <c r="A70" s="161" t="s">
        <v>45</v>
      </c>
      <c r="B70" s="162">
        <v>126</v>
      </c>
      <c r="C70" s="161" t="s">
        <v>45</v>
      </c>
      <c r="D70" s="162">
        <v>163</v>
      </c>
    </row>
    <row r="71" spans="1:6">
      <c r="A71" s="161" t="s">
        <v>46</v>
      </c>
      <c r="B71" s="162">
        <v>173</v>
      </c>
      <c r="C71" s="161" t="s">
        <v>46</v>
      </c>
      <c r="D71" s="162">
        <v>200</v>
      </c>
    </row>
    <row r="72" spans="1:6">
      <c r="A72" s="161" t="s">
        <v>47</v>
      </c>
      <c r="B72" s="162">
        <v>165</v>
      </c>
      <c r="C72" s="161" t="s">
        <v>47</v>
      </c>
      <c r="D72" s="162">
        <v>3064</v>
      </c>
    </row>
    <row r="73" spans="1:6">
      <c r="A73" s="161" t="s">
        <v>48</v>
      </c>
      <c r="B73" s="162">
        <v>186</v>
      </c>
      <c r="C73" s="161" t="s">
        <v>48</v>
      </c>
      <c r="D73" s="162">
        <v>267</v>
      </c>
    </row>
    <row r="74" spans="1:6">
      <c r="A74" s="161" t="s">
        <v>49</v>
      </c>
      <c r="B74" s="162">
        <v>129</v>
      </c>
      <c r="C74" s="161" t="s">
        <v>139</v>
      </c>
      <c r="D74" s="162">
        <v>116</v>
      </c>
    </row>
    <row r="75" spans="1:6">
      <c r="A75" s="161" t="s">
        <v>49</v>
      </c>
      <c r="B75" s="162">
        <v>129</v>
      </c>
      <c r="C75" s="161" t="s">
        <v>138</v>
      </c>
      <c r="D75" s="162">
        <v>236</v>
      </c>
    </row>
    <row r="76" spans="1:6">
      <c r="A76" s="161" t="s">
        <v>49</v>
      </c>
      <c r="B76" s="162">
        <v>129</v>
      </c>
      <c r="C76" s="161" t="s">
        <v>137</v>
      </c>
      <c r="D76" s="162">
        <v>1123</v>
      </c>
    </row>
    <row r="77" spans="1:6">
      <c r="A77" s="161" t="s">
        <v>49</v>
      </c>
      <c r="B77" s="162">
        <v>129</v>
      </c>
      <c r="C77" s="161" t="s">
        <v>136</v>
      </c>
      <c r="D77" s="162">
        <v>209</v>
      </c>
    </row>
    <row r="78" spans="1:6">
      <c r="A78" s="161" t="s">
        <v>49</v>
      </c>
      <c r="B78" s="162">
        <v>129</v>
      </c>
      <c r="C78" s="161" t="s">
        <v>135</v>
      </c>
      <c r="D78" s="162">
        <v>1122</v>
      </c>
    </row>
    <row r="79" spans="1:6">
      <c r="A79" s="161" t="s">
        <v>49</v>
      </c>
      <c r="B79" s="162">
        <v>129</v>
      </c>
      <c r="C79" s="161" t="s">
        <v>134</v>
      </c>
      <c r="D79" s="162">
        <v>1129</v>
      </c>
    </row>
    <row r="80" spans="1:6">
      <c r="A80" s="161" t="s">
        <v>49</v>
      </c>
      <c r="B80" s="162">
        <v>129</v>
      </c>
      <c r="C80" s="161" t="s">
        <v>133</v>
      </c>
      <c r="D80" s="162">
        <v>3071</v>
      </c>
    </row>
    <row r="81" spans="1:4">
      <c r="A81" s="161" t="s">
        <v>49</v>
      </c>
      <c r="B81" s="162">
        <v>129</v>
      </c>
      <c r="C81" s="161" t="s">
        <v>132</v>
      </c>
      <c r="D81" s="162">
        <v>1085</v>
      </c>
    </row>
    <row r="82" spans="1:4">
      <c r="A82" s="161" t="s">
        <v>49</v>
      </c>
      <c r="B82" s="162">
        <v>129</v>
      </c>
      <c r="C82" s="161" t="s">
        <v>131</v>
      </c>
      <c r="D82" s="162">
        <v>1185</v>
      </c>
    </row>
    <row r="83" spans="1:4">
      <c r="A83" s="161" t="s">
        <v>49</v>
      </c>
      <c r="B83" s="162">
        <v>129</v>
      </c>
      <c r="C83" s="161" t="s">
        <v>130</v>
      </c>
      <c r="D83" s="162">
        <v>189</v>
      </c>
    </row>
    <row r="84" spans="1:4">
      <c r="A84" s="161" t="s">
        <v>49</v>
      </c>
      <c r="B84" s="162">
        <v>129</v>
      </c>
      <c r="C84" s="161" t="s">
        <v>129</v>
      </c>
      <c r="D84" s="162">
        <v>190</v>
      </c>
    </row>
    <row r="85" spans="1:4">
      <c r="A85" s="161" t="s">
        <v>49</v>
      </c>
      <c r="B85" s="162">
        <v>129</v>
      </c>
      <c r="C85" s="161" t="s">
        <v>128</v>
      </c>
      <c r="D85" s="162">
        <v>132</v>
      </c>
    </row>
    <row r="86" spans="1:4">
      <c r="A86" s="161" t="s">
        <v>49</v>
      </c>
      <c r="B86" s="162">
        <v>129</v>
      </c>
      <c r="C86" s="161" t="s">
        <v>127</v>
      </c>
      <c r="D86" s="162">
        <v>242</v>
      </c>
    </row>
    <row r="87" spans="1:4">
      <c r="A87" s="161" t="s">
        <v>49</v>
      </c>
      <c r="B87" s="162">
        <v>129</v>
      </c>
      <c r="C87" s="161" t="s">
        <v>126</v>
      </c>
      <c r="D87" s="162">
        <v>1177</v>
      </c>
    </row>
    <row r="88" spans="1:4">
      <c r="A88" s="161" t="s">
        <v>49</v>
      </c>
      <c r="B88" s="162">
        <v>129</v>
      </c>
      <c r="C88" s="161" t="s">
        <v>125</v>
      </c>
      <c r="D88" s="162">
        <v>1121</v>
      </c>
    </row>
    <row r="89" spans="1:4">
      <c r="A89" s="161" t="s">
        <v>49</v>
      </c>
      <c r="B89" s="162">
        <v>129</v>
      </c>
      <c r="C89" s="161" t="s">
        <v>124</v>
      </c>
      <c r="D89" s="162">
        <v>237</v>
      </c>
    </row>
    <row r="90" spans="1:4">
      <c r="A90" s="161" t="s">
        <v>49</v>
      </c>
      <c r="B90" s="162">
        <v>129</v>
      </c>
      <c r="C90" s="161" t="s">
        <v>123</v>
      </c>
      <c r="D90" s="162">
        <v>214</v>
      </c>
    </row>
    <row r="91" spans="1:4">
      <c r="A91" s="161" t="s">
        <v>49</v>
      </c>
      <c r="B91" s="162">
        <v>129</v>
      </c>
      <c r="C91" s="161" t="s">
        <v>122</v>
      </c>
      <c r="D91" s="162">
        <v>243</v>
      </c>
    </row>
    <row r="92" spans="1:4">
      <c r="A92" s="161" t="s">
        <v>49</v>
      </c>
      <c r="B92" s="162">
        <v>129</v>
      </c>
      <c r="C92" s="161" t="s">
        <v>121</v>
      </c>
      <c r="D92" s="162">
        <v>121</v>
      </c>
    </row>
    <row r="93" spans="1:4">
      <c r="A93" s="161" t="s">
        <v>49</v>
      </c>
      <c r="B93" s="162">
        <v>129</v>
      </c>
      <c r="C93" s="161" t="s">
        <v>120</v>
      </c>
      <c r="D93" s="162">
        <v>1086</v>
      </c>
    </row>
    <row r="94" spans="1:4">
      <c r="A94" s="161" t="s">
        <v>50</v>
      </c>
      <c r="B94" s="162">
        <v>130</v>
      </c>
      <c r="C94" s="161" t="s">
        <v>50</v>
      </c>
      <c r="D94" s="162">
        <v>193</v>
      </c>
    </row>
    <row r="95" spans="1:4">
      <c r="A95" s="161" t="s">
        <v>51</v>
      </c>
      <c r="B95" s="162">
        <v>172</v>
      </c>
      <c r="C95" s="161" t="s">
        <v>51</v>
      </c>
      <c r="D95" s="162">
        <v>104</v>
      </c>
    </row>
    <row r="96" spans="1:4">
      <c r="A96" s="161" t="s">
        <v>52</v>
      </c>
      <c r="B96" s="162">
        <v>358</v>
      </c>
      <c r="C96" s="161" t="s">
        <v>52</v>
      </c>
      <c r="D96" s="162">
        <v>1172</v>
      </c>
    </row>
    <row r="97" spans="1:4">
      <c r="A97" s="161" t="s">
        <v>53</v>
      </c>
      <c r="B97" s="162">
        <v>177</v>
      </c>
      <c r="C97" s="161" t="s">
        <v>119</v>
      </c>
      <c r="D97" s="162">
        <v>228</v>
      </c>
    </row>
    <row r="98" spans="1:4">
      <c r="A98" s="161" t="s">
        <v>53</v>
      </c>
      <c r="B98" s="162">
        <v>177</v>
      </c>
      <c r="C98" s="161" t="s">
        <v>118</v>
      </c>
      <c r="D98" s="162">
        <v>1141</v>
      </c>
    </row>
    <row r="99" spans="1:4">
      <c r="A99" s="161" t="s">
        <v>54</v>
      </c>
      <c r="B99" s="162">
        <v>132</v>
      </c>
      <c r="C99" s="161" t="s">
        <v>54</v>
      </c>
      <c r="D99" s="162">
        <v>135</v>
      </c>
    </row>
    <row r="100" spans="1:4">
      <c r="A100" s="161" t="s">
        <v>55</v>
      </c>
      <c r="B100" s="162">
        <v>133</v>
      </c>
      <c r="C100" s="161" t="s">
        <v>117</v>
      </c>
      <c r="D100" s="162">
        <v>101</v>
      </c>
    </row>
    <row r="101" spans="1:4">
      <c r="A101" s="161" t="s">
        <v>55</v>
      </c>
      <c r="B101" s="162">
        <v>133</v>
      </c>
      <c r="C101" s="161" t="s">
        <v>116</v>
      </c>
      <c r="D101" s="162">
        <v>137</v>
      </c>
    </row>
    <row r="102" spans="1:4">
      <c r="A102" s="161" t="s">
        <v>56</v>
      </c>
      <c r="B102" s="162">
        <v>135</v>
      </c>
      <c r="C102" s="161" t="s">
        <v>56</v>
      </c>
      <c r="D102" s="162">
        <v>165</v>
      </c>
    </row>
    <row r="103" spans="1:4">
      <c r="A103" s="161" t="s">
        <v>57</v>
      </c>
      <c r="B103" s="162">
        <v>184</v>
      </c>
      <c r="C103" s="161" t="s">
        <v>57</v>
      </c>
      <c r="D103" s="162">
        <v>260</v>
      </c>
    </row>
    <row r="104" spans="1:4">
      <c r="A104" s="161" t="s">
        <v>58</v>
      </c>
      <c r="B104" s="162">
        <v>171</v>
      </c>
      <c r="C104" s="161" t="s">
        <v>115</v>
      </c>
      <c r="D104" s="162">
        <v>1088</v>
      </c>
    </row>
    <row r="105" spans="1:4">
      <c r="A105" s="161" t="s">
        <v>58</v>
      </c>
      <c r="B105" s="162">
        <v>171</v>
      </c>
      <c r="C105" s="161" t="s">
        <v>114</v>
      </c>
      <c r="D105" s="162">
        <v>3065</v>
      </c>
    </row>
    <row r="106" spans="1:4">
      <c r="A106" s="161" t="s">
        <v>59</v>
      </c>
      <c r="B106" s="162">
        <v>138</v>
      </c>
      <c r="C106" s="161" t="s">
        <v>113</v>
      </c>
      <c r="D106" s="162">
        <v>222</v>
      </c>
    </row>
    <row r="107" spans="1:4">
      <c r="A107" s="161" t="s">
        <v>59</v>
      </c>
      <c r="B107" s="162">
        <v>138</v>
      </c>
      <c r="C107" s="161" t="s">
        <v>112</v>
      </c>
      <c r="D107" s="162">
        <v>170</v>
      </c>
    </row>
    <row r="108" spans="1:4">
      <c r="A108" s="161" t="s">
        <v>60</v>
      </c>
      <c r="B108" s="162">
        <v>125</v>
      </c>
      <c r="C108" s="161" t="s">
        <v>60</v>
      </c>
      <c r="D108" s="162">
        <v>161</v>
      </c>
    </row>
    <row r="109" spans="1:4">
      <c r="A109" s="161" t="s">
        <v>61</v>
      </c>
      <c r="B109" s="162">
        <v>167</v>
      </c>
      <c r="C109" s="161" t="s">
        <v>61</v>
      </c>
      <c r="D109" s="162">
        <v>3067</v>
      </c>
    </row>
    <row r="110" spans="1:4">
      <c r="A110" s="161" t="s">
        <v>62</v>
      </c>
      <c r="B110" s="162">
        <v>191</v>
      </c>
      <c r="C110" s="161" t="s">
        <v>111</v>
      </c>
      <c r="D110" s="162">
        <v>1150</v>
      </c>
    </row>
    <row r="111" spans="1:4">
      <c r="A111" s="161" t="s">
        <v>62</v>
      </c>
      <c r="B111" s="162">
        <v>191</v>
      </c>
      <c r="C111" s="161" t="s">
        <v>110</v>
      </c>
      <c r="D111" s="162">
        <v>1016</v>
      </c>
    </row>
    <row r="112" spans="1:4">
      <c r="A112" s="161" t="s">
        <v>62</v>
      </c>
      <c r="B112" s="162">
        <v>191</v>
      </c>
      <c r="C112" s="161" t="s">
        <v>109</v>
      </c>
      <c r="D112" s="162">
        <v>286</v>
      </c>
    </row>
    <row r="113" spans="1:4">
      <c r="A113" s="161" t="s">
        <v>63</v>
      </c>
      <c r="B113" s="162">
        <v>140</v>
      </c>
      <c r="C113" s="161" t="s">
        <v>63</v>
      </c>
      <c r="D113" s="162">
        <v>173</v>
      </c>
    </row>
    <row r="114" spans="1:4">
      <c r="A114" s="161" t="s">
        <v>64</v>
      </c>
      <c r="B114" s="162">
        <v>142</v>
      </c>
      <c r="C114" s="161" t="s">
        <v>108</v>
      </c>
      <c r="D114" s="162">
        <v>174</v>
      </c>
    </row>
    <row r="115" spans="1:4">
      <c r="A115" s="161" t="s">
        <v>65</v>
      </c>
      <c r="B115" s="162">
        <v>174</v>
      </c>
      <c r="C115" s="161" t="s">
        <v>65</v>
      </c>
      <c r="D115" s="162">
        <v>197</v>
      </c>
    </row>
    <row r="116" spans="1:4">
      <c r="A116" s="161" t="s">
        <v>66</v>
      </c>
      <c r="B116" s="162">
        <v>166</v>
      </c>
      <c r="C116" s="161" t="s">
        <v>66</v>
      </c>
      <c r="D116" s="162">
        <v>3066</v>
      </c>
    </row>
    <row r="117" spans="1:4">
      <c r="A117" s="161" t="s">
        <v>67</v>
      </c>
      <c r="B117" s="162">
        <v>350</v>
      </c>
      <c r="C117" s="161" t="s">
        <v>67</v>
      </c>
      <c r="D117" s="162">
        <v>1148</v>
      </c>
    </row>
    <row r="118" spans="1:4">
      <c r="A118" s="161" t="s">
        <v>68</v>
      </c>
      <c r="B118" s="162">
        <v>143</v>
      </c>
      <c r="C118" s="161" t="s">
        <v>68</v>
      </c>
      <c r="D118" s="162">
        <v>1047</v>
      </c>
    </row>
    <row r="119" spans="1:4">
      <c r="A119" s="161" t="s">
        <v>69</v>
      </c>
      <c r="B119" s="162">
        <v>314</v>
      </c>
      <c r="C119" s="161" t="s">
        <v>107</v>
      </c>
      <c r="D119" s="162">
        <v>1037</v>
      </c>
    </row>
    <row r="120" spans="1:4">
      <c r="A120" s="161" t="s">
        <v>70</v>
      </c>
      <c r="B120" s="162">
        <v>188</v>
      </c>
      <c r="C120" s="161" t="s">
        <v>70</v>
      </c>
      <c r="D120" s="162">
        <v>255</v>
      </c>
    </row>
    <row r="121" spans="1:4">
      <c r="A121" s="161" t="s">
        <v>71</v>
      </c>
      <c r="B121" s="162">
        <v>303</v>
      </c>
      <c r="C121" s="161" t="s">
        <v>71</v>
      </c>
      <c r="D121" s="162">
        <v>1036</v>
      </c>
    </row>
    <row r="122" spans="1:4">
      <c r="A122" s="161" t="s">
        <v>289</v>
      </c>
      <c r="B122" s="162">
        <v>145</v>
      </c>
      <c r="C122" s="161" t="s">
        <v>289</v>
      </c>
      <c r="D122" s="162">
        <v>168</v>
      </c>
    </row>
    <row r="123" spans="1:4">
      <c r="A123" s="161" t="s">
        <v>72</v>
      </c>
      <c r="B123" s="162">
        <v>323</v>
      </c>
      <c r="C123" s="161" t="s">
        <v>72</v>
      </c>
      <c r="D123" s="162">
        <v>1144</v>
      </c>
    </row>
    <row r="124" spans="1:4">
      <c r="A124" s="161" t="s">
        <v>73</v>
      </c>
      <c r="B124" s="162">
        <v>146</v>
      </c>
      <c r="C124" s="161" t="s">
        <v>73</v>
      </c>
      <c r="D124" s="162">
        <v>191</v>
      </c>
    </row>
    <row r="125" spans="1:4">
      <c r="A125" s="161" t="s">
        <v>74</v>
      </c>
      <c r="B125" s="162">
        <v>149</v>
      </c>
      <c r="C125" s="161" t="s">
        <v>106</v>
      </c>
      <c r="D125" s="162">
        <v>198</v>
      </c>
    </row>
    <row r="126" spans="1:4">
      <c r="A126" s="161" t="s">
        <v>74</v>
      </c>
      <c r="B126" s="162">
        <v>149</v>
      </c>
      <c r="C126" s="161" t="s">
        <v>105</v>
      </c>
      <c r="D126" s="162">
        <v>270</v>
      </c>
    </row>
    <row r="127" spans="1:4">
      <c r="A127" s="161" t="s">
        <v>74</v>
      </c>
      <c r="B127" s="162">
        <v>149</v>
      </c>
      <c r="C127" s="161" t="s">
        <v>104</v>
      </c>
      <c r="D127" s="162">
        <v>1152</v>
      </c>
    </row>
    <row r="128" spans="1:4">
      <c r="A128" s="161" t="s">
        <v>75</v>
      </c>
      <c r="B128" s="162">
        <v>185</v>
      </c>
      <c r="C128" s="161" t="s">
        <v>75</v>
      </c>
      <c r="D128" s="162">
        <v>263</v>
      </c>
    </row>
    <row r="129" spans="1:4">
      <c r="A129" s="161" t="s">
        <v>76</v>
      </c>
      <c r="B129" s="162">
        <v>151</v>
      </c>
      <c r="C129" s="161" t="s">
        <v>290</v>
      </c>
      <c r="D129" s="162">
        <v>1292</v>
      </c>
    </row>
    <row r="130" spans="1:4">
      <c r="A130" s="161" t="s">
        <v>76</v>
      </c>
      <c r="B130" s="162">
        <v>151</v>
      </c>
      <c r="C130" s="161" t="s">
        <v>103</v>
      </c>
      <c r="D130" s="162">
        <v>125</v>
      </c>
    </row>
    <row r="131" spans="1:4">
      <c r="A131" s="161" t="s">
        <v>76</v>
      </c>
      <c r="B131" s="162">
        <v>151</v>
      </c>
      <c r="C131" s="161" t="s">
        <v>102</v>
      </c>
      <c r="D131" s="162">
        <v>1118</v>
      </c>
    </row>
    <row r="132" spans="1:4">
      <c r="A132" s="161" t="s">
        <v>76</v>
      </c>
      <c r="B132" s="162">
        <v>151</v>
      </c>
      <c r="C132" s="152" t="s">
        <v>291</v>
      </c>
      <c r="D132" s="163">
        <v>-597</v>
      </c>
    </row>
    <row r="133" spans="1:4">
      <c r="A133" s="161" t="s">
        <v>77</v>
      </c>
      <c r="B133" s="162">
        <v>194</v>
      </c>
      <c r="C133" s="161" t="s">
        <v>77</v>
      </c>
      <c r="D133" s="162">
        <v>283</v>
      </c>
    </row>
    <row r="134" spans="1:4">
      <c r="A134" s="161" t="s">
        <v>78</v>
      </c>
      <c r="B134" s="162">
        <v>160</v>
      </c>
      <c r="C134" s="161" t="s">
        <v>78</v>
      </c>
      <c r="D134" s="162">
        <v>1117</v>
      </c>
    </row>
    <row r="135" spans="1:4">
      <c r="A135" s="161" t="s">
        <v>79</v>
      </c>
      <c r="B135" s="162">
        <v>131</v>
      </c>
      <c r="C135" s="161" t="s">
        <v>79</v>
      </c>
      <c r="D135" s="162">
        <v>128</v>
      </c>
    </row>
  </sheetData>
  <sheetProtection algorithmName="SHA-512" hashValue="A9ZaF9oVr5zDNdI9sR96x8B7R4QMcNd/Bdfe4yfLTc+S/8eiarFHl8zUqIWiSAOZ10WPuhycUplT2FxPD9izAg==" saltValue="eAmH0js/R7VZE3eo3wqE5A==" spinCount="100000" sheet="1" objects="1" scenarios="1"/>
  <mergeCells count="1">
    <mergeCell ref="L1:M1"/>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9</vt:i4>
      </vt:variant>
      <vt:variant>
        <vt:lpstr>Named Ranges</vt:lpstr>
      </vt:variant>
      <vt:variant>
        <vt:i4>14</vt:i4>
      </vt:variant>
    </vt:vector>
  </HeadingPairs>
  <TitlesOfParts>
    <vt:vector size="23" baseType="lpstr">
      <vt:lpstr>5-Yr PCSB Budget Base Case</vt:lpstr>
      <vt:lpstr>5-Yr PCSB Budget No Expansion</vt:lpstr>
      <vt:lpstr>5-Yr PCSB Budget Contingency</vt:lpstr>
      <vt:lpstr>Base Case Minus No Expansion</vt:lpstr>
      <vt:lpstr>Base Case Minus Contingency</vt:lpstr>
      <vt:lpstr>Contingency Minus No Expansion</vt:lpstr>
      <vt:lpstr>Additional Assumptions</vt:lpstr>
      <vt:lpstr>PCSB 5-Yr Budget Instructions</vt:lpstr>
      <vt:lpstr>LEA and Campus Lists</vt:lpstr>
      <vt:lpstr>'5-Yr PCSB Budget Contingency'!Campus_Name</vt:lpstr>
      <vt:lpstr>'5-Yr PCSB Budget No Expansion'!Campus_Name</vt:lpstr>
      <vt:lpstr>'Base Case Minus Contingency'!Campus_Name</vt:lpstr>
      <vt:lpstr>'Base Case Minus No Expansion'!Campus_Name</vt:lpstr>
      <vt:lpstr>'Contingency Minus No Expansion'!Campus_Name</vt:lpstr>
      <vt:lpstr>Campus_Name</vt:lpstr>
      <vt:lpstr>LEA</vt:lpstr>
      <vt:lpstr>'5-Yr PCSB Budget Contingency'!LEA_Names</vt:lpstr>
      <vt:lpstr>'5-Yr PCSB Budget No Expansion'!LEA_Names</vt:lpstr>
      <vt:lpstr>'Base Case Minus Contingency'!LEA_Names</vt:lpstr>
      <vt:lpstr>'Base Case Minus No Expansion'!LEA_Names</vt:lpstr>
      <vt:lpstr>'Contingency Minus No Expansion'!LEA_Names</vt:lpstr>
      <vt:lpstr>LEA_Names</vt:lpstr>
      <vt:lpstr>Select_LEA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Bayuk</dc:creator>
  <cp:lastModifiedBy>Hannah Cousino</cp:lastModifiedBy>
  <dcterms:created xsi:type="dcterms:W3CDTF">2021-06-25T19:31:35Z</dcterms:created>
  <dcterms:modified xsi:type="dcterms:W3CDTF">2026-08-20T15:39:11Z</dcterms:modified>
</cp:coreProperties>
</file>