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Users/docsmac/Desktop/Monument/"/>
    </mc:Choice>
  </mc:AlternateContent>
  <xr:revisionPtr revIDLastSave="0" documentId="8_{94206CD8-0C50-1F44-95CB-8D1220316560}" xr6:coauthVersionLast="47" xr6:coauthVersionMax="47" xr10:uidLastSave="{00000000-0000-0000-0000-000000000000}"/>
  <bookViews>
    <workbookView xWindow="0" yWindow="660" windowWidth="16380" windowHeight="8200" tabRatio="500" firstSheet="1" activeTab="2" xr2:uid="{00000000-000D-0000-FFFF-FFFF00000000}"/>
  </bookViews>
  <sheets>
    <sheet name="5-Yr PCSB Budget Base Case" sheetId="1" r:id="rId1"/>
    <sheet name="5-Yr PCSB Budget No Expansion" sheetId="2" r:id="rId2"/>
    <sheet name="5-Yr PCSB Budget Contingency" sheetId="3" r:id="rId3"/>
    <sheet name="Base Case Minus No Expansion" sheetId="4" r:id="rId4"/>
    <sheet name="Base Case Minus Contingency" sheetId="5" r:id="rId5"/>
    <sheet name="Additional Assumptions" sheetId="6" r:id="rId6"/>
    <sheet name="PCSB 5-Yr Budget Instructions" sheetId="7" r:id="rId7"/>
    <sheet name="LEA and Campus Lists" sheetId="8" state="hidden" r:id="rId8"/>
  </sheets>
  <definedNames>
    <definedName name="_7027AC9C059748c8A1CB672677814313_UserDefaultSettings_0" hidden="1">#VALUE!</definedName>
    <definedName name="_7027AC9C059748c8A1CB672677814313_UserDefaultSettings_1" hidden="1">_xlfn._LONGTEXT("e&gt;_x005F_x000D_
    &lt;FontColor&gt;-1&lt;/FontColor&gt;_x005F_x000D_
    &lt;FontSize&gt;8&lt;/FontSize&gt;_x005F_x000D_
    &lt;FontBold&gt;false&lt;/FontBold&gt;_x005F_x000D_
    &lt;FontItalic&gt;false&lt;/FontItalic&gt;_x005F_x000D_
    &lt;FontUnderlined&gt;false&lt;/FontUnderlined&gt;_x005F_x000D_
  &lt;/TableDimensionCaption&gt;_x005F_x000D_
  &lt;TableBa","ndColor&gt;49&lt;/TableBandColor&gt;_x005F_x000D_
  &lt;TableBandS")&amp;_xlfn._LONGTEXT("ize&gt;2&lt;/TableBandSize&gt;_x005F_x000D_
  &lt;TableFormatNonLeafRowMembersBold&gt;false&lt;/TableFormatNonLeafRowMembersBold&gt;_x005F_x000D_
  &lt;TableFormatNonLeafColumnMembersBold&gt;false&lt;/TableFormatNonLeafColumnMembersBold&gt;_x005F_x000D_
  &lt;TableFormatNonLeafRowCellsBold&gt;false&lt;/TableFormat","NonLeafRowCellsBol")&amp;"d&gt;_x005F_x000D_
  &lt;TableFormatNonLeafColumnCellsBold&gt;false&lt;/TableFormatNonLeafColumnCellsBold&gt;_x005F_x000D_
  &lt;TableGridColor&gt;15&lt;/TableGridColor&gt;_x005F_x000D_
  &lt;ChartTableRowAxisLabelDirection&gt;90&lt;/ChartTableRowAxisLabelDirection&gt;_x005F_x000D_
&lt;/UserSettings&gt;"</definedName>
    <definedName name="_7027AC9C059748c8A1CB672677814313_UserDefaultSettings_Count" hidden="1">2</definedName>
    <definedName name="_xlnm._FilterDatabase" localSheetId="0" hidden="1">'5-Yr PCSB Budget Base Case'!$A$1:$K$1</definedName>
    <definedName name="_xlnm._FilterDatabase" localSheetId="2" hidden="1">'5-Yr PCSB Budget Contingency'!$A$1:$K$1</definedName>
    <definedName name="_xlnm._FilterDatabase" localSheetId="1" hidden="1">'5-Yr PCSB Budget No Expansion'!$A$1:$K$1</definedName>
    <definedName name="_xlnm._FilterDatabase" localSheetId="4" hidden="1">'Base Case Minus Contingency'!$A$1:$K$1</definedName>
    <definedName name="_xlnm._FilterDatabase" localSheetId="3" hidden="1">'Base Case Minus No Expansion'!$A$1:$K$1</definedName>
    <definedName name="Campus_Name" localSheetId="2">LEA_and_Campus_List[Campus]</definedName>
    <definedName name="Campus_Name" localSheetId="1">LEA_and_Campus_List[Campus]</definedName>
    <definedName name="Campus_Name" localSheetId="4">LEA_and_Campus_List[Campus]</definedName>
    <definedName name="Campus_Name" localSheetId="3">LEA_and_Campus_List[Campus]</definedName>
    <definedName name="Campus_Name">LEA_and_Campus_List[Campus]</definedName>
    <definedName name="HTML1_1" hidden="1">"[FCFF3]Sheet1!$A$1:$L$34"</definedName>
    <definedName name="HTML1_10" hidden="1">""</definedName>
    <definedName name="HTML1_11" hidden="1">1</definedName>
    <definedName name="HTML1_12" hidden="1">"Aswath:Adobe SiteMillª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LEA">'LEA and Campus Lists'!$H$2</definedName>
    <definedName name="LEA_Names" localSheetId="2">LEA_and_Campus_List[LEA]</definedName>
    <definedName name="LEA_Names" localSheetId="1">LEA_and_Campus_List[LEA]</definedName>
    <definedName name="LEA_Names" localSheetId="4">LEA_and_Campus_List[LEA]</definedName>
    <definedName name="LEA_Names" localSheetId="3">LEA_and_Campus_List[LEA]</definedName>
    <definedName name="LEA_Names">LEA_and_Campus_List[LEA]</definedName>
    <definedName name="Select_Campus">#REF!</definedName>
    <definedName name="Select_LEA">'5-Yr PCSB Budget Base Case'!$C$2</definedName>
    <definedName name="VarBudget">#REF!</definedName>
    <definedName name="VarToRev">#REF!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22" i="5" l="1"/>
  <c r="A121" i="5"/>
  <c r="A120" i="5"/>
  <c r="A119" i="5"/>
  <c r="A118" i="5"/>
  <c r="A117" i="5"/>
  <c r="A116" i="5"/>
  <c r="A115" i="5"/>
  <c r="A114" i="5"/>
  <c r="A113" i="5"/>
  <c r="A112" i="5"/>
  <c r="A111" i="5"/>
  <c r="A110" i="5"/>
  <c r="A109" i="5"/>
  <c r="O108" i="5"/>
  <c r="N108" i="5"/>
  <c r="K108" i="5"/>
  <c r="P108" i="5" s="1"/>
  <c r="J108" i="5"/>
  <c r="I108" i="5"/>
  <c r="H108" i="5"/>
  <c r="M108" i="5" s="1"/>
  <c r="G108" i="5"/>
  <c r="L108" i="5" s="1"/>
  <c r="A108" i="5"/>
  <c r="P107" i="5"/>
  <c r="O107" i="5"/>
  <c r="N107" i="5"/>
  <c r="M107" i="5"/>
  <c r="L107" i="5"/>
  <c r="K107" i="5"/>
  <c r="J107" i="5"/>
  <c r="I107" i="5"/>
  <c r="H107" i="5"/>
  <c r="G107" i="5"/>
  <c r="A107" i="5"/>
  <c r="A106" i="5"/>
  <c r="A105" i="5"/>
  <c r="A104" i="5"/>
  <c r="F103" i="5"/>
  <c r="A103" i="5"/>
  <c r="P102" i="5"/>
  <c r="O102" i="5"/>
  <c r="N102" i="5"/>
  <c r="M102" i="5"/>
  <c r="L102" i="5"/>
  <c r="K102" i="5"/>
  <c r="J102" i="5"/>
  <c r="I102" i="5"/>
  <c r="H102" i="5"/>
  <c r="G102" i="5"/>
  <c r="F102" i="5"/>
  <c r="A102" i="5"/>
  <c r="P101" i="5"/>
  <c r="O101" i="5"/>
  <c r="N101" i="5"/>
  <c r="M101" i="5"/>
  <c r="L101" i="5"/>
  <c r="K101" i="5"/>
  <c r="J101" i="5"/>
  <c r="I101" i="5"/>
  <c r="H101" i="5"/>
  <c r="G101" i="5"/>
  <c r="F101" i="5"/>
  <c r="A101" i="5"/>
  <c r="P100" i="5"/>
  <c r="O100" i="5"/>
  <c r="N100" i="5"/>
  <c r="M100" i="5"/>
  <c r="L100" i="5"/>
  <c r="K100" i="5"/>
  <c r="J100" i="5"/>
  <c r="I100" i="5"/>
  <c r="H100" i="5"/>
  <c r="G100" i="5"/>
  <c r="F100" i="5"/>
  <c r="A100" i="5"/>
  <c r="F99" i="5"/>
  <c r="A99" i="5"/>
  <c r="F98" i="5"/>
  <c r="A98" i="5"/>
  <c r="K97" i="5"/>
  <c r="P97" i="5" s="1"/>
  <c r="J97" i="5"/>
  <c r="O97" i="5" s="1"/>
  <c r="I97" i="5"/>
  <c r="N97" i="5" s="1"/>
  <c r="H97" i="5"/>
  <c r="M97" i="5" s="1"/>
  <c r="G97" i="5"/>
  <c r="L97" i="5" s="1"/>
  <c r="F97" i="5"/>
  <c r="A97" i="5"/>
  <c r="L96" i="5"/>
  <c r="K96" i="5"/>
  <c r="P96" i="5" s="1"/>
  <c r="J96" i="5"/>
  <c r="O96" i="5" s="1"/>
  <c r="I96" i="5"/>
  <c r="N96" i="5" s="1"/>
  <c r="H96" i="5"/>
  <c r="M96" i="5" s="1"/>
  <c r="G96" i="5"/>
  <c r="F96" i="5"/>
  <c r="A96" i="5"/>
  <c r="L95" i="5"/>
  <c r="K95" i="5"/>
  <c r="P95" i="5" s="1"/>
  <c r="J95" i="5"/>
  <c r="O95" i="5" s="1"/>
  <c r="I95" i="5"/>
  <c r="N95" i="5" s="1"/>
  <c r="H95" i="5"/>
  <c r="M95" i="5" s="1"/>
  <c r="G95" i="5"/>
  <c r="F95" i="5"/>
  <c r="A95" i="5"/>
  <c r="F94" i="5"/>
  <c r="A94" i="5"/>
  <c r="F93" i="5"/>
  <c r="A93" i="5"/>
  <c r="F92" i="5"/>
  <c r="A92" i="5"/>
  <c r="P91" i="5"/>
  <c r="O91" i="5"/>
  <c r="N91" i="5"/>
  <c r="M91" i="5"/>
  <c r="L91" i="5"/>
  <c r="K91" i="5"/>
  <c r="J91" i="5"/>
  <c r="I91" i="5"/>
  <c r="H91" i="5"/>
  <c r="G91" i="5"/>
  <c r="F91" i="5"/>
  <c r="A91" i="5"/>
  <c r="F90" i="5"/>
  <c r="A90" i="5"/>
  <c r="P89" i="5"/>
  <c r="O89" i="5"/>
  <c r="N89" i="5"/>
  <c r="M89" i="5"/>
  <c r="L89" i="5"/>
  <c r="K89" i="5"/>
  <c r="J89" i="5"/>
  <c r="I89" i="5"/>
  <c r="H89" i="5"/>
  <c r="G89" i="5"/>
  <c r="F89" i="5"/>
  <c r="A89" i="5"/>
  <c r="F88" i="5"/>
  <c r="A88" i="5"/>
  <c r="F87" i="5"/>
  <c r="A87" i="5"/>
  <c r="F86" i="5"/>
  <c r="A86" i="5"/>
  <c r="P85" i="5"/>
  <c r="O85" i="5"/>
  <c r="M85" i="5"/>
  <c r="L85" i="5"/>
  <c r="K85" i="5"/>
  <c r="J85" i="5"/>
  <c r="I85" i="5"/>
  <c r="N85" i="5" s="1"/>
  <c r="H85" i="5"/>
  <c r="G85" i="5"/>
  <c r="F85" i="5"/>
  <c r="A85" i="5"/>
  <c r="P84" i="5"/>
  <c r="O84" i="5"/>
  <c r="N84" i="5"/>
  <c r="M84" i="5"/>
  <c r="L84" i="5"/>
  <c r="K84" i="5"/>
  <c r="J84" i="5"/>
  <c r="I84" i="5"/>
  <c r="H84" i="5"/>
  <c r="G84" i="5"/>
  <c r="F84" i="5"/>
  <c r="A84" i="5"/>
  <c r="P83" i="5"/>
  <c r="O83" i="5"/>
  <c r="N83" i="5"/>
  <c r="M83" i="5"/>
  <c r="L83" i="5"/>
  <c r="K83" i="5"/>
  <c r="J83" i="5"/>
  <c r="I83" i="5"/>
  <c r="H83" i="5"/>
  <c r="G83" i="5"/>
  <c r="F83" i="5"/>
  <c r="A83" i="5"/>
  <c r="P82" i="5"/>
  <c r="O82" i="5"/>
  <c r="M82" i="5"/>
  <c r="L82" i="5"/>
  <c r="K82" i="5"/>
  <c r="J82" i="5"/>
  <c r="I82" i="5"/>
  <c r="N82" i="5" s="1"/>
  <c r="H82" i="5"/>
  <c r="G82" i="5"/>
  <c r="F82" i="5"/>
  <c r="A82" i="5"/>
  <c r="F81" i="5"/>
  <c r="A81" i="5"/>
  <c r="F80" i="5"/>
  <c r="A80" i="5"/>
  <c r="F79" i="5"/>
  <c r="A79" i="5"/>
  <c r="P78" i="5"/>
  <c r="N78" i="5"/>
  <c r="M78" i="5"/>
  <c r="K78" i="5"/>
  <c r="J78" i="5"/>
  <c r="O78" i="5" s="1"/>
  <c r="I78" i="5"/>
  <c r="H78" i="5"/>
  <c r="G78" i="5"/>
  <c r="L78" i="5" s="1"/>
  <c r="F78" i="5"/>
  <c r="A78" i="5"/>
  <c r="P77" i="5"/>
  <c r="O77" i="5"/>
  <c r="N77" i="5"/>
  <c r="M77" i="5"/>
  <c r="L77" i="5"/>
  <c r="K77" i="5"/>
  <c r="J77" i="5"/>
  <c r="I77" i="5"/>
  <c r="H77" i="5"/>
  <c r="G77" i="5"/>
  <c r="F77" i="5"/>
  <c r="A77" i="5"/>
  <c r="P76" i="5"/>
  <c r="O76" i="5"/>
  <c r="K76" i="5"/>
  <c r="J76" i="5"/>
  <c r="I76" i="5"/>
  <c r="N76" i="5" s="1"/>
  <c r="H76" i="5"/>
  <c r="M76" i="5" s="1"/>
  <c r="G76" i="5"/>
  <c r="L76" i="5" s="1"/>
  <c r="F76" i="5"/>
  <c r="A76" i="5"/>
  <c r="P75" i="5"/>
  <c r="O75" i="5"/>
  <c r="N75" i="5"/>
  <c r="M75" i="5"/>
  <c r="L75" i="5"/>
  <c r="K75" i="5"/>
  <c r="J75" i="5"/>
  <c r="I75" i="5"/>
  <c r="H75" i="5"/>
  <c r="G75" i="5"/>
  <c r="F75" i="5"/>
  <c r="A75" i="5"/>
  <c r="N74" i="5"/>
  <c r="M74" i="5"/>
  <c r="L74" i="5"/>
  <c r="K74" i="5"/>
  <c r="P74" i="5" s="1"/>
  <c r="J74" i="5"/>
  <c r="O74" i="5" s="1"/>
  <c r="I74" i="5"/>
  <c r="H74" i="5"/>
  <c r="G74" i="5"/>
  <c r="F74" i="5"/>
  <c r="A74" i="5"/>
  <c r="P73" i="5"/>
  <c r="O73" i="5"/>
  <c r="N73" i="5"/>
  <c r="M73" i="5"/>
  <c r="L73" i="5"/>
  <c r="K73" i="5"/>
  <c r="J73" i="5"/>
  <c r="I73" i="5"/>
  <c r="H73" i="5"/>
  <c r="G73" i="5"/>
  <c r="F73" i="5"/>
  <c r="A73" i="5"/>
  <c r="O72" i="5"/>
  <c r="N72" i="5"/>
  <c r="M72" i="5"/>
  <c r="L72" i="5"/>
  <c r="K72" i="5"/>
  <c r="P72" i="5" s="1"/>
  <c r="J72" i="5"/>
  <c r="I72" i="5"/>
  <c r="H72" i="5"/>
  <c r="G72" i="5"/>
  <c r="F72" i="5"/>
  <c r="A72" i="5"/>
  <c r="F71" i="5"/>
  <c r="A71" i="5"/>
  <c r="P70" i="5"/>
  <c r="O70" i="5"/>
  <c r="N70" i="5"/>
  <c r="M70" i="5"/>
  <c r="K70" i="5"/>
  <c r="J70" i="5"/>
  <c r="I70" i="5"/>
  <c r="H70" i="5"/>
  <c r="G70" i="5"/>
  <c r="L70" i="5" s="1"/>
  <c r="F70" i="5"/>
  <c r="A70" i="5"/>
  <c r="O69" i="5"/>
  <c r="N69" i="5"/>
  <c r="L69" i="5"/>
  <c r="K69" i="5"/>
  <c r="P69" i="5" s="1"/>
  <c r="J69" i="5"/>
  <c r="I69" i="5"/>
  <c r="H69" i="5"/>
  <c r="M69" i="5" s="1"/>
  <c r="G69" i="5"/>
  <c r="F69" i="5"/>
  <c r="A69" i="5"/>
  <c r="P68" i="5"/>
  <c r="O68" i="5"/>
  <c r="M68" i="5"/>
  <c r="L68" i="5"/>
  <c r="K68" i="5"/>
  <c r="J68" i="5"/>
  <c r="I68" i="5"/>
  <c r="N68" i="5" s="1"/>
  <c r="H68" i="5"/>
  <c r="G68" i="5"/>
  <c r="F68" i="5"/>
  <c r="A68" i="5"/>
  <c r="F67" i="5"/>
  <c r="A67" i="5"/>
  <c r="O66" i="5"/>
  <c r="N66" i="5"/>
  <c r="L66" i="5"/>
  <c r="K66" i="5"/>
  <c r="P66" i="5" s="1"/>
  <c r="J66" i="5"/>
  <c r="I66" i="5"/>
  <c r="H66" i="5"/>
  <c r="M66" i="5" s="1"/>
  <c r="G66" i="5"/>
  <c r="F66" i="5"/>
  <c r="A66" i="5"/>
  <c r="P65" i="5"/>
  <c r="O65" i="5"/>
  <c r="N65" i="5"/>
  <c r="M65" i="5"/>
  <c r="L65" i="5"/>
  <c r="K65" i="5"/>
  <c r="J65" i="5"/>
  <c r="I65" i="5"/>
  <c r="H65" i="5"/>
  <c r="G65" i="5"/>
  <c r="F65" i="5"/>
  <c r="A65" i="5"/>
  <c r="F64" i="5"/>
  <c r="A64" i="5"/>
  <c r="O63" i="5"/>
  <c r="N63" i="5"/>
  <c r="K63" i="5"/>
  <c r="P63" i="5" s="1"/>
  <c r="J63" i="5"/>
  <c r="I63" i="5"/>
  <c r="H63" i="5"/>
  <c r="M63" i="5" s="1"/>
  <c r="G63" i="5"/>
  <c r="L63" i="5" s="1"/>
  <c r="F63" i="5"/>
  <c r="A63" i="5"/>
  <c r="P62" i="5"/>
  <c r="O62" i="5"/>
  <c r="K62" i="5"/>
  <c r="J62" i="5"/>
  <c r="I62" i="5"/>
  <c r="N62" i="5" s="1"/>
  <c r="H62" i="5"/>
  <c r="M62" i="5" s="1"/>
  <c r="G62" i="5"/>
  <c r="L62" i="5" s="1"/>
  <c r="F62" i="5"/>
  <c r="A62" i="5"/>
  <c r="P61" i="5"/>
  <c r="M61" i="5"/>
  <c r="K61" i="5"/>
  <c r="J61" i="5"/>
  <c r="O61" i="5" s="1"/>
  <c r="I61" i="5"/>
  <c r="N61" i="5" s="1"/>
  <c r="H61" i="5"/>
  <c r="G61" i="5"/>
  <c r="L61" i="5" s="1"/>
  <c r="F61" i="5"/>
  <c r="A61" i="5"/>
  <c r="F60" i="5"/>
  <c r="A60" i="5"/>
  <c r="P59" i="5"/>
  <c r="O59" i="5"/>
  <c r="N59" i="5"/>
  <c r="M59" i="5"/>
  <c r="L59" i="5"/>
  <c r="K59" i="5"/>
  <c r="J59" i="5"/>
  <c r="I59" i="5"/>
  <c r="H59" i="5"/>
  <c r="G59" i="5"/>
  <c r="F59" i="5"/>
  <c r="A59" i="5"/>
  <c r="N58" i="5"/>
  <c r="L58" i="5"/>
  <c r="K58" i="5"/>
  <c r="P58" i="5" s="1"/>
  <c r="J58" i="5"/>
  <c r="O58" i="5" s="1"/>
  <c r="I58" i="5"/>
  <c r="H58" i="5"/>
  <c r="M58" i="5" s="1"/>
  <c r="G58" i="5"/>
  <c r="A58" i="5"/>
  <c r="P57" i="5"/>
  <c r="O57" i="5"/>
  <c r="N57" i="5"/>
  <c r="M57" i="5"/>
  <c r="L57" i="5"/>
  <c r="K57" i="5"/>
  <c r="J57" i="5"/>
  <c r="I57" i="5"/>
  <c r="H57" i="5"/>
  <c r="G57" i="5"/>
  <c r="F57" i="5"/>
  <c r="A57" i="5"/>
  <c r="O56" i="5"/>
  <c r="N56" i="5"/>
  <c r="M56" i="5"/>
  <c r="L56" i="5"/>
  <c r="K56" i="5"/>
  <c r="P56" i="5" s="1"/>
  <c r="J56" i="5"/>
  <c r="I56" i="5"/>
  <c r="H56" i="5"/>
  <c r="G56" i="5"/>
  <c r="F56" i="5"/>
  <c r="A56" i="5"/>
  <c r="P55" i="5"/>
  <c r="O55" i="5"/>
  <c r="N55" i="5"/>
  <c r="M55" i="5"/>
  <c r="K55" i="5"/>
  <c r="J55" i="5"/>
  <c r="I55" i="5"/>
  <c r="H55" i="5"/>
  <c r="G55" i="5"/>
  <c r="L55" i="5" s="1"/>
  <c r="F55" i="5"/>
  <c r="A55" i="5"/>
  <c r="O54" i="5"/>
  <c r="N54" i="5"/>
  <c r="L54" i="5"/>
  <c r="K54" i="5"/>
  <c r="P54" i="5" s="1"/>
  <c r="J54" i="5"/>
  <c r="I54" i="5"/>
  <c r="H54" i="5"/>
  <c r="M54" i="5" s="1"/>
  <c r="G54" i="5"/>
  <c r="F54" i="5"/>
  <c r="A54" i="5"/>
  <c r="F53" i="5"/>
  <c r="A53" i="5"/>
  <c r="N52" i="5"/>
  <c r="M52" i="5"/>
  <c r="K52" i="5"/>
  <c r="P52" i="5" s="1"/>
  <c r="J52" i="5"/>
  <c r="O52" i="5" s="1"/>
  <c r="I52" i="5"/>
  <c r="H52" i="5"/>
  <c r="G52" i="5"/>
  <c r="L52" i="5" s="1"/>
  <c r="F52" i="5"/>
  <c r="A52" i="5"/>
  <c r="O51" i="5"/>
  <c r="N51" i="5"/>
  <c r="L51" i="5"/>
  <c r="K51" i="5"/>
  <c r="P51" i="5" s="1"/>
  <c r="J51" i="5"/>
  <c r="I51" i="5"/>
  <c r="H51" i="5"/>
  <c r="M51" i="5" s="1"/>
  <c r="G51" i="5"/>
  <c r="F51" i="5"/>
  <c r="A51" i="5"/>
  <c r="P50" i="5"/>
  <c r="O50" i="5"/>
  <c r="M50" i="5"/>
  <c r="K50" i="5"/>
  <c r="J50" i="5"/>
  <c r="I50" i="5"/>
  <c r="N50" i="5" s="1"/>
  <c r="H50" i="5"/>
  <c r="G50" i="5"/>
  <c r="L50" i="5" s="1"/>
  <c r="F50" i="5"/>
  <c r="A50" i="5"/>
  <c r="P49" i="5"/>
  <c r="N49" i="5"/>
  <c r="M49" i="5"/>
  <c r="K49" i="5"/>
  <c r="J49" i="5"/>
  <c r="O49" i="5" s="1"/>
  <c r="I49" i="5"/>
  <c r="H49" i="5"/>
  <c r="G49" i="5"/>
  <c r="L49" i="5" s="1"/>
  <c r="F49" i="5"/>
  <c r="A49" i="5"/>
  <c r="F48" i="5"/>
  <c r="A48" i="5"/>
  <c r="F47" i="5"/>
  <c r="A47" i="5"/>
  <c r="F46" i="5"/>
  <c r="A46" i="5"/>
  <c r="N45" i="5"/>
  <c r="L45" i="5"/>
  <c r="K45" i="5"/>
  <c r="P45" i="5" s="1"/>
  <c r="J45" i="5"/>
  <c r="O45" i="5" s="1"/>
  <c r="I45" i="5"/>
  <c r="H45" i="5"/>
  <c r="M45" i="5" s="1"/>
  <c r="G45" i="5"/>
  <c r="F45" i="5"/>
  <c r="A45" i="5"/>
  <c r="P44" i="5"/>
  <c r="O44" i="5"/>
  <c r="N44" i="5"/>
  <c r="M44" i="5"/>
  <c r="L44" i="5"/>
  <c r="K44" i="5"/>
  <c r="J44" i="5"/>
  <c r="I44" i="5"/>
  <c r="H44" i="5"/>
  <c r="G44" i="5"/>
  <c r="F44" i="5"/>
  <c r="A44" i="5"/>
  <c r="O43" i="5"/>
  <c r="N43" i="5"/>
  <c r="M43" i="5"/>
  <c r="L43" i="5"/>
  <c r="K43" i="5"/>
  <c r="P43" i="5" s="1"/>
  <c r="J43" i="5"/>
  <c r="I43" i="5"/>
  <c r="H43" i="5"/>
  <c r="G43" i="5"/>
  <c r="F43" i="5"/>
  <c r="A43" i="5"/>
  <c r="O42" i="5"/>
  <c r="M42" i="5"/>
  <c r="K42" i="5"/>
  <c r="P42" i="5" s="1"/>
  <c r="J42" i="5"/>
  <c r="I42" i="5"/>
  <c r="N42" i="5" s="1"/>
  <c r="H42" i="5"/>
  <c r="G42" i="5"/>
  <c r="L42" i="5" s="1"/>
  <c r="F42" i="5"/>
  <c r="A42" i="5"/>
  <c r="P41" i="5"/>
  <c r="O41" i="5"/>
  <c r="N41" i="5"/>
  <c r="K41" i="5"/>
  <c r="J41" i="5"/>
  <c r="I41" i="5"/>
  <c r="H41" i="5"/>
  <c r="M41" i="5" s="1"/>
  <c r="G41" i="5"/>
  <c r="L41" i="5" s="1"/>
  <c r="F41" i="5"/>
  <c r="A41" i="5"/>
  <c r="P40" i="5"/>
  <c r="O40" i="5"/>
  <c r="N40" i="5"/>
  <c r="M40" i="5"/>
  <c r="L40" i="5"/>
  <c r="K40" i="5"/>
  <c r="J40" i="5"/>
  <c r="I40" i="5"/>
  <c r="H40" i="5"/>
  <c r="G40" i="5"/>
  <c r="F40" i="5"/>
  <c r="A40" i="5"/>
  <c r="P39" i="5"/>
  <c r="O39" i="5"/>
  <c r="N39" i="5"/>
  <c r="M39" i="5"/>
  <c r="L39" i="5"/>
  <c r="K39" i="5"/>
  <c r="J39" i="5"/>
  <c r="I39" i="5"/>
  <c r="H39" i="5"/>
  <c r="G39" i="5"/>
  <c r="F39" i="5"/>
  <c r="A39" i="5"/>
  <c r="N38" i="5"/>
  <c r="M38" i="5"/>
  <c r="K38" i="5"/>
  <c r="P38" i="5" s="1"/>
  <c r="J38" i="5"/>
  <c r="O38" i="5" s="1"/>
  <c r="I38" i="5"/>
  <c r="H38" i="5"/>
  <c r="G38" i="5"/>
  <c r="L38" i="5" s="1"/>
  <c r="F38" i="5"/>
  <c r="A38" i="5"/>
  <c r="O37" i="5"/>
  <c r="N37" i="5"/>
  <c r="L37" i="5"/>
  <c r="K37" i="5"/>
  <c r="P37" i="5" s="1"/>
  <c r="J37" i="5"/>
  <c r="I37" i="5"/>
  <c r="H37" i="5"/>
  <c r="M37" i="5" s="1"/>
  <c r="G37" i="5"/>
  <c r="F37" i="5"/>
  <c r="A37" i="5"/>
  <c r="P36" i="5"/>
  <c r="O36" i="5"/>
  <c r="M36" i="5"/>
  <c r="K36" i="5"/>
  <c r="J36" i="5"/>
  <c r="I36" i="5"/>
  <c r="N36" i="5" s="1"/>
  <c r="H36" i="5"/>
  <c r="G36" i="5"/>
  <c r="L36" i="5" s="1"/>
  <c r="F36" i="5"/>
  <c r="A36" i="5"/>
  <c r="P35" i="5"/>
  <c r="N35" i="5"/>
  <c r="K35" i="5"/>
  <c r="J35" i="5"/>
  <c r="O35" i="5" s="1"/>
  <c r="I35" i="5"/>
  <c r="H35" i="5"/>
  <c r="M35" i="5" s="1"/>
  <c r="G35" i="5"/>
  <c r="L35" i="5" s="1"/>
  <c r="F35" i="5"/>
  <c r="A35" i="5"/>
  <c r="O34" i="5"/>
  <c r="K34" i="5"/>
  <c r="P34" i="5" s="1"/>
  <c r="J34" i="5"/>
  <c r="I34" i="5"/>
  <c r="N34" i="5" s="1"/>
  <c r="H34" i="5"/>
  <c r="M34" i="5" s="1"/>
  <c r="G34" i="5"/>
  <c r="L34" i="5" s="1"/>
  <c r="F34" i="5"/>
  <c r="A34" i="5"/>
  <c r="P33" i="5"/>
  <c r="O33" i="5"/>
  <c r="N33" i="5"/>
  <c r="M33" i="5"/>
  <c r="L33" i="5"/>
  <c r="K33" i="5"/>
  <c r="J33" i="5"/>
  <c r="I33" i="5"/>
  <c r="H33" i="5"/>
  <c r="G33" i="5"/>
  <c r="F33" i="5"/>
  <c r="A33" i="5"/>
  <c r="P32" i="5"/>
  <c r="O32" i="5"/>
  <c r="N32" i="5"/>
  <c r="M32" i="5"/>
  <c r="L32" i="5"/>
  <c r="K32" i="5"/>
  <c r="J32" i="5"/>
  <c r="I32" i="5"/>
  <c r="H32" i="5"/>
  <c r="G32" i="5"/>
  <c r="F32" i="5"/>
  <c r="A32" i="5"/>
  <c r="L31" i="5"/>
  <c r="K31" i="5"/>
  <c r="P31" i="5" s="1"/>
  <c r="J31" i="5"/>
  <c r="O31" i="5" s="1"/>
  <c r="I31" i="5"/>
  <c r="N31" i="5" s="1"/>
  <c r="H31" i="5"/>
  <c r="M31" i="5" s="1"/>
  <c r="G31" i="5"/>
  <c r="F31" i="5"/>
  <c r="A31" i="5"/>
  <c r="P30" i="5"/>
  <c r="O30" i="5"/>
  <c r="N30" i="5"/>
  <c r="M30" i="5"/>
  <c r="L30" i="5"/>
  <c r="K30" i="5"/>
  <c r="J30" i="5"/>
  <c r="I30" i="5"/>
  <c r="H30" i="5"/>
  <c r="G30" i="5"/>
  <c r="F30" i="5"/>
  <c r="A30" i="5"/>
  <c r="N29" i="5"/>
  <c r="L29" i="5"/>
  <c r="K29" i="5"/>
  <c r="P29" i="5" s="1"/>
  <c r="J29" i="5"/>
  <c r="O29" i="5" s="1"/>
  <c r="I29" i="5"/>
  <c r="H29" i="5"/>
  <c r="M29" i="5" s="1"/>
  <c r="G29" i="5"/>
  <c r="F29" i="5"/>
  <c r="A29" i="5"/>
  <c r="O28" i="5"/>
  <c r="M28" i="5"/>
  <c r="K28" i="5"/>
  <c r="P28" i="5" s="1"/>
  <c r="J28" i="5"/>
  <c r="I28" i="5"/>
  <c r="N28" i="5" s="1"/>
  <c r="H28" i="5"/>
  <c r="G28" i="5"/>
  <c r="L28" i="5" s="1"/>
  <c r="F28" i="5"/>
  <c r="A28" i="5"/>
  <c r="P27" i="5"/>
  <c r="O27" i="5"/>
  <c r="N27" i="5"/>
  <c r="K27" i="5"/>
  <c r="J27" i="5"/>
  <c r="I27" i="5"/>
  <c r="H27" i="5"/>
  <c r="M27" i="5" s="1"/>
  <c r="G27" i="5"/>
  <c r="L27" i="5" s="1"/>
  <c r="F27" i="5"/>
  <c r="A27" i="5"/>
  <c r="O26" i="5"/>
  <c r="N26" i="5"/>
  <c r="L26" i="5"/>
  <c r="K26" i="5"/>
  <c r="P26" i="5" s="1"/>
  <c r="J26" i="5"/>
  <c r="I26" i="5"/>
  <c r="H26" i="5"/>
  <c r="M26" i="5" s="1"/>
  <c r="G26" i="5"/>
  <c r="F26" i="5"/>
  <c r="A26" i="5"/>
  <c r="P25" i="5"/>
  <c r="O25" i="5"/>
  <c r="N25" i="5"/>
  <c r="M25" i="5"/>
  <c r="L25" i="5"/>
  <c r="K25" i="5"/>
  <c r="J25" i="5"/>
  <c r="I25" i="5"/>
  <c r="H25" i="5"/>
  <c r="G25" i="5"/>
  <c r="F25" i="5"/>
  <c r="A25" i="5"/>
  <c r="P24" i="5"/>
  <c r="O24" i="5"/>
  <c r="N24" i="5"/>
  <c r="M24" i="5"/>
  <c r="L24" i="5"/>
  <c r="K24" i="5"/>
  <c r="J24" i="5"/>
  <c r="I24" i="5"/>
  <c r="H24" i="5"/>
  <c r="G24" i="5"/>
  <c r="F24" i="5"/>
  <c r="A24" i="5"/>
  <c r="P23" i="5"/>
  <c r="O23" i="5"/>
  <c r="N23" i="5"/>
  <c r="M23" i="5"/>
  <c r="L23" i="5"/>
  <c r="K23" i="5"/>
  <c r="J23" i="5"/>
  <c r="I23" i="5"/>
  <c r="H23" i="5"/>
  <c r="G23" i="5"/>
  <c r="F23" i="5"/>
  <c r="A23" i="5"/>
  <c r="P22" i="5"/>
  <c r="O22" i="5"/>
  <c r="N22" i="5"/>
  <c r="M22" i="5"/>
  <c r="L22" i="5"/>
  <c r="K22" i="5"/>
  <c r="J22" i="5"/>
  <c r="I22" i="5"/>
  <c r="H22" i="5"/>
  <c r="G22" i="5"/>
  <c r="F22" i="5"/>
  <c r="A22" i="5"/>
  <c r="P21" i="5"/>
  <c r="N21" i="5"/>
  <c r="M21" i="5"/>
  <c r="L21" i="5"/>
  <c r="K21" i="5"/>
  <c r="J21" i="5"/>
  <c r="O21" i="5" s="1"/>
  <c r="I21" i="5"/>
  <c r="H21" i="5"/>
  <c r="G21" i="5"/>
  <c r="F21" i="5"/>
  <c r="A21" i="5"/>
  <c r="O20" i="5"/>
  <c r="N20" i="5"/>
  <c r="M20" i="5"/>
  <c r="L20" i="5"/>
  <c r="K20" i="5"/>
  <c r="P20" i="5" s="1"/>
  <c r="J20" i="5"/>
  <c r="I20" i="5"/>
  <c r="H20" i="5"/>
  <c r="G20" i="5"/>
  <c r="F20" i="5"/>
  <c r="A20" i="5"/>
  <c r="P19" i="5"/>
  <c r="O19" i="5"/>
  <c r="N19" i="5"/>
  <c r="L19" i="5"/>
  <c r="K19" i="5"/>
  <c r="J19" i="5"/>
  <c r="I19" i="5"/>
  <c r="H19" i="5"/>
  <c r="M19" i="5" s="1"/>
  <c r="G19" i="5"/>
  <c r="F19" i="5"/>
  <c r="A19" i="5"/>
  <c r="O18" i="5"/>
  <c r="K18" i="5"/>
  <c r="P18" i="5" s="1"/>
  <c r="J18" i="5"/>
  <c r="I18" i="5"/>
  <c r="N18" i="5" s="1"/>
  <c r="H18" i="5"/>
  <c r="M18" i="5" s="1"/>
  <c r="G18" i="5"/>
  <c r="L18" i="5" s="1"/>
  <c r="F18" i="5"/>
  <c r="A18" i="5"/>
  <c r="L17" i="5"/>
  <c r="K17" i="5"/>
  <c r="P17" i="5" s="1"/>
  <c r="J17" i="5"/>
  <c r="O17" i="5" s="1"/>
  <c r="I17" i="5"/>
  <c r="N17" i="5" s="1"/>
  <c r="H17" i="5"/>
  <c r="M17" i="5" s="1"/>
  <c r="G17" i="5"/>
  <c r="F17" i="5"/>
  <c r="C17" i="5"/>
  <c r="A17" i="5"/>
  <c r="M16" i="5"/>
  <c r="K16" i="5"/>
  <c r="P16" i="5" s="1"/>
  <c r="J16" i="5"/>
  <c r="O16" i="5" s="1"/>
  <c r="I16" i="5"/>
  <c r="N16" i="5" s="1"/>
  <c r="H16" i="5"/>
  <c r="G16" i="5"/>
  <c r="L16" i="5" s="1"/>
  <c r="F16" i="5"/>
  <c r="D16" i="5"/>
  <c r="B16" i="5"/>
  <c r="A16" i="5"/>
  <c r="P15" i="5"/>
  <c r="N15" i="5"/>
  <c r="L15" i="5"/>
  <c r="K15" i="5"/>
  <c r="J15" i="5"/>
  <c r="O15" i="5" s="1"/>
  <c r="I15" i="5"/>
  <c r="H15" i="5"/>
  <c r="M15" i="5" s="1"/>
  <c r="G15" i="5"/>
  <c r="F15" i="5"/>
  <c r="A15" i="5"/>
  <c r="P14" i="5"/>
  <c r="O14" i="5"/>
  <c r="N14" i="5"/>
  <c r="M14" i="5"/>
  <c r="L14" i="5"/>
  <c r="K14" i="5"/>
  <c r="J14" i="5"/>
  <c r="I14" i="5"/>
  <c r="H14" i="5"/>
  <c r="G14" i="5"/>
  <c r="F14" i="5"/>
  <c r="A14" i="5"/>
  <c r="P13" i="5"/>
  <c r="O13" i="5"/>
  <c r="N13" i="5"/>
  <c r="M13" i="5"/>
  <c r="L13" i="5"/>
  <c r="K13" i="5"/>
  <c r="J13" i="5"/>
  <c r="I13" i="5"/>
  <c r="H13" i="5"/>
  <c r="G13" i="5"/>
  <c r="F13" i="5"/>
  <c r="A13" i="5"/>
  <c r="P12" i="5"/>
  <c r="O12" i="5"/>
  <c r="N12" i="5"/>
  <c r="M12" i="5"/>
  <c r="L12" i="5"/>
  <c r="K12" i="5"/>
  <c r="J12" i="5"/>
  <c r="I12" i="5"/>
  <c r="H12" i="5"/>
  <c r="G12" i="5"/>
  <c r="F12" i="5"/>
  <c r="A12" i="5"/>
  <c r="P11" i="5"/>
  <c r="O11" i="5"/>
  <c r="N11" i="5"/>
  <c r="M11" i="5"/>
  <c r="L11" i="5"/>
  <c r="K11" i="5"/>
  <c r="J11" i="5"/>
  <c r="I11" i="5"/>
  <c r="H11" i="5"/>
  <c r="G11" i="5"/>
  <c r="F11" i="5"/>
  <c r="A11" i="5"/>
  <c r="P10" i="5"/>
  <c r="O10" i="5"/>
  <c r="N10" i="5"/>
  <c r="M10" i="5"/>
  <c r="L10" i="5"/>
  <c r="K10" i="5"/>
  <c r="J10" i="5"/>
  <c r="I10" i="5"/>
  <c r="H10" i="5"/>
  <c r="G10" i="5"/>
  <c r="F10" i="5"/>
  <c r="A10" i="5"/>
  <c r="P9" i="5"/>
  <c r="O9" i="5"/>
  <c r="N9" i="5"/>
  <c r="M9" i="5"/>
  <c r="L9" i="5"/>
  <c r="K9" i="5"/>
  <c r="J9" i="5"/>
  <c r="I9" i="5"/>
  <c r="H9" i="5"/>
  <c r="G9" i="5"/>
  <c r="F9" i="5"/>
  <c r="A9" i="5"/>
  <c r="P8" i="5"/>
  <c r="O8" i="5"/>
  <c r="N8" i="5"/>
  <c r="M8" i="5"/>
  <c r="L8" i="5"/>
  <c r="K8" i="5"/>
  <c r="J8" i="5"/>
  <c r="I8" i="5"/>
  <c r="H8" i="5"/>
  <c r="G8" i="5"/>
  <c r="F8" i="5"/>
  <c r="A8" i="5"/>
  <c r="F7" i="5"/>
  <c r="A7" i="5"/>
  <c r="O6" i="5"/>
  <c r="N6" i="5"/>
  <c r="M6" i="5"/>
  <c r="L6" i="5"/>
  <c r="K6" i="5"/>
  <c r="P6" i="5" s="1"/>
  <c r="J6" i="5"/>
  <c r="I6" i="5"/>
  <c r="H6" i="5"/>
  <c r="G6" i="5"/>
  <c r="A6" i="5"/>
  <c r="F5" i="5"/>
  <c r="A5" i="5"/>
  <c r="P4" i="5"/>
  <c r="O4" i="5"/>
  <c r="N4" i="5"/>
  <c r="M4" i="5"/>
  <c r="L4" i="5"/>
  <c r="K4" i="5"/>
  <c r="J4" i="5"/>
  <c r="I4" i="5"/>
  <c r="H4" i="5"/>
  <c r="G4" i="5"/>
  <c r="A4" i="5"/>
  <c r="F3" i="5"/>
  <c r="A3" i="5"/>
  <c r="O2" i="5"/>
  <c r="M2" i="5"/>
  <c r="K2" i="5"/>
  <c r="P2" i="5" s="1"/>
  <c r="J2" i="5"/>
  <c r="I2" i="5"/>
  <c r="N2" i="5" s="1"/>
  <c r="H2" i="5"/>
  <c r="G2" i="5"/>
  <c r="L2" i="5" s="1"/>
  <c r="D2" i="5"/>
  <c r="C2" i="5"/>
  <c r="B2" i="5"/>
  <c r="B122" i="4"/>
  <c r="A122" i="4"/>
  <c r="A121" i="4"/>
  <c r="A120" i="4"/>
  <c r="B119" i="4"/>
  <c r="A119" i="4"/>
  <c r="A118" i="4"/>
  <c r="B117" i="4"/>
  <c r="A117" i="4"/>
  <c r="A116" i="4"/>
  <c r="B115" i="4"/>
  <c r="A115" i="4"/>
  <c r="A114" i="4"/>
  <c r="A113" i="4"/>
  <c r="B112" i="4"/>
  <c r="A112" i="4"/>
  <c r="H111" i="4"/>
  <c r="G111" i="4"/>
  <c r="B111" i="4"/>
  <c r="A111" i="4"/>
  <c r="B110" i="4"/>
  <c r="A110" i="4"/>
  <c r="B109" i="4"/>
  <c r="A109" i="4"/>
  <c r="P108" i="4"/>
  <c r="O108" i="4"/>
  <c r="N108" i="4"/>
  <c r="M108" i="4"/>
  <c r="K108" i="4"/>
  <c r="J108" i="4"/>
  <c r="I108" i="4"/>
  <c r="H108" i="4"/>
  <c r="G108" i="4"/>
  <c r="L108" i="4" s="1"/>
  <c r="B108" i="4"/>
  <c r="A108" i="4"/>
  <c r="P107" i="4"/>
  <c r="O107" i="4"/>
  <c r="N107" i="4"/>
  <c r="M107" i="4"/>
  <c r="L107" i="4"/>
  <c r="K107" i="4"/>
  <c r="J107" i="4"/>
  <c r="I107" i="4"/>
  <c r="H107" i="4"/>
  <c r="G107" i="4"/>
  <c r="D107" i="4"/>
  <c r="B107" i="4"/>
  <c r="A107" i="4"/>
  <c r="D106" i="4"/>
  <c r="B106" i="4"/>
  <c r="A106" i="4"/>
  <c r="D105" i="4"/>
  <c r="A105" i="4"/>
  <c r="D104" i="4"/>
  <c r="B104" i="4"/>
  <c r="A104" i="4"/>
  <c r="F103" i="4"/>
  <c r="C103" i="4"/>
  <c r="B103" i="4"/>
  <c r="A103" i="4"/>
  <c r="P102" i="4"/>
  <c r="O102" i="4"/>
  <c r="N102" i="4"/>
  <c r="M102" i="4"/>
  <c r="L102" i="4"/>
  <c r="K102" i="4"/>
  <c r="J102" i="4"/>
  <c r="I102" i="4"/>
  <c r="H102" i="4"/>
  <c r="G102" i="4"/>
  <c r="F102" i="4"/>
  <c r="D102" i="4"/>
  <c r="C102" i="4"/>
  <c r="A102" i="4"/>
  <c r="P101" i="4"/>
  <c r="O101" i="4"/>
  <c r="N101" i="4"/>
  <c r="M101" i="4"/>
  <c r="L101" i="4"/>
  <c r="K101" i="4"/>
  <c r="J101" i="4"/>
  <c r="I101" i="4"/>
  <c r="H101" i="4"/>
  <c r="G101" i="4"/>
  <c r="F101" i="4"/>
  <c r="D101" i="4"/>
  <c r="B101" i="4"/>
  <c r="A101" i="4"/>
  <c r="P100" i="4"/>
  <c r="O100" i="4"/>
  <c r="N100" i="4"/>
  <c r="M100" i="4"/>
  <c r="L100" i="4"/>
  <c r="K100" i="4"/>
  <c r="J100" i="4"/>
  <c r="I100" i="4"/>
  <c r="H100" i="4"/>
  <c r="G100" i="4"/>
  <c r="F100" i="4"/>
  <c r="C100" i="4"/>
  <c r="B100" i="4"/>
  <c r="A100" i="4"/>
  <c r="F99" i="4"/>
  <c r="B99" i="4"/>
  <c r="A99" i="4"/>
  <c r="F98" i="4"/>
  <c r="D98" i="4"/>
  <c r="C98" i="4"/>
  <c r="A98" i="4"/>
  <c r="K97" i="4"/>
  <c r="P97" i="4" s="1"/>
  <c r="J97" i="4"/>
  <c r="O97" i="4" s="1"/>
  <c r="I97" i="4"/>
  <c r="N97" i="4" s="1"/>
  <c r="H97" i="4"/>
  <c r="M97" i="4" s="1"/>
  <c r="G97" i="4"/>
  <c r="L97" i="4" s="1"/>
  <c r="F97" i="4"/>
  <c r="C97" i="4"/>
  <c r="A97" i="4"/>
  <c r="N96" i="4"/>
  <c r="K96" i="4"/>
  <c r="P96" i="4" s="1"/>
  <c r="J96" i="4"/>
  <c r="O96" i="4" s="1"/>
  <c r="I96" i="4"/>
  <c r="H96" i="4"/>
  <c r="M96" i="4" s="1"/>
  <c r="G96" i="4"/>
  <c r="L96" i="4" s="1"/>
  <c r="F96" i="4"/>
  <c r="D96" i="4"/>
  <c r="A96" i="4"/>
  <c r="O95" i="4"/>
  <c r="N95" i="4"/>
  <c r="L95" i="4"/>
  <c r="K95" i="4"/>
  <c r="P95" i="4" s="1"/>
  <c r="J95" i="4"/>
  <c r="I95" i="4"/>
  <c r="H95" i="4"/>
  <c r="M95" i="4" s="1"/>
  <c r="G95" i="4"/>
  <c r="F95" i="4"/>
  <c r="A95" i="4"/>
  <c r="F94" i="4"/>
  <c r="A94" i="4"/>
  <c r="F93" i="4"/>
  <c r="B93" i="4"/>
  <c r="A93" i="4"/>
  <c r="F92" i="4"/>
  <c r="A92" i="4"/>
  <c r="P91" i="4"/>
  <c r="O91" i="4"/>
  <c r="N91" i="4"/>
  <c r="M91" i="4"/>
  <c r="L91" i="4"/>
  <c r="K91" i="4"/>
  <c r="J91" i="4"/>
  <c r="I91" i="4"/>
  <c r="H91" i="4"/>
  <c r="G91" i="4"/>
  <c r="F91" i="4"/>
  <c r="A91" i="4"/>
  <c r="F90" i="4"/>
  <c r="A90" i="4"/>
  <c r="P89" i="4"/>
  <c r="O89" i="4"/>
  <c r="N89" i="4"/>
  <c r="M89" i="4"/>
  <c r="L89" i="4"/>
  <c r="K89" i="4"/>
  <c r="J89" i="4"/>
  <c r="I89" i="4"/>
  <c r="H89" i="4"/>
  <c r="G89" i="4"/>
  <c r="F89" i="4"/>
  <c r="A89" i="4"/>
  <c r="F88" i="4"/>
  <c r="A88" i="4"/>
  <c r="F87" i="4"/>
  <c r="B87" i="4"/>
  <c r="A87" i="4"/>
  <c r="F86" i="4"/>
  <c r="C86" i="4"/>
  <c r="B86" i="4"/>
  <c r="A86" i="4"/>
  <c r="P85" i="4"/>
  <c r="O85" i="4"/>
  <c r="N85" i="4"/>
  <c r="M85" i="4"/>
  <c r="L85" i="4"/>
  <c r="K85" i="4"/>
  <c r="J85" i="4"/>
  <c r="I85" i="4"/>
  <c r="H85" i="4"/>
  <c r="G85" i="4"/>
  <c r="F85" i="4"/>
  <c r="D85" i="4"/>
  <c r="C85" i="4"/>
  <c r="A85" i="4"/>
  <c r="P84" i="4"/>
  <c r="O84" i="4"/>
  <c r="N84" i="4"/>
  <c r="M84" i="4"/>
  <c r="L84" i="4"/>
  <c r="K84" i="4"/>
  <c r="J84" i="4"/>
  <c r="I84" i="4"/>
  <c r="H84" i="4"/>
  <c r="G84" i="4"/>
  <c r="F84" i="4"/>
  <c r="D84" i="4"/>
  <c r="B84" i="4"/>
  <c r="A84" i="4"/>
  <c r="P83" i="4"/>
  <c r="O83" i="4"/>
  <c r="N83" i="4"/>
  <c r="M83" i="4"/>
  <c r="L83" i="4"/>
  <c r="K83" i="4"/>
  <c r="J83" i="4"/>
  <c r="I83" i="4"/>
  <c r="H83" i="4"/>
  <c r="G83" i="4"/>
  <c r="F83" i="4"/>
  <c r="C83" i="4"/>
  <c r="B83" i="4"/>
  <c r="A83" i="4"/>
  <c r="P82" i="4"/>
  <c r="O82" i="4"/>
  <c r="N82" i="4"/>
  <c r="K82" i="4"/>
  <c r="J82" i="4"/>
  <c r="I82" i="4"/>
  <c r="H82" i="4"/>
  <c r="M82" i="4" s="1"/>
  <c r="G82" i="4"/>
  <c r="L82" i="4" s="1"/>
  <c r="F82" i="4"/>
  <c r="C82" i="4"/>
  <c r="B82" i="4"/>
  <c r="A82" i="4"/>
  <c r="F81" i="4"/>
  <c r="C81" i="4"/>
  <c r="B81" i="4"/>
  <c r="A81" i="4"/>
  <c r="F80" i="4"/>
  <c r="D80" i="4"/>
  <c r="A80" i="4"/>
  <c r="K79" i="4"/>
  <c r="F79" i="4"/>
  <c r="D79" i="4"/>
  <c r="C79" i="4"/>
  <c r="B79" i="4"/>
  <c r="A79" i="4"/>
  <c r="K78" i="4"/>
  <c r="P78" i="4" s="1"/>
  <c r="J78" i="4"/>
  <c r="O78" i="4" s="1"/>
  <c r="I78" i="4"/>
  <c r="N78" i="4" s="1"/>
  <c r="H78" i="4"/>
  <c r="M78" i="4" s="1"/>
  <c r="G78" i="4"/>
  <c r="L78" i="4" s="1"/>
  <c r="F78" i="4"/>
  <c r="C78" i="4"/>
  <c r="B78" i="4"/>
  <c r="A78" i="4"/>
  <c r="P77" i="4"/>
  <c r="O77" i="4"/>
  <c r="N77" i="4"/>
  <c r="M77" i="4"/>
  <c r="L77" i="4"/>
  <c r="K77" i="4"/>
  <c r="J77" i="4"/>
  <c r="I77" i="4"/>
  <c r="H77" i="4"/>
  <c r="G77" i="4"/>
  <c r="F77" i="4"/>
  <c r="D77" i="4"/>
  <c r="C77" i="4"/>
  <c r="A77" i="4"/>
  <c r="N76" i="4"/>
  <c r="M76" i="4"/>
  <c r="K76" i="4"/>
  <c r="P76" i="4" s="1"/>
  <c r="J76" i="4"/>
  <c r="O76" i="4" s="1"/>
  <c r="I76" i="4"/>
  <c r="H76" i="4"/>
  <c r="G76" i="4"/>
  <c r="L76" i="4" s="1"/>
  <c r="F76" i="4"/>
  <c r="D76" i="4"/>
  <c r="A76" i="4"/>
  <c r="P75" i="4"/>
  <c r="O75" i="4"/>
  <c r="N75" i="4"/>
  <c r="M75" i="4"/>
  <c r="L75" i="4"/>
  <c r="K75" i="4"/>
  <c r="J75" i="4"/>
  <c r="I75" i="4"/>
  <c r="H75" i="4"/>
  <c r="G75" i="4"/>
  <c r="F75" i="4"/>
  <c r="A75" i="4"/>
  <c r="L74" i="4"/>
  <c r="K74" i="4"/>
  <c r="P74" i="4" s="1"/>
  <c r="J74" i="4"/>
  <c r="O74" i="4" s="1"/>
  <c r="I74" i="4"/>
  <c r="N74" i="4" s="1"/>
  <c r="H74" i="4"/>
  <c r="M74" i="4" s="1"/>
  <c r="G74" i="4"/>
  <c r="F74" i="4"/>
  <c r="A74" i="4"/>
  <c r="P73" i="4"/>
  <c r="O73" i="4"/>
  <c r="N73" i="4"/>
  <c r="M73" i="4"/>
  <c r="L73" i="4"/>
  <c r="K73" i="4"/>
  <c r="J73" i="4"/>
  <c r="I73" i="4"/>
  <c r="H73" i="4"/>
  <c r="G73" i="4"/>
  <c r="F73" i="4"/>
  <c r="B73" i="4"/>
  <c r="A73" i="4"/>
  <c r="M72" i="4"/>
  <c r="L72" i="4"/>
  <c r="K72" i="4"/>
  <c r="P72" i="4" s="1"/>
  <c r="J72" i="4"/>
  <c r="O72" i="4" s="1"/>
  <c r="I72" i="4"/>
  <c r="N72" i="4" s="1"/>
  <c r="H72" i="4"/>
  <c r="G72" i="4"/>
  <c r="F72" i="4"/>
  <c r="C72" i="4"/>
  <c r="B72" i="4"/>
  <c r="A72" i="4"/>
  <c r="F71" i="4"/>
  <c r="C71" i="4"/>
  <c r="A71" i="4"/>
  <c r="P70" i="4"/>
  <c r="O70" i="4"/>
  <c r="N70" i="4"/>
  <c r="M70" i="4"/>
  <c r="L70" i="4"/>
  <c r="K70" i="4"/>
  <c r="J70" i="4"/>
  <c r="I70" i="4"/>
  <c r="H70" i="4"/>
  <c r="G70" i="4"/>
  <c r="F70" i="4"/>
  <c r="B70" i="4"/>
  <c r="A70" i="4"/>
  <c r="P69" i="4"/>
  <c r="O69" i="4"/>
  <c r="N69" i="4"/>
  <c r="M69" i="4"/>
  <c r="K69" i="4"/>
  <c r="J69" i="4"/>
  <c r="I69" i="4"/>
  <c r="H69" i="4"/>
  <c r="G69" i="4"/>
  <c r="L69" i="4" s="1"/>
  <c r="F69" i="4"/>
  <c r="C69" i="4"/>
  <c r="B69" i="4"/>
  <c r="A69" i="4"/>
  <c r="P68" i="4"/>
  <c r="O68" i="4"/>
  <c r="N68" i="4"/>
  <c r="M68" i="4"/>
  <c r="K68" i="4"/>
  <c r="J68" i="4"/>
  <c r="I68" i="4"/>
  <c r="H68" i="4"/>
  <c r="G68" i="4"/>
  <c r="L68" i="4" s="1"/>
  <c r="F68" i="4"/>
  <c r="C68" i="4"/>
  <c r="B68" i="4"/>
  <c r="A68" i="4"/>
  <c r="F67" i="4"/>
  <c r="B67" i="4"/>
  <c r="A67" i="4"/>
  <c r="P66" i="4"/>
  <c r="K66" i="4"/>
  <c r="J66" i="4"/>
  <c r="O66" i="4" s="1"/>
  <c r="I66" i="4"/>
  <c r="N66" i="4" s="1"/>
  <c r="H66" i="4"/>
  <c r="M66" i="4" s="1"/>
  <c r="G66" i="4"/>
  <c r="L66" i="4" s="1"/>
  <c r="F66" i="4"/>
  <c r="A66" i="4"/>
  <c r="P65" i="4"/>
  <c r="O65" i="4"/>
  <c r="N65" i="4"/>
  <c r="M65" i="4"/>
  <c r="L65" i="4"/>
  <c r="K65" i="4"/>
  <c r="J65" i="4"/>
  <c r="I65" i="4"/>
  <c r="H65" i="4"/>
  <c r="G65" i="4"/>
  <c r="F65" i="4"/>
  <c r="A65" i="4"/>
  <c r="F64" i="4"/>
  <c r="D64" i="4"/>
  <c r="C64" i="4"/>
  <c r="B64" i="4"/>
  <c r="A64" i="4"/>
  <c r="K63" i="4"/>
  <c r="P63" i="4" s="1"/>
  <c r="J63" i="4"/>
  <c r="O63" i="4" s="1"/>
  <c r="I63" i="4"/>
  <c r="N63" i="4" s="1"/>
  <c r="H63" i="4"/>
  <c r="M63" i="4" s="1"/>
  <c r="G63" i="4"/>
  <c r="L63" i="4" s="1"/>
  <c r="F63" i="4"/>
  <c r="D63" i="4"/>
  <c r="C63" i="4"/>
  <c r="A63" i="4"/>
  <c r="N62" i="4"/>
  <c r="M62" i="4"/>
  <c r="K62" i="4"/>
  <c r="P62" i="4" s="1"/>
  <c r="J62" i="4"/>
  <c r="O62" i="4" s="1"/>
  <c r="I62" i="4"/>
  <c r="H62" i="4"/>
  <c r="G62" i="4"/>
  <c r="L62" i="4" s="1"/>
  <c r="F62" i="4"/>
  <c r="A62" i="4"/>
  <c r="L61" i="4"/>
  <c r="K61" i="4"/>
  <c r="P61" i="4" s="1"/>
  <c r="J61" i="4"/>
  <c r="O61" i="4" s="1"/>
  <c r="I61" i="4"/>
  <c r="N61" i="4" s="1"/>
  <c r="H61" i="4"/>
  <c r="M61" i="4" s="1"/>
  <c r="G61" i="4"/>
  <c r="F61" i="4"/>
  <c r="A61" i="4"/>
  <c r="H60" i="4"/>
  <c r="F60" i="4"/>
  <c r="A60" i="4"/>
  <c r="P59" i="4"/>
  <c r="O59" i="4"/>
  <c r="N59" i="4"/>
  <c r="M59" i="4"/>
  <c r="L59" i="4"/>
  <c r="K59" i="4"/>
  <c r="J59" i="4"/>
  <c r="I59" i="4"/>
  <c r="H59" i="4"/>
  <c r="G59" i="4"/>
  <c r="F59" i="4"/>
  <c r="B59" i="4"/>
  <c r="A59" i="4"/>
  <c r="M58" i="4"/>
  <c r="L58" i="4"/>
  <c r="K58" i="4"/>
  <c r="P58" i="4" s="1"/>
  <c r="J58" i="4"/>
  <c r="O58" i="4" s="1"/>
  <c r="I58" i="4"/>
  <c r="N58" i="4" s="1"/>
  <c r="H58" i="4"/>
  <c r="G58" i="4"/>
  <c r="B58" i="4"/>
  <c r="A58" i="4"/>
  <c r="P57" i="4"/>
  <c r="O57" i="4"/>
  <c r="N57" i="4"/>
  <c r="M57" i="4"/>
  <c r="L57" i="4"/>
  <c r="K57" i="4"/>
  <c r="J57" i="4"/>
  <c r="I57" i="4"/>
  <c r="H57" i="4"/>
  <c r="G57" i="4"/>
  <c r="F57" i="4"/>
  <c r="C57" i="4"/>
  <c r="B57" i="4"/>
  <c r="A57" i="4"/>
  <c r="P56" i="4"/>
  <c r="O56" i="4"/>
  <c r="N56" i="4"/>
  <c r="M56" i="4"/>
  <c r="L56" i="4"/>
  <c r="K56" i="4"/>
  <c r="J56" i="4"/>
  <c r="I56" i="4"/>
  <c r="H56" i="4"/>
  <c r="G56" i="4"/>
  <c r="F56" i="4"/>
  <c r="D56" i="4"/>
  <c r="C56" i="4"/>
  <c r="A56" i="4"/>
  <c r="P55" i="4"/>
  <c r="O55" i="4"/>
  <c r="N55" i="4"/>
  <c r="M55" i="4"/>
  <c r="L55" i="4"/>
  <c r="K55" i="4"/>
  <c r="J55" i="4"/>
  <c r="I55" i="4"/>
  <c r="H55" i="4"/>
  <c r="G55" i="4"/>
  <c r="F55" i="4"/>
  <c r="D55" i="4"/>
  <c r="B55" i="4"/>
  <c r="A55" i="4"/>
  <c r="P54" i="4"/>
  <c r="O54" i="4"/>
  <c r="N54" i="4"/>
  <c r="M54" i="4"/>
  <c r="K54" i="4"/>
  <c r="J54" i="4"/>
  <c r="I54" i="4"/>
  <c r="H54" i="4"/>
  <c r="G54" i="4"/>
  <c r="L54" i="4" s="1"/>
  <c r="F54" i="4"/>
  <c r="C54" i="4"/>
  <c r="B54" i="4"/>
  <c r="A54" i="4"/>
  <c r="F53" i="4"/>
  <c r="D53" i="4"/>
  <c r="C53" i="4"/>
  <c r="A53" i="4"/>
  <c r="P52" i="4"/>
  <c r="O52" i="4"/>
  <c r="N52" i="4"/>
  <c r="K52" i="4"/>
  <c r="J52" i="4"/>
  <c r="I52" i="4"/>
  <c r="H52" i="4"/>
  <c r="M52" i="4" s="1"/>
  <c r="G52" i="4"/>
  <c r="L52" i="4" s="1"/>
  <c r="F52" i="4"/>
  <c r="C52" i="4"/>
  <c r="B52" i="4"/>
  <c r="A52" i="4"/>
  <c r="P51" i="4"/>
  <c r="K51" i="4"/>
  <c r="J51" i="4"/>
  <c r="O51" i="4" s="1"/>
  <c r="I51" i="4"/>
  <c r="N51" i="4" s="1"/>
  <c r="H51" i="4"/>
  <c r="M51" i="4" s="1"/>
  <c r="G51" i="4"/>
  <c r="L51" i="4" s="1"/>
  <c r="F51" i="4"/>
  <c r="A51" i="4"/>
  <c r="P50" i="4"/>
  <c r="K50" i="4"/>
  <c r="J50" i="4"/>
  <c r="O50" i="4" s="1"/>
  <c r="I50" i="4"/>
  <c r="N50" i="4" s="1"/>
  <c r="H50" i="4"/>
  <c r="M50" i="4" s="1"/>
  <c r="G50" i="4"/>
  <c r="L50" i="4" s="1"/>
  <c r="F50" i="4"/>
  <c r="D50" i="4"/>
  <c r="C50" i="4"/>
  <c r="A50" i="4"/>
  <c r="K49" i="4"/>
  <c r="P49" i="4" s="1"/>
  <c r="J49" i="4"/>
  <c r="O49" i="4" s="1"/>
  <c r="I49" i="4"/>
  <c r="N49" i="4" s="1"/>
  <c r="H49" i="4"/>
  <c r="M49" i="4" s="1"/>
  <c r="G49" i="4"/>
  <c r="L49" i="4" s="1"/>
  <c r="F49" i="4"/>
  <c r="D49" i="4"/>
  <c r="C49" i="4"/>
  <c r="B49" i="4"/>
  <c r="A49" i="4"/>
  <c r="F48" i="4"/>
  <c r="C48" i="4"/>
  <c r="A48" i="4"/>
  <c r="F47" i="4"/>
  <c r="A47" i="4"/>
  <c r="F46" i="4"/>
  <c r="A46" i="4"/>
  <c r="K45" i="4"/>
  <c r="P45" i="4" s="1"/>
  <c r="J45" i="4"/>
  <c r="O45" i="4" s="1"/>
  <c r="I45" i="4"/>
  <c r="N45" i="4" s="1"/>
  <c r="H45" i="4"/>
  <c r="M45" i="4" s="1"/>
  <c r="G45" i="4"/>
  <c r="L45" i="4" s="1"/>
  <c r="F45" i="4"/>
  <c r="A45" i="4"/>
  <c r="P44" i="4"/>
  <c r="O44" i="4"/>
  <c r="N44" i="4"/>
  <c r="M44" i="4"/>
  <c r="L44" i="4"/>
  <c r="K44" i="4"/>
  <c r="J44" i="4"/>
  <c r="I44" i="4"/>
  <c r="H44" i="4"/>
  <c r="G44" i="4"/>
  <c r="F44" i="4"/>
  <c r="B44" i="4"/>
  <c r="A44" i="4"/>
  <c r="O43" i="4"/>
  <c r="N43" i="4"/>
  <c r="M43" i="4"/>
  <c r="L43" i="4"/>
  <c r="K43" i="4"/>
  <c r="P43" i="4" s="1"/>
  <c r="J43" i="4"/>
  <c r="I43" i="4"/>
  <c r="H43" i="4"/>
  <c r="G43" i="4"/>
  <c r="F43" i="4"/>
  <c r="C43" i="4"/>
  <c r="B43" i="4"/>
  <c r="A43" i="4"/>
  <c r="P42" i="4"/>
  <c r="O42" i="4"/>
  <c r="N42" i="4"/>
  <c r="M42" i="4"/>
  <c r="L42" i="4"/>
  <c r="K42" i="4"/>
  <c r="J42" i="4"/>
  <c r="I42" i="4"/>
  <c r="H42" i="4"/>
  <c r="G42" i="4"/>
  <c r="F42" i="4"/>
  <c r="D42" i="4"/>
  <c r="C42" i="4"/>
  <c r="A42" i="4"/>
  <c r="P41" i="4"/>
  <c r="O41" i="4"/>
  <c r="N41" i="4"/>
  <c r="M41" i="4"/>
  <c r="L41" i="4"/>
  <c r="K41" i="4"/>
  <c r="J41" i="4"/>
  <c r="I41" i="4"/>
  <c r="H41" i="4"/>
  <c r="G41" i="4"/>
  <c r="F41" i="4"/>
  <c r="D41" i="4"/>
  <c r="B41" i="4"/>
  <c r="A41" i="4"/>
  <c r="P40" i="4"/>
  <c r="O40" i="4"/>
  <c r="N40" i="4"/>
  <c r="M40" i="4"/>
  <c r="L40" i="4"/>
  <c r="K40" i="4"/>
  <c r="J40" i="4"/>
  <c r="I40" i="4"/>
  <c r="H40" i="4"/>
  <c r="G40" i="4"/>
  <c r="F40" i="4"/>
  <c r="C40" i="4"/>
  <c r="B40" i="4"/>
  <c r="A40" i="4"/>
  <c r="P39" i="4"/>
  <c r="O39" i="4"/>
  <c r="N39" i="4"/>
  <c r="M39" i="4"/>
  <c r="L39" i="4"/>
  <c r="K39" i="4"/>
  <c r="J39" i="4"/>
  <c r="I39" i="4"/>
  <c r="H39" i="4"/>
  <c r="G39" i="4"/>
  <c r="F39" i="4"/>
  <c r="D39" i="4"/>
  <c r="C39" i="4"/>
  <c r="B39" i="4"/>
  <c r="A39" i="4"/>
  <c r="P38" i="4"/>
  <c r="O38" i="4"/>
  <c r="N38" i="4"/>
  <c r="K38" i="4"/>
  <c r="J38" i="4"/>
  <c r="I38" i="4"/>
  <c r="H38" i="4"/>
  <c r="M38" i="4" s="1"/>
  <c r="G38" i="4"/>
  <c r="L38" i="4" s="1"/>
  <c r="F38" i="4"/>
  <c r="C38" i="4"/>
  <c r="B38" i="4"/>
  <c r="A38" i="4"/>
  <c r="P37" i="4"/>
  <c r="O37" i="4"/>
  <c r="N37" i="4"/>
  <c r="K37" i="4"/>
  <c r="J37" i="4"/>
  <c r="I37" i="4"/>
  <c r="H37" i="4"/>
  <c r="M37" i="4" s="1"/>
  <c r="G37" i="4"/>
  <c r="L37" i="4" s="1"/>
  <c r="F37" i="4"/>
  <c r="C37" i="4"/>
  <c r="B37" i="4"/>
  <c r="A37" i="4"/>
  <c r="P36" i="4"/>
  <c r="O36" i="4"/>
  <c r="N36" i="4"/>
  <c r="K36" i="4"/>
  <c r="J36" i="4"/>
  <c r="I36" i="4"/>
  <c r="H36" i="4"/>
  <c r="M36" i="4" s="1"/>
  <c r="G36" i="4"/>
  <c r="L36" i="4" s="1"/>
  <c r="F36" i="4"/>
  <c r="C36" i="4"/>
  <c r="B36" i="4"/>
  <c r="A36" i="4"/>
  <c r="P35" i="4"/>
  <c r="O35" i="4"/>
  <c r="N35" i="4"/>
  <c r="K35" i="4"/>
  <c r="J35" i="4"/>
  <c r="I35" i="4"/>
  <c r="H35" i="4"/>
  <c r="M35" i="4" s="1"/>
  <c r="G35" i="4"/>
  <c r="L35" i="4" s="1"/>
  <c r="F35" i="4"/>
  <c r="D35" i="4"/>
  <c r="C35" i="4"/>
  <c r="B35" i="4"/>
  <c r="A35" i="4"/>
  <c r="P34" i="4"/>
  <c r="O34" i="4"/>
  <c r="K34" i="4"/>
  <c r="J34" i="4"/>
  <c r="I34" i="4"/>
  <c r="N34" i="4" s="1"/>
  <c r="H34" i="4"/>
  <c r="M34" i="4" s="1"/>
  <c r="G34" i="4"/>
  <c r="L34" i="4" s="1"/>
  <c r="F34" i="4"/>
  <c r="D34" i="4"/>
  <c r="C34" i="4"/>
  <c r="B34" i="4"/>
  <c r="A34" i="4"/>
  <c r="P33" i="4"/>
  <c r="O33" i="4"/>
  <c r="N33" i="4"/>
  <c r="M33" i="4"/>
  <c r="L33" i="4"/>
  <c r="K33" i="4"/>
  <c r="J33" i="4"/>
  <c r="I33" i="4"/>
  <c r="H33" i="4"/>
  <c r="G33" i="4"/>
  <c r="F33" i="4"/>
  <c r="D33" i="4"/>
  <c r="C33" i="4"/>
  <c r="B33" i="4"/>
  <c r="A33" i="4"/>
  <c r="P32" i="4"/>
  <c r="O32" i="4"/>
  <c r="N32" i="4"/>
  <c r="M32" i="4"/>
  <c r="L32" i="4"/>
  <c r="K32" i="4"/>
  <c r="J32" i="4"/>
  <c r="I32" i="4"/>
  <c r="H32" i="4"/>
  <c r="G32" i="4"/>
  <c r="F32" i="4"/>
  <c r="D32" i="4"/>
  <c r="C32" i="4"/>
  <c r="B32" i="4"/>
  <c r="A32" i="4"/>
  <c r="L31" i="4"/>
  <c r="K31" i="4"/>
  <c r="P31" i="4" s="1"/>
  <c r="J31" i="4"/>
  <c r="O31" i="4" s="1"/>
  <c r="I31" i="4"/>
  <c r="N31" i="4" s="1"/>
  <c r="H31" i="4"/>
  <c r="M31" i="4" s="1"/>
  <c r="G31" i="4"/>
  <c r="F31" i="4"/>
  <c r="D31" i="4"/>
  <c r="C31" i="4"/>
  <c r="A31" i="4"/>
  <c r="P30" i="4"/>
  <c r="O30" i="4"/>
  <c r="N30" i="4"/>
  <c r="M30" i="4"/>
  <c r="L30" i="4"/>
  <c r="K30" i="4"/>
  <c r="J30" i="4"/>
  <c r="I30" i="4"/>
  <c r="H30" i="4"/>
  <c r="G30" i="4"/>
  <c r="F30" i="4"/>
  <c r="D30" i="4"/>
  <c r="A30" i="4"/>
  <c r="O29" i="4"/>
  <c r="K29" i="4"/>
  <c r="P29" i="4" s="1"/>
  <c r="J29" i="4"/>
  <c r="I29" i="4"/>
  <c r="N29" i="4" s="1"/>
  <c r="H29" i="4"/>
  <c r="M29" i="4" s="1"/>
  <c r="G29" i="4"/>
  <c r="L29" i="4" s="1"/>
  <c r="F29" i="4"/>
  <c r="C29" i="4"/>
  <c r="A29" i="4"/>
  <c r="P28" i="4"/>
  <c r="O28" i="4"/>
  <c r="N28" i="4"/>
  <c r="K28" i="4"/>
  <c r="J28" i="4"/>
  <c r="I28" i="4"/>
  <c r="H28" i="4"/>
  <c r="M28" i="4" s="1"/>
  <c r="G28" i="4"/>
  <c r="L28" i="4" s="1"/>
  <c r="F28" i="4"/>
  <c r="A28" i="4"/>
  <c r="P27" i="4"/>
  <c r="O27" i="4"/>
  <c r="N27" i="4"/>
  <c r="M27" i="4"/>
  <c r="L27" i="4"/>
  <c r="K27" i="4"/>
  <c r="J27" i="4"/>
  <c r="I27" i="4"/>
  <c r="H27" i="4"/>
  <c r="G27" i="4"/>
  <c r="F27" i="4"/>
  <c r="C27" i="4"/>
  <c r="B27" i="4"/>
  <c r="A27" i="4"/>
  <c r="P26" i="4"/>
  <c r="O26" i="4"/>
  <c r="N26" i="4"/>
  <c r="M26" i="4"/>
  <c r="L26" i="4"/>
  <c r="K26" i="4"/>
  <c r="J26" i="4"/>
  <c r="I26" i="4"/>
  <c r="H26" i="4"/>
  <c r="G26" i="4"/>
  <c r="F26" i="4"/>
  <c r="C26" i="4"/>
  <c r="B26" i="4"/>
  <c r="A26" i="4"/>
  <c r="P25" i="4"/>
  <c r="O25" i="4"/>
  <c r="N25" i="4"/>
  <c r="M25" i="4"/>
  <c r="L25" i="4"/>
  <c r="K25" i="4"/>
  <c r="J25" i="4"/>
  <c r="I25" i="4"/>
  <c r="H25" i="4"/>
  <c r="G25" i="4"/>
  <c r="F25" i="4"/>
  <c r="D25" i="4"/>
  <c r="C25" i="4"/>
  <c r="B25" i="4"/>
  <c r="A25" i="4"/>
  <c r="P24" i="4"/>
  <c r="O24" i="4"/>
  <c r="N24" i="4"/>
  <c r="M24" i="4"/>
  <c r="L24" i="4"/>
  <c r="K24" i="4"/>
  <c r="J24" i="4"/>
  <c r="I24" i="4"/>
  <c r="H24" i="4"/>
  <c r="G24" i="4"/>
  <c r="F24" i="4"/>
  <c r="D24" i="4"/>
  <c r="C24" i="4"/>
  <c r="B24" i="4"/>
  <c r="A24" i="4"/>
  <c r="P23" i="4"/>
  <c r="O23" i="4"/>
  <c r="N23" i="4"/>
  <c r="M23" i="4"/>
  <c r="L23" i="4"/>
  <c r="K23" i="4"/>
  <c r="J23" i="4"/>
  <c r="I23" i="4"/>
  <c r="H23" i="4"/>
  <c r="G23" i="4"/>
  <c r="F23" i="4"/>
  <c r="D23" i="4"/>
  <c r="C23" i="4"/>
  <c r="B23" i="4"/>
  <c r="A23" i="4"/>
  <c r="P22" i="4"/>
  <c r="O22" i="4"/>
  <c r="N22" i="4"/>
  <c r="M22" i="4"/>
  <c r="L22" i="4"/>
  <c r="K22" i="4"/>
  <c r="J22" i="4"/>
  <c r="I22" i="4"/>
  <c r="H22" i="4"/>
  <c r="G22" i="4"/>
  <c r="F22" i="4"/>
  <c r="D22" i="4"/>
  <c r="C22" i="4"/>
  <c r="B22" i="4"/>
  <c r="A22" i="4"/>
  <c r="P21" i="4"/>
  <c r="O21" i="4"/>
  <c r="M21" i="4"/>
  <c r="L21" i="4"/>
  <c r="K21" i="4"/>
  <c r="J21" i="4"/>
  <c r="I21" i="4"/>
  <c r="N21" i="4" s="1"/>
  <c r="H21" i="4"/>
  <c r="G21" i="4"/>
  <c r="F21" i="4"/>
  <c r="D21" i="4"/>
  <c r="C21" i="4"/>
  <c r="B21" i="4"/>
  <c r="A21" i="4"/>
  <c r="P20" i="4"/>
  <c r="L20" i="4"/>
  <c r="K20" i="4"/>
  <c r="J20" i="4"/>
  <c r="O20" i="4" s="1"/>
  <c r="I20" i="4"/>
  <c r="N20" i="4" s="1"/>
  <c r="H20" i="4"/>
  <c r="M20" i="4" s="1"/>
  <c r="G20" i="4"/>
  <c r="F20" i="4"/>
  <c r="D20" i="4"/>
  <c r="C20" i="4"/>
  <c r="B20" i="4"/>
  <c r="A20" i="4"/>
  <c r="P19" i="4"/>
  <c r="L19" i="4"/>
  <c r="K19" i="4"/>
  <c r="J19" i="4"/>
  <c r="O19" i="4" s="1"/>
  <c r="I19" i="4"/>
  <c r="N19" i="4" s="1"/>
  <c r="H19" i="4"/>
  <c r="M19" i="4" s="1"/>
  <c r="G19" i="4"/>
  <c r="F19" i="4"/>
  <c r="D19" i="4"/>
  <c r="C19" i="4"/>
  <c r="B19" i="4"/>
  <c r="A19" i="4"/>
  <c r="L18" i="4"/>
  <c r="K18" i="4"/>
  <c r="P18" i="4" s="1"/>
  <c r="J18" i="4"/>
  <c r="O18" i="4" s="1"/>
  <c r="I18" i="4"/>
  <c r="N18" i="4" s="1"/>
  <c r="H18" i="4"/>
  <c r="M18" i="4" s="1"/>
  <c r="G18" i="4"/>
  <c r="F18" i="4"/>
  <c r="D18" i="4"/>
  <c r="C18" i="4"/>
  <c r="B18" i="4"/>
  <c r="A18" i="4"/>
  <c r="K17" i="4"/>
  <c r="P17" i="4" s="1"/>
  <c r="J17" i="4"/>
  <c r="O17" i="4" s="1"/>
  <c r="I17" i="4"/>
  <c r="N17" i="4" s="1"/>
  <c r="H17" i="4"/>
  <c r="M17" i="4" s="1"/>
  <c r="G17" i="4"/>
  <c r="L17" i="4" s="1"/>
  <c r="F17" i="4"/>
  <c r="D17" i="4"/>
  <c r="C17" i="4"/>
  <c r="A17" i="4"/>
  <c r="K16" i="4"/>
  <c r="P16" i="4" s="1"/>
  <c r="J16" i="4"/>
  <c r="O16" i="4" s="1"/>
  <c r="I16" i="4"/>
  <c r="N16" i="4" s="1"/>
  <c r="H16" i="4"/>
  <c r="M16" i="4" s="1"/>
  <c r="G16" i="4"/>
  <c r="L16" i="4" s="1"/>
  <c r="F16" i="4"/>
  <c r="D16" i="4"/>
  <c r="A16" i="4"/>
  <c r="K15" i="4"/>
  <c r="P15" i="4" s="1"/>
  <c r="J15" i="4"/>
  <c r="O15" i="4" s="1"/>
  <c r="I15" i="4"/>
  <c r="N15" i="4" s="1"/>
  <c r="H15" i="4"/>
  <c r="M15" i="4" s="1"/>
  <c r="G15" i="4"/>
  <c r="L15" i="4" s="1"/>
  <c r="F15" i="4"/>
  <c r="C15" i="4"/>
  <c r="A15" i="4"/>
  <c r="P14" i="4"/>
  <c r="O14" i="4"/>
  <c r="N14" i="4"/>
  <c r="M14" i="4"/>
  <c r="L14" i="4"/>
  <c r="K14" i="4"/>
  <c r="J14" i="4"/>
  <c r="I14" i="4"/>
  <c r="H14" i="4"/>
  <c r="G14" i="4"/>
  <c r="F14" i="4"/>
  <c r="A14" i="4"/>
  <c r="P13" i="4"/>
  <c r="O13" i="4"/>
  <c r="N13" i="4"/>
  <c r="M13" i="4"/>
  <c r="L13" i="4"/>
  <c r="K13" i="4"/>
  <c r="J13" i="4"/>
  <c r="I13" i="4"/>
  <c r="H13" i="4"/>
  <c r="G13" i="4"/>
  <c r="F13" i="4"/>
  <c r="C13" i="4"/>
  <c r="B13" i="4"/>
  <c r="A13" i="4"/>
  <c r="P12" i="4"/>
  <c r="O12" i="4"/>
  <c r="N12" i="4"/>
  <c r="M12" i="4"/>
  <c r="L12" i="4"/>
  <c r="K12" i="4"/>
  <c r="J12" i="4"/>
  <c r="I12" i="4"/>
  <c r="H12" i="4"/>
  <c r="G12" i="4"/>
  <c r="F12" i="4"/>
  <c r="C12" i="4"/>
  <c r="B12" i="4"/>
  <c r="A12" i="4"/>
  <c r="P11" i="4"/>
  <c r="O11" i="4"/>
  <c r="N11" i="4"/>
  <c r="M11" i="4"/>
  <c r="L11" i="4"/>
  <c r="K11" i="4"/>
  <c r="J11" i="4"/>
  <c r="I11" i="4"/>
  <c r="H11" i="4"/>
  <c r="G11" i="4"/>
  <c r="F11" i="4"/>
  <c r="D11" i="4"/>
  <c r="C11" i="4"/>
  <c r="B11" i="4"/>
  <c r="A11" i="4"/>
  <c r="P10" i="4"/>
  <c r="O10" i="4"/>
  <c r="N10" i="4"/>
  <c r="M10" i="4"/>
  <c r="L10" i="4"/>
  <c r="K10" i="4"/>
  <c r="J10" i="4"/>
  <c r="I10" i="4"/>
  <c r="H10" i="4"/>
  <c r="G10" i="4"/>
  <c r="F10" i="4"/>
  <c r="D10" i="4"/>
  <c r="C10" i="4"/>
  <c r="B10" i="4"/>
  <c r="A10" i="4"/>
  <c r="P9" i="4"/>
  <c r="O9" i="4"/>
  <c r="N9" i="4"/>
  <c r="M9" i="4"/>
  <c r="L9" i="4"/>
  <c r="K9" i="4"/>
  <c r="J9" i="4"/>
  <c r="I9" i="4"/>
  <c r="H9" i="4"/>
  <c r="G9" i="4"/>
  <c r="F9" i="4"/>
  <c r="D9" i="4"/>
  <c r="C9" i="4"/>
  <c r="B9" i="4"/>
  <c r="A9" i="4"/>
  <c r="P8" i="4"/>
  <c r="O8" i="4"/>
  <c r="N8" i="4"/>
  <c r="M8" i="4"/>
  <c r="L8" i="4"/>
  <c r="K8" i="4"/>
  <c r="J8" i="4"/>
  <c r="I8" i="4"/>
  <c r="H8" i="4"/>
  <c r="G8" i="4"/>
  <c r="F8" i="4"/>
  <c r="D8" i="4"/>
  <c r="C8" i="4"/>
  <c r="B8" i="4"/>
  <c r="A8" i="4"/>
  <c r="F7" i="4"/>
  <c r="D7" i="4"/>
  <c r="C7" i="4"/>
  <c r="B7" i="4"/>
  <c r="A7" i="4"/>
  <c r="P6" i="4"/>
  <c r="O6" i="4"/>
  <c r="M6" i="4"/>
  <c r="L6" i="4"/>
  <c r="K6" i="4"/>
  <c r="J6" i="4"/>
  <c r="I6" i="4"/>
  <c r="N6" i="4" s="1"/>
  <c r="H6" i="4"/>
  <c r="G6" i="4"/>
  <c r="D6" i="4"/>
  <c r="C6" i="4"/>
  <c r="B6" i="4"/>
  <c r="A6" i="4"/>
  <c r="F5" i="4"/>
  <c r="D5" i="4"/>
  <c r="C5" i="4"/>
  <c r="B5" i="4"/>
  <c r="A5" i="4"/>
  <c r="P4" i="4"/>
  <c r="O4" i="4"/>
  <c r="N4" i="4"/>
  <c r="M4" i="4"/>
  <c r="L4" i="4"/>
  <c r="K4" i="4"/>
  <c r="J4" i="4"/>
  <c r="I4" i="4"/>
  <c r="H4" i="4"/>
  <c r="G4" i="4"/>
  <c r="D4" i="4"/>
  <c r="C4" i="4"/>
  <c r="B4" i="4"/>
  <c r="A4" i="4"/>
  <c r="F3" i="4"/>
  <c r="D3" i="4"/>
  <c r="C3" i="4"/>
  <c r="A3" i="4"/>
  <c r="M2" i="4"/>
  <c r="L2" i="4"/>
  <c r="K2" i="4"/>
  <c r="P2" i="4" s="1"/>
  <c r="J2" i="4"/>
  <c r="O2" i="4" s="1"/>
  <c r="I2" i="4"/>
  <c r="N2" i="4" s="1"/>
  <c r="H2" i="4"/>
  <c r="G2" i="4"/>
  <c r="D2" i="4"/>
  <c r="D82" i="4" s="1"/>
  <c r="C2" i="4"/>
  <c r="C92" i="4" s="1"/>
  <c r="B2" i="4"/>
  <c r="B92" i="4" s="1"/>
  <c r="G1" i="4"/>
  <c r="F1" i="4"/>
  <c r="A122" i="2"/>
  <c r="D121" i="2"/>
  <c r="A121" i="2"/>
  <c r="A120" i="2"/>
  <c r="C119" i="2"/>
  <c r="A119" i="2"/>
  <c r="A118" i="2"/>
  <c r="A117" i="2"/>
  <c r="A116" i="2"/>
  <c r="A115" i="2"/>
  <c r="D114" i="2"/>
  <c r="A114" i="2"/>
  <c r="D113" i="2"/>
  <c r="A113" i="2"/>
  <c r="H112" i="2"/>
  <c r="G112" i="2"/>
  <c r="A112" i="2"/>
  <c r="T111" i="2"/>
  <c r="S111" i="2"/>
  <c r="R111" i="2"/>
  <c r="Q111" i="2"/>
  <c r="P111" i="2"/>
  <c r="O111" i="2"/>
  <c r="K111" i="2"/>
  <c r="J111" i="2"/>
  <c r="I111" i="2"/>
  <c r="H111" i="2"/>
  <c r="G111" i="2"/>
  <c r="A111" i="2"/>
  <c r="H110" i="2"/>
  <c r="G110" i="2"/>
  <c r="D110" i="2"/>
  <c r="A110" i="2"/>
  <c r="T109" i="2"/>
  <c r="K109" i="2"/>
  <c r="P109" i="2" s="1"/>
  <c r="J109" i="2"/>
  <c r="I109" i="2"/>
  <c r="H109" i="2"/>
  <c r="G109" i="2"/>
  <c r="A109" i="2"/>
  <c r="T108" i="2"/>
  <c r="R108" i="2"/>
  <c r="P108" i="2"/>
  <c r="O108" i="2"/>
  <c r="S108" i="2" s="1"/>
  <c r="N108" i="2"/>
  <c r="M108" i="2"/>
  <c r="Q108" i="2" s="1"/>
  <c r="A108" i="2"/>
  <c r="T107" i="2"/>
  <c r="S107" i="2"/>
  <c r="R107" i="2"/>
  <c r="Q107" i="2"/>
  <c r="P107" i="2"/>
  <c r="O107" i="2"/>
  <c r="N107" i="2"/>
  <c r="M107" i="2"/>
  <c r="A107" i="2"/>
  <c r="A106" i="2"/>
  <c r="A105" i="2"/>
  <c r="H104" i="2"/>
  <c r="A104" i="2"/>
  <c r="R103" i="2"/>
  <c r="Q103" i="2"/>
  <c r="N103" i="2"/>
  <c r="M103" i="2"/>
  <c r="K103" i="2"/>
  <c r="J103" i="2"/>
  <c r="I103" i="2"/>
  <c r="I110" i="2" s="1"/>
  <c r="H103" i="2"/>
  <c r="G103" i="2"/>
  <c r="A103" i="2"/>
  <c r="T102" i="2"/>
  <c r="S102" i="2"/>
  <c r="R102" i="2"/>
  <c r="Q102" i="2"/>
  <c r="P102" i="2"/>
  <c r="O102" i="2"/>
  <c r="N102" i="2"/>
  <c r="M102" i="2"/>
  <c r="D102" i="2"/>
  <c r="A102" i="2"/>
  <c r="T101" i="2"/>
  <c r="S101" i="2"/>
  <c r="R101" i="2"/>
  <c r="Q101" i="2"/>
  <c r="P101" i="2"/>
  <c r="O101" i="2"/>
  <c r="N101" i="2"/>
  <c r="M101" i="2"/>
  <c r="D101" i="2"/>
  <c r="A101" i="2"/>
  <c r="T100" i="2"/>
  <c r="S100" i="2"/>
  <c r="R100" i="2"/>
  <c r="Q100" i="2"/>
  <c r="P100" i="2"/>
  <c r="O100" i="2"/>
  <c r="N100" i="2"/>
  <c r="M100" i="2"/>
  <c r="A100" i="2"/>
  <c r="G99" i="2"/>
  <c r="A99" i="2"/>
  <c r="P98" i="2"/>
  <c r="K98" i="2"/>
  <c r="J98" i="2"/>
  <c r="I98" i="2"/>
  <c r="H98" i="2"/>
  <c r="G98" i="2"/>
  <c r="A98" i="2"/>
  <c r="P97" i="2"/>
  <c r="T97" i="2" s="1"/>
  <c r="O97" i="2"/>
  <c r="S97" i="2" s="1"/>
  <c r="N97" i="2"/>
  <c r="R97" i="2" s="1"/>
  <c r="M97" i="2"/>
  <c r="Q97" i="2" s="1"/>
  <c r="D97" i="2"/>
  <c r="A97" i="2"/>
  <c r="T96" i="2"/>
  <c r="P96" i="2"/>
  <c r="O96" i="2"/>
  <c r="S96" i="2" s="1"/>
  <c r="N96" i="2"/>
  <c r="R96" i="2" s="1"/>
  <c r="M96" i="2"/>
  <c r="Q96" i="2" s="1"/>
  <c r="A96" i="2"/>
  <c r="S95" i="2"/>
  <c r="R95" i="2"/>
  <c r="Q95" i="2"/>
  <c r="P95" i="2"/>
  <c r="T95" i="2" s="1"/>
  <c r="O95" i="2"/>
  <c r="N95" i="2"/>
  <c r="M95" i="2"/>
  <c r="A95" i="2"/>
  <c r="A94" i="2"/>
  <c r="A93" i="2"/>
  <c r="K92" i="2"/>
  <c r="J92" i="2"/>
  <c r="I92" i="2"/>
  <c r="H92" i="2"/>
  <c r="G92" i="2"/>
  <c r="A92" i="2"/>
  <c r="T91" i="2"/>
  <c r="S91" i="2"/>
  <c r="R91" i="2"/>
  <c r="Q91" i="2"/>
  <c r="P91" i="2"/>
  <c r="O91" i="2"/>
  <c r="N91" i="2"/>
  <c r="M91" i="2"/>
  <c r="A91" i="2"/>
  <c r="K90" i="2"/>
  <c r="J90" i="2"/>
  <c r="I90" i="2"/>
  <c r="H90" i="2"/>
  <c r="G90" i="2"/>
  <c r="A90" i="2"/>
  <c r="T89" i="2"/>
  <c r="S89" i="2"/>
  <c r="R89" i="2"/>
  <c r="Q89" i="2"/>
  <c r="P89" i="2"/>
  <c r="O89" i="2"/>
  <c r="N89" i="2"/>
  <c r="M89" i="2"/>
  <c r="A89" i="2"/>
  <c r="A88" i="2"/>
  <c r="A87" i="2"/>
  <c r="O86" i="2"/>
  <c r="S86" i="2" s="1"/>
  <c r="N86" i="2"/>
  <c r="R86" i="2" s="1"/>
  <c r="M86" i="2"/>
  <c r="Q86" i="2" s="1"/>
  <c r="K86" i="2"/>
  <c r="P86" i="2" s="1"/>
  <c r="T86" i="2" s="1"/>
  <c r="J86" i="2"/>
  <c r="I86" i="2"/>
  <c r="H86" i="2"/>
  <c r="G86" i="2"/>
  <c r="D86" i="2"/>
  <c r="A86" i="2"/>
  <c r="R85" i="2"/>
  <c r="Q85" i="2"/>
  <c r="P85" i="2"/>
  <c r="T85" i="2" s="1"/>
  <c r="O85" i="2"/>
  <c r="S85" i="2" s="1"/>
  <c r="N85" i="2"/>
  <c r="M85" i="2"/>
  <c r="A85" i="2"/>
  <c r="T84" i="2"/>
  <c r="S84" i="2"/>
  <c r="R84" i="2"/>
  <c r="Q84" i="2"/>
  <c r="P84" i="2"/>
  <c r="O84" i="2"/>
  <c r="N84" i="2"/>
  <c r="M84" i="2"/>
  <c r="A84" i="2"/>
  <c r="T83" i="2"/>
  <c r="S83" i="2"/>
  <c r="R83" i="2"/>
  <c r="Q83" i="2"/>
  <c r="P83" i="2"/>
  <c r="O83" i="2"/>
  <c r="N83" i="2"/>
  <c r="M83" i="2"/>
  <c r="A83" i="2"/>
  <c r="P82" i="2"/>
  <c r="T82" i="2" s="1"/>
  <c r="O82" i="2"/>
  <c r="S82" i="2" s="1"/>
  <c r="N82" i="2"/>
  <c r="R82" i="2" s="1"/>
  <c r="M82" i="2"/>
  <c r="Q82" i="2" s="1"/>
  <c r="A82" i="2"/>
  <c r="J81" i="2"/>
  <c r="I81" i="2"/>
  <c r="H81" i="2"/>
  <c r="D81" i="2"/>
  <c r="A81" i="2"/>
  <c r="Q80" i="2"/>
  <c r="O80" i="2"/>
  <c r="S80" i="2" s="1"/>
  <c r="M80" i="2"/>
  <c r="K80" i="2"/>
  <c r="K81" i="2" s="1"/>
  <c r="P81" i="2" s="1"/>
  <c r="J80" i="2"/>
  <c r="I80" i="2"/>
  <c r="H80" i="2"/>
  <c r="G80" i="2"/>
  <c r="A80" i="2"/>
  <c r="T79" i="2"/>
  <c r="S79" i="2"/>
  <c r="R79" i="2"/>
  <c r="Q79" i="2"/>
  <c r="P79" i="2"/>
  <c r="O79" i="2"/>
  <c r="N79" i="2"/>
  <c r="K79" i="2"/>
  <c r="J79" i="2"/>
  <c r="I79" i="2"/>
  <c r="H79" i="2"/>
  <c r="G79" i="2"/>
  <c r="M79" i="2" s="1"/>
  <c r="A79" i="2"/>
  <c r="T78" i="2"/>
  <c r="S78" i="2"/>
  <c r="R78" i="2"/>
  <c r="Q78" i="2"/>
  <c r="P78" i="2"/>
  <c r="O78" i="2"/>
  <c r="N78" i="2"/>
  <c r="M78" i="2"/>
  <c r="A78" i="2"/>
  <c r="T77" i="2"/>
  <c r="S77" i="2"/>
  <c r="R77" i="2"/>
  <c r="Q77" i="2"/>
  <c r="P77" i="2"/>
  <c r="O77" i="2"/>
  <c r="N77" i="2"/>
  <c r="M77" i="2"/>
  <c r="A77" i="2"/>
  <c r="S76" i="2"/>
  <c r="Q76" i="2"/>
  <c r="P76" i="2"/>
  <c r="T76" i="2" s="1"/>
  <c r="O76" i="2"/>
  <c r="N76" i="2"/>
  <c r="R76" i="2" s="1"/>
  <c r="M76" i="2"/>
  <c r="A76" i="2"/>
  <c r="T75" i="2"/>
  <c r="S75" i="2"/>
  <c r="R75" i="2"/>
  <c r="Q75" i="2"/>
  <c r="P75" i="2"/>
  <c r="O75" i="2"/>
  <c r="N75" i="2"/>
  <c r="M75" i="2"/>
  <c r="A75" i="2"/>
  <c r="Q74" i="2"/>
  <c r="P74" i="2"/>
  <c r="T74" i="2" s="1"/>
  <c r="O74" i="2"/>
  <c r="S74" i="2" s="1"/>
  <c r="N74" i="2"/>
  <c r="R74" i="2" s="1"/>
  <c r="M74" i="2"/>
  <c r="A74" i="2"/>
  <c r="T73" i="2"/>
  <c r="S73" i="2"/>
  <c r="R73" i="2"/>
  <c r="Q73" i="2"/>
  <c r="P73" i="2"/>
  <c r="O73" i="2"/>
  <c r="N73" i="2"/>
  <c r="M73" i="2"/>
  <c r="A73" i="2"/>
  <c r="T72" i="2"/>
  <c r="S72" i="2"/>
  <c r="R72" i="2"/>
  <c r="P72" i="2"/>
  <c r="O72" i="2"/>
  <c r="N72" i="2"/>
  <c r="M72" i="2"/>
  <c r="Q72" i="2" s="1"/>
  <c r="D72" i="2"/>
  <c r="C72" i="2"/>
  <c r="A72" i="2"/>
  <c r="K71" i="2"/>
  <c r="J71" i="2"/>
  <c r="I71" i="2"/>
  <c r="I87" i="2" s="1"/>
  <c r="H71" i="2"/>
  <c r="G71" i="2"/>
  <c r="D71" i="2"/>
  <c r="A71" i="2"/>
  <c r="T70" i="2"/>
  <c r="S70" i="2"/>
  <c r="P70" i="2"/>
  <c r="O70" i="2"/>
  <c r="N70" i="2"/>
  <c r="R70" i="2" s="1"/>
  <c r="M70" i="2"/>
  <c r="Q70" i="2" s="1"/>
  <c r="D70" i="2"/>
  <c r="B70" i="2"/>
  <c r="A70" i="2"/>
  <c r="T69" i="2"/>
  <c r="S69" i="2"/>
  <c r="R69" i="2"/>
  <c r="Q69" i="2"/>
  <c r="P69" i="2"/>
  <c r="O69" i="2"/>
  <c r="N69" i="2"/>
  <c r="M69" i="2"/>
  <c r="A69" i="2"/>
  <c r="R68" i="2"/>
  <c r="Q68" i="2"/>
  <c r="P68" i="2"/>
  <c r="T68" i="2" s="1"/>
  <c r="O68" i="2"/>
  <c r="S68" i="2" s="1"/>
  <c r="N68" i="2"/>
  <c r="M68" i="2"/>
  <c r="A68" i="2"/>
  <c r="N67" i="2"/>
  <c r="R67" i="2" s="1"/>
  <c r="H67" i="2"/>
  <c r="G67" i="2"/>
  <c r="C67" i="2"/>
  <c r="A67" i="2"/>
  <c r="T66" i="2"/>
  <c r="S66" i="2"/>
  <c r="R66" i="2"/>
  <c r="Q66" i="2"/>
  <c r="P66" i="2"/>
  <c r="O66" i="2"/>
  <c r="N66" i="2"/>
  <c r="M66" i="2"/>
  <c r="A66" i="2"/>
  <c r="T65" i="2"/>
  <c r="S65" i="2"/>
  <c r="R65" i="2"/>
  <c r="Q65" i="2"/>
  <c r="P65" i="2"/>
  <c r="O65" i="2"/>
  <c r="N65" i="2"/>
  <c r="M65" i="2"/>
  <c r="A65" i="2"/>
  <c r="T64" i="2"/>
  <c r="S64" i="2"/>
  <c r="P64" i="2"/>
  <c r="O64" i="2"/>
  <c r="N64" i="2"/>
  <c r="R64" i="2" s="1"/>
  <c r="M64" i="2"/>
  <c r="Q64" i="2" s="1"/>
  <c r="K64" i="2"/>
  <c r="K67" i="2" s="1"/>
  <c r="J64" i="2"/>
  <c r="J67" i="2" s="1"/>
  <c r="I64" i="2"/>
  <c r="I67" i="2" s="1"/>
  <c r="H64" i="2"/>
  <c r="G64" i="2"/>
  <c r="C64" i="2"/>
  <c r="A64" i="2"/>
  <c r="S63" i="2"/>
  <c r="R63" i="2"/>
  <c r="Q63" i="2"/>
  <c r="P63" i="2"/>
  <c r="T63" i="2" s="1"/>
  <c r="O63" i="2"/>
  <c r="N63" i="2"/>
  <c r="M63" i="2"/>
  <c r="A63" i="2"/>
  <c r="P62" i="2"/>
  <c r="T62" i="2" s="1"/>
  <c r="O62" i="2"/>
  <c r="S62" i="2" s="1"/>
  <c r="N62" i="2"/>
  <c r="R62" i="2" s="1"/>
  <c r="M62" i="2"/>
  <c r="Q62" i="2" s="1"/>
  <c r="A62" i="2"/>
  <c r="T61" i="2"/>
  <c r="S61" i="2"/>
  <c r="R61" i="2"/>
  <c r="P61" i="2"/>
  <c r="O61" i="2"/>
  <c r="N61" i="2"/>
  <c r="M61" i="2"/>
  <c r="Q61" i="2" s="1"/>
  <c r="D61" i="2"/>
  <c r="A61" i="2"/>
  <c r="N60" i="2"/>
  <c r="R60" i="2" s="1"/>
  <c r="M60" i="2"/>
  <c r="Q60" i="2" s="1"/>
  <c r="K60" i="2"/>
  <c r="P60" i="2" s="1"/>
  <c r="J60" i="2"/>
  <c r="I60" i="2"/>
  <c r="H60" i="2"/>
  <c r="G60" i="2"/>
  <c r="A60" i="2"/>
  <c r="T59" i="2"/>
  <c r="S59" i="2"/>
  <c r="R59" i="2"/>
  <c r="Q59" i="2"/>
  <c r="P59" i="2"/>
  <c r="O59" i="2"/>
  <c r="N59" i="2"/>
  <c r="M59" i="2"/>
  <c r="D59" i="2"/>
  <c r="A59" i="2"/>
  <c r="T58" i="2"/>
  <c r="P58" i="2"/>
  <c r="O58" i="2"/>
  <c r="S58" i="2" s="1"/>
  <c r="N58" i="2"/>
  <c r="R58" i="2" s="1"/>
  <c r="M58" i="2"/>
  <c r="Q58" i="2" s="1"/>
  <c r="D58" i="2"/>
  <c r="A58" i="2"/>
  <c r="T57" i="2"/>
  <c r="S57" i="2"/>
  <c r="R57" i="2"/>
  <c r="Q57" i="2"/>
  <c r="P57" i="2"/>
  <c r="O57" i="2"/>
  <c r="N57" i="2"/>
  <c r="M57" i="2"/>
  <c r="A57" i="2"/>
  <c r="T56" i="2"/>
  <c r="P56" i="2"/>
  <c r="O56" i="2"/>
  <c r="S56" i="2" s="1"/>
  <c r="N56" i="2"/>
  <c r="R56" i="2" s="1"/>
  <c r="M56" i="2"/>
  <c r="Q56" i="2" s="1"/>
  <c r="A56" i="2"/>
  <c r="T55" i="2"/>
  <c r="S55" i="2"/>
  <c r="R55" i="2"/>
  <c r="P55" i="2"/>
  <c r="O55" i="2"/>
  <c r="N55" i="2"/>
  <c r="M55" i="2"/>
  <c r="Q55" i="2" s="1"/>
  <c r="D55" i="2"/>
  <c r="A55" i="2"/>
  <c r="S54" i="2"/>
  <c r="R54" i="2"/>
  <c r="Q54" i="2"/>
  <c r="P54" i="2"/>
  <c r="T54" i="2" s="1"/>
  <c r="O54" i="2"/>
  <c r="N54" i="2"/>
  <c r="M54" i="2"/>
  <c r="A54" i="2"/>
  <c r="D53" i="2"/>
  <c r="A53" i="2"/>
  <c r="T52" i="2"/>
  <c r="S52" i="2"/>
  <c r="R52" i="2"/>
  <c r="Q52" i="2"/>
  <c r="P52" i="2"/>
  <c r="O52" i="2"/>
  <c r="N52" i="2"/>
  <c r="M52" i="2"/>
  <c r="B52" i="2"/>
  <c r="A52" i="2"/>
  <c r="R51" i="2"/>
  <c r="Q51" i="2"/>
  <c r="P51" i="2"/>
  <c r="T51" i="2" s="1"/>
  <c r="O51" i="2"/>
  <c r="S51" i="2" s="1"/>
  <c r="N51" i="2"/>
  <c r="M51" i="2"/>
  <c r="A51" i="2"/>
  <c r="P50" i="2"/>
  <c r="T50" i="2" s="1"/>
  <c r="O50" i="2"/>
  <c r="S50" i="2" s="1"/>
  <c r="N50" i="2"/>
  <c r="R50" i="2" s="1"/>
  <c r="M50" i="2"/>
  <c r="Q50" i="2" s="1"/>
  <c r="A50" i="2"/>
  <c r="T49" i="2"/>
  <c r="S49" i="2"/>
  <c r="R49" i="2"/>
  <c r="P49" i="2"/>
  <c r="O49" i="2"/>
  <c r="N49" i="2"/>
  <c r="M49" i="2"/>
  <c r="Q49" i="2" s="1"/>
  <c r="A49" i="2"/>
  <c r="A48" i="2"/>
  <c r="D47" i="2"/>
  <c r="A47" i="2"/>
  <c r="B46" i="2"/>
  <c r="A46" i="2"/>
  <c r="P45" i="2"/>
  <c r="T45" i="2" s="1"/>
  <c r="O45" i="2"/>
  <c r="S45" i="2" s="1"/>
  <c r="N45" i="2"/>
  <c r="R45" i="2" s="1"/>
  <c r="M45" i="2"/>
  <c r="Q45" i="2" s="1"/>
  <c r="D45" i="2"/>
  <c r="A45" i="2"/>
  <c r="T44" i="2"/>
  <c r="S44" i="2"/>
  <c r="R44" i="2"/>
  <c r="Q44" i="2"/>
  <c r="P44" i="2"/>
  <c r="O44" i="2"/>
  <c r="N44" i="2"/>
  <c r="M44" i="2"/>
  <c r="D44" i="2"/>
  <c r="C44" i="2"/>
  <c r="B44" i="2"/>
  <c r="A44" i="2"/>
  <c r="S43" i="2"/>
  <c r="R43" i="2"/>
  <c r="Q43" i="2"/>
  <c r="P43" i="2"/>
  <c r="T43" i="2" s="1"/>
  <c r="O43" i="2"/>
  <c r="N43" i="2"/>
  <c r="M43" i="2"/>
  <c r="B43" i="2"/>
  <c r="A43" i="2"/>
  <c r="S42" i="2"/>
  <c r="Q42" i="2"/>
  <c r="P42" i="2"/>
  <c r="T42" i="2" s="1"/>
  <c r="O42" i="2"/>
  <c r="N42" i="2"/>
  <c r="R42" i="2" s="1"/>
  <c r="M42" i="2"/>
  <c r="A42" i="2"/>
  <c r="T41" i="2"/>
  <c r="P41" i="2"/>
  <c r="O41" i="2"/>
  <c r="S41" i="2" s="1"/>
  <c r="N41" i="2"/>
  <c r="R41" i="2" s="1"/>
  <c r="M41" i="2"/>
  <c r="Q41" i="2" s="1"/>
  <c r="D41" i="2"/>
  <c r="C41" i="2"/>
  <c r="A41" i="2"/>
  <c r="T40" i="2"/>
  <c r="S40" i="2"/>
  <c r="R40" i="2"/>
  <c r="Q40" i="2"/>
  <c r="P40" i="2"/>
  <c r="O40" i="2"/>
  <c r="N40" i="2"/>
  <c r="M40" i="2"/>
  <c r="D40" i="2"/>
  <c r="A40" i="2"/>
  <c r="T39" i="2"/>
  <c r="S39" i="2"/>
  <c r="R39" i="2"/>
  <c r="Q39" i="2"/>
  <c r="P39" i="2"/>
  <c r="O39" i="2"/>
  <c r="N39" i="2"/>
  <c r="M39" i="2"/>
  <c r="A39" i="2"/>
  <c r="T38" i="2"/>
  <c r="R38" i="2"/>
  <c r="P38" i="2"/>
  <c r="O38" i="2"/>
  <c r="S38" i="2" s="1"/>
  <c r="N38" i="2"/>
  <c r="M38" i="2"/>
  <c r="Q38" i="2" s="1"/>
  <c r="A38" i="2"/>
  <c r="S37" i="2"/>
  <c r="R37" i="2"/>
  <c r="P37" i="2"/>
  <c r="T37" i="2" s="1"/>
  <c r="O37" i="2"/>
  <c r="N37" i="2"/>
  <c r="M37" i="2"/>
  <c r="Q37" i="2" s="1"/>
  <c r="D37" i="2"/>
  <c r="A37" i="2"/>
  <c r="P36" i="2"/>
  <c r="T36" i="2" s="1"/>
  <c r="O36" i="2"/>
  <c r="S36" i="2" s="1"/>
  <c r="N36" i="2"/>
  <c r="R36" i="2" s="1"/>
  <c r="M36" i="2"/>
  <c r="Q36" i="2" s="1"/>
  <c r="D36" i="2"/>
  <c r="A36" i="2"/>
  <c r="T35" i="2"/>
  <c r="S35" i="2"/>
  <c r="P35" i="2"/>
  <c r="O35" i="2"/>
  <c r="N35" i="2"/>
  <c r="R35" i="2" s="1"/>
  <c r="M35" i="2"/>
  <c r="Q35" i="2" s="1"/>
  <c r="A35" i="2"/>
  <c r="T34" i="2"/>
  <c r="S34" i="2"/>
  <c r="R34" i="2"/>
  <c r="Q34" i="2"/>
  <c r="P34" i="2"/>
  <c r="O34" i="2"/>
  <c r="N34" i="2"/>
  <c r="M34" i="2"/>
  <c r="A34" i="2"/>
  <c r="T33" i="2"/>
  <c r="S33" i="2"/>
  <c r="R33" i="2"/>
  <c r="Q33" i="2"/>
  <c r="P33" i="2"/>
  <c r="O33" i="2"/>
  <c r="N33" i="2"/>
  <c r="M33" i="2"/>
  <c r="A33" i="2"/>
  <c r="T32" i="2"/>
  <c r="S32" i="2"/>
  <c r="R32" i="2"/>
  <c r="Q32" i="2"/>
  <c r="P32" i="2"/>
  <c r="O32" i="2"/>
  <c r="N32" i="2"/>
  <c r="M32" i="2"/>
  <c r="C32" i="2"/>
  <c r="A32" i="2"/>
  <c r="R31" i="2"/>
  <c r="Q31" i="2"/>
  <c r="P31" i="2"/>
  <c r="T31" i="2" s="1"/>
  <c r="O31" i="2"/>
  <c r="S31" i="2" s="1"/>
  <c r="N31" i="2"/>
  <c r="M31" i="2"/>
  <c r="D31" i="2"/>
  <c r="C31" i="2"/>
  <c r="A31" i="2"/>
  <c r="T30" i="2"/>
  <c r="S30" i="2"/>
  <c r="R30" i="2"/>
  <c r="Q30" i="2"/>
  <c r="P30" i="2"/>
  <c r="O30" i="2"/>
  <c r="N30" i="2"/>
  <c r="M30" i="2"/>
  <c r="D30" i="2"/>
  <c r="A30" i="2"/>
  <c r="S29" i="2"/>
  <c r="R29" i="2"/>
  <c r="Q29" i="2"/>
  <c r="P29" i="2"/>
  <c r="T29" i="2" s="1"/>
  <c r="O29" i="2"/>
  <c r="N29" i="2"/>
  <c r="M29" i="2"/>
  <c r="C29" i="2"/>
  <c r="B29" i="2"/>
  <c r="A29" i="2"/>
  <c r="T28" i="2"/>
  <c r="P28" i="2"/>
  <c r="O28" i="2"/>
  <c r="S28" i="2" s="1"/>
  <c r="N28" i="2"/>
  <c r="R28" i="2" s="1"/>
  <c r="M28" i="2"/>
  <c r="Q28" i="2" s="1"/>
  <c r="A28" i="2"/>
  <c r="T27" i="2"/>
  <c r="P27" i="2"/>
  <c r="O27" i="2"/>
  <c r="S27" i="2" s="1"/>
  <c r="N27" i="2"/>
  <c r="R27" i="2" s="1"/>
  <c r="M27" i="2"/>
  <c r="Q27" i="2" s="1"/>
  <c r="D27" i="2"/>
  <c r="A27" i="2"/>
  <c r="R26" i="2"/>
  <c r="P26" i="2"/>
  <c r="T26" i="2" s="1"/>
  <c r="O26" i="2"/>
  <c r="S26" i="2" s="1"/>
  <c r="N26" i="2"/>
  <c r="M26" i="2"/>
  <c r="Q26" i="2" s="1"/>
  <c r="D26" i="2"/>
  <c r="A26" i="2"/>
  <c r="T25" i="2"/>
  <c r="S25" i="2"/>
  <c r="R25" i="2"/>
  <c r="Q25" i="2"/>
  <c r="P25" i="2"/>
  <c r="O25" i="2"/>
  <c r="N25" i="2"/>
  <c r="M25" i="2"/>
  <c r="A25" i="2"/>
  <c r="T24" i="2"/>
  <c r="S24" i="2"/>
  <c r="R24" i="2"/>
  <c r="Q24" i="2"/>
  <c r="P24" i="2"/>
  <c r="O24" i="2"/>
  <c r="N24" i="2"/>
  <c r="M24" i="2"/>
  <c r="A24" i="2"/>
  <c r="T23" i="2"/>
  <c r="S23" i="2"/>
  <c r="R23" i="2"/>
  <c r="Q23" i="2"/>
  <c r="P23" i="2"/>
  <c r="O23" i="2"/>
  <c r="N23" i="2"/>
  <c r="M23" i="2"/>
  <c r="A23" i="2"/>
  <c r="T22" i="2"/>
  <c r="S22" i="2"/>
  <c r="R22" i="2"/>
  <c r="Q22" i="2"/>
  <c r="P22" i="2"/>
  <c r="O22" i="2"/>
  <c r="N22" i="2"/>
  <c r="M22" i="2"/>
  <c r="D22" i="2"/>
  <c r="A22" i="2"/>
  <c r="T21" i="2"/>
  <c r="S21" i="2"/>
  <c r="R21" i="2"/>
  <c r="Q21" i="2"/>
  <c r="P21" i="2"/>
  <c r="O21" i="2"/>
  <c r="N21" i="2"/>
  <c r="M21" i="2"/>
  <c r="A21" i="2"/>
  <c r="T20" i="2"/>
  <c r="S20" i="2"/>
  <c r="R20" i="2"/>
  <c r="Q20" i="2"/>
  <c r="P20" i="2"/>
  <c r="O20" i="2"/>
  <c r="N20" i="2"/>
  <c r="M20" i="2"/>
  <c r="A20" i="2"/>
  <c r="T19" i="2"/>
  <c r="S19" i="2"/>
  <c r="R19" i="2"/>
  <c r="Q19" i="2"/>
  <c r="P19" i="2"/>
  <c r="O19" i="2"/>
  <c r="N19" i="2"/>
  <c r="M19" i="2"/>
  <c r="A19" i="2"/>
  <c r="S18" i="2"/>
  <c r="R18" i="2"/>
  <c r="Q18" i="2"/>
  <c r="P18" i="2"/>
  <c r="T18" i="2" s="1"/>
  <c r="O18" i="2"/>
  <c r="N18" i="2"/>
  <c r="M18" i="2"/>
  <c r="A18" i="2"/>
  <c r="T17" i="2"/>
  <c r="S17" i="2"/>
  <c r="R17" i="2"/>
  <c r="P17" i="2"/>
  <c r="O17" i="2"/>
  <c r="N17" i="2"/>
  <c r="M17" i="2"/>
  <c r="Q17" i="2" s="1"/>
  <c r="A17" i="2"/>
  <c r="S16" i="2"/>
  <c r="P16" i="2"/>
  <c r="T16" i="2" s="1"/>
  <c r="O16" i="2"/>
  <c r="N16" i="2"/>
  <c r="R16" i="2" s="1"/>
  <c r="M16" i="2"/>
  <c r="Q16" i="2" s="1"/>
  <c r="D16" i="2"/>
  <c r="C16" i="2"/>
  <c r="A16" i="2"/>
  <c r="S15" i="2"/>
  <c r="P15" i="2"/>
  <c r="T15" i="2" s="1"/>
  <c r="O15" i="2"/>
  <c r="N15" i="2"/>
  <c r="R15" i="2" s="1"/>
  <c r="M15" i="2"/>
  <c r="Q15" i="2" s="1"/>
  <c r="D15" i="2"/>
  <c r="C15" i="2"/>
  <c r="A15" i="2"/>
  <c r="T14" i="2"/>
  <c r="S14" i="2"/>
  <c r="R14" i="2"/>
  <c r="Q14" i="2"/>
  <c r="P14" i="2"/>
  <c r="O14" i="2"/>
  <c r="N14" i="2"/>
  <c r="M14" i="2"/>
  <c r="D14" i="2"/>
  <c r="C14" i="2"/>
  <c r="A14" i="2"/>
  <c r="T13" i="2"/>
  <c r="S13" i="2"/>
  <c r="R13" i="2"/>
  <c r="Q13" i="2"/>
  <c r="P13" i="2"/>
  <c r="O13" i="2"/>
  <c r="N13" i="2"/>
  <c r="M13" i="2"/>
  <c r="A13" i="2"/>
  <c r="T12" i="2"/>
  <c r="S12" i="2"/>
  <c r="R12" i="2"/>
  <c r="Q12" i="2"/>
  <c r="P12" i="2"/>
  <c r="O12" i="2"/>
  <c r="N12" i="2"/>
  <c r="M12" i="2"/>
  <c r="A12" i="2"/>
  <c r="T11" i="2"/>
  <c r="S11" i="2"/>
  <c r="R11" i="2"/>
  <c r="Q11" i="2"/>
  <c r="P11" i="2"/>
  <c r="O11" i="2"/>
  <c r="N11" i="2"/>
  <c r="M11" i="2"/>
  <c r="C11" i="2"/>
  <c r="B11" i="2"/>
  <c r="A11" i="2"/>
  <c r="T10" i="2"/>
  <c r="S10" i="2"/>
  <c r="R10" i="2"/>
  <c r="Q10" i="2"/>
  <c r="P10" i="2"/>
  <c r="O10" i="2"/>
  <c r="N10" i="2"/>
  <c r="M10" i="2"/>
  <c r="D10" i="2"/>
  <c r="C10" i="2"/>
  <c r="A10" i="2"/>
  <c r="T9" i="2"/>
  <c r="S9" i="2"/>
  <c r="R9" i="2"/>
  <c r="Q9" i="2"/>
  <c r="P9" i="2"/>
  <c r="O9" i="2"/>
  <c r="N9" i="2"/>
  <c r="M9" i="2"/>
  <c r="C9" i="2"/>
  <c r="A9" i="2"/>
  <c r="T8" i="2"/>
  <c r="S8" i="2"/>
  <c r="R8" i="2"/>
  <c r="Q8" i="2"/>
  <c r="P8" i="2"/>
  <c r="O8" i="2"/>
  <c r="N8" i="2"/>
  <c r="M8" i="2"/>
  <c r="A8" i="2"/>
  <c r="G7" i="2"/>
  <c r="D7" i="2"/>
  <c r="A7" i="2"/>
  <c r="T6" i="2"/>
  <c r="S6" i="2"/>
  <c r="R6" i="2"/>
  <c r="Q6" i="2"/>
  <c r="P6" i="2"/>
  <c r="O6" i="2"/>
  <c r="N6" i="2"/>
  <c r="M6" i="2"/>
  <c r="D6" i="2"/>
  <c r="C6" i="2"/>
  <c r="A6" i="2"/>
  <c r="H5" i="2"/>
  <c r="G5" i="2"/>
  <c r="D5" i="2"/>
  <c r="A5" i="2"/>
  <c r="T4" i="2"/>
  <c r="S4" i="2"/>
  <c r="R4" i="2"/>
  <c r="Q4" i="2"/>
  <c r="P4" i="2"/>
  <c r="O4" i="2"/>
  <c r="N4" i="2"/>
  <c r="M4" i="2"/>
  <c r="F4" i="2"/>
  <c r="D4" i="2"/>
  <c r="A4" i="2"/>
  <c r="G3" i="2"/>
  <c r="D3" i="2"/>
  <c r="C3" i="2"/>
  <c r="A3" i="2"/>
  <c r="T2" i="2"/>
  <c r="P2" i="2"/>
  <c r="O2" i="2"/>
  <c r="S2" i="2" s="1"/>
  <c r="N2" i="2"/>
  <c r="R2" i="2" s="1"/>
  <c r="M2" i="2"/>
  <c r="Q2" i="2" s="1"/>
  <c r="D2" i="2"/>
  <c r="C2" i="2"/>
  <c r="B2" i="2"/>
  <c r="B25" i="2" s="1"/>
  <c r="G1" i="2"/>
  <c r="D122" i="1"/>
  <c r="C122" i="1"/>
  <c r="B122" i="1"/>
  <c r="A122" i="1"/>
  <c r="D121" i="1"/>
  <c r="C121" i="1"/>
  <c r="A121" i="1"/>
  <c r="D120" i="1"/>
  <c r="C120" i="1"/>
  <c r="A120" i="1"/>
  <c r="D119" i="1"/>
  <c r="C119" i="1"/>
  <c r="A119" i="1"/>
  <c r="D118" i="1"/>
  <c r="C118" i="1"/>
  <c r="A118" i="1"/>
  <c r="D117" i="1"/>
  <c r="C117" i="1"/>
  <c r="A117" i="1"/>
  <c r="D116" i="1"/>
  <c r="C116" i="1"/>
  <c r="A116" i="1"/>
  <c r="D115" i="1"/>
  <c r="C115" i="1"/>
  <c r="A115" i="1"/>
  <c r="D114" i="1"/>
  <c r="C114" i="1"/>
  <c r="B114" i="1"/>
  <c r="A114" i="1"/>
  <c r="D113" i="1"/>
  <c r="C113" i="1"/>
  <c r="A113" i="1"/>
  <c r="P112" i="1"/>
  <c r="O112" i="1"/>
  <c r="K112" i="1"/>
  <c r="J112" i="1"/>
  <c r="I112" i="1"/>
  <c r="H112" i="1"/>
  <c r="D112" i="1"/>
  <c r="C112" i="1"/>
  <c r="A112" i="1"/>
  <c r="R111" i="1"/>
  <c r="Q111" i="1"/>
  <c r="M111" i="1"/>
  <c r="K111" i="1"/>
  <c r="J111" i="1"/>
  <c r="I111" i="1"/>
  <c r="H111" i="1"/>
  <c r="G111" i="1"/>
  <c r="D111" i="1"/>
  <c r="C111" i="1"/>
  <c r="B111" i="1"/>
  <c r="A111" i="1"/>
  <c r="D110" i="1"/>
  <c r="C110" i="1"/>
  <c r="A110" i="1"/>
  <c r="T109" i="1"/>
  <c r="S109" i="1"/>
  <c r="P109" i="1"/>
  <c r="O109" i="1"/>
  <c r="K109" i="1"/>
  <c r="J109" i="1"/>
  <c r="I109" i="1"/>
  <c r="H109" i="1"/>
  <c r="G109" i="1"/>
  <c r="D109" i="1"/>
  <c r="C109" i="1"/>
  <c r="B109" i="1"/>
  <c r="A109" i="1"/>
  <c r="T108" i="1"/>
  <c r="S108" i="1"/>
  <c r="R108" i="1"/>
  <c r="P108" i="1"/>
  <c r="O108" i="1"/>
  <c r="N108" i="1"/>
  <c r="M108" i="1"/>
  <c r="Q108" i="1" s="1"/>
  <c r="D108" i="1"/>
  <c r="C108" i="1"/>
  <c r="A108" i="1"/>
  <c r="T107" i="1"/>
  <c r="S107" i="1"/>
  <c r="R107" i="1"/>
  <c r="Q107" i="1"/>
  <c r="P107" i="1"/>
  <c r="O107" i="1"/>
  <c r="N107" i="1"/>
  <c r="M107" i="1"/>
  <c r="D107" i="1"/>
  <c r="C107" i="1"/>
  <c r="A107" i="1"/>
  <c r="D106" i="1"/>
  <c r="C106" i="1"/>
  <c r="A106" i="1"/>
  <c r="D105" i="1"/>
  <c r="C105" i="1"/>
  <c r="A105" i="1"/>
  <c r="D104" i="1"/>
  <c r="C104" i="1"/>
  <c r="A104" i="1"/>
  <c r="K103" i="1"/>
  <c r="J103" i="1"/>
  <c r="I103" i="1"/>
  <c r="H103" i="1"/>
  <c r="G103" i="1"/>
  <c r="D103" i="1"/>
  <c r="C103" i="1"/>
  <c r="A103" i="1"/>
  <c r="T102" i="1"/>
  <c r="S102" i="1"/>
  <c r="R102" i="1"/>
  <c r="Q102" i="1"/>
  <c r="P102" i="1"/>
  <c r="O102" i="1"/>
  <c r="N102" i="1"/>
  <c r="M102" i="1"/>
  <c r="D102" i="1"/>
  <c r="C102" i="1"/>
  <c r="B102" i="1"/>
  <c r="A102" i="1"/>
  <c r="T101" i="1"/>
  <c r="S101" i="1"/>
  <c r="R101" i="1"/>
  <c r="Q101" i="1"/>
  <c r="P101" i="1"/>
  <c r="O101" i="1"/>
  <c r="N101" i="1"/>
  <c r="M101" i="1"/>
  <c r="D101" i="1"/>
  <c r="C101" i="1"/>
  <c r="A101" i="1"/>
  <c r="T100" i="1"/>
  <c r="S100" i="1"/>
  <c r="R100" i="1"/>
  <c r="Q100" i="1"/>
  <c r="P100" i="1"/>
  <c r="O100" i="1"/>
  <c r="N100" i="1"/>
  <c r="M100" i="1"/>
  <c r="D100" i="1"/>
  <c r="C100" i="1"/>
  <c r="A100" i="1"/>
  <c r="G99" i="1"/>
  <c r="D99" i="1"/>
  <c r="C99" i="1"/>
  <c r="A99" i="1"/>
  <c r="P98" i="1"/>
  <c r="T98" i="1" s="1"/>
  <c r="K98" i="1"/>
  <c r="J98" i="1"/>
  <c r="I98" i="1"/>
  <c r="H98" i="1"/>
  <c r="G98" i="1"/>
  <c r="D98" i="1"/>
  <c r="C98" i="1"/>
  <c r="A98" i="1"/>
  <c r="T97" i="1"/>
  <c r="S97" i="1"/>
  <c r="R97" i="1"/>
  <c r="P97" i="1"/>
  <c r="O97" i="1"/>
  <c r="N97" i="1"/>
  <c r="M97" i="1"/>
  <c r="Q97" i="1" s="1"/>
  <c r="D97" i="1"/>
  <c r="C97" i="1"/>
  <c r="A97" i="1"/>
  <c r="S96" i="1"/>
  <c r="R96" i="1"/>
  <c r="Q96" i="1"/>
  <c r="P96" i="1"/>
  <c r="T96" i="1" s="1"/>
  <c r="O96" i="1"/>
  <c r="N96" i="1"/>
  <c r="M96" i="1"/>
  <c r="D96" i="1"/>
  <c r="C96" i="1"/>
  <c r="A96" i="1"/>
  <c r="T95" i="1"/>
  <c r="Q95" i="1"/>
  <c r="P95" i="1"/>
  <c r="O95" i="1"/>
  <c r="S95" i="1" s="1"/>
  <c r="N95" i="1"/>
  <c r="R95" i="1" s="1"/>
  <c r="M95" i="1"/>
  <c r="D95" i="1"/>
  <c r="C95" i="1"/>
  <c r="A95" i="1"/>
  <c r="D94" i="1"/>
  <c r="C94" i="1"/>
  <c r="A94" i="1"/>
  <c r="D93" i="1"/>
  <c r="C93" i="1"/>
  <c r="A93" i="1"/>
  <c r="K92" i="1"/>
  <c r="J92" i="1"/>
  <c r="I92" i="1"/>
  <c r="H92" i="1"/>
  <c r="G92" i="1"/>
  <c r="D92" i="1"/>
  <c r="C92" i="1"/>
  <c r="A92" i="1"/>
  <c r="T91" i="1"/>
  <c r="S91" i="1"/>
  <c r="R91" i="1"/>
  <c r="Q91" i="1"/>
  <c r="P91" i="1"/>
  <c r="O91" i="1"/>
  <c r="N91" i="1"/>
  <c r="M91" i="1"/>
  <c r="D91" i="1"/>
  <c r="C91" i="1"/>
  <c r="B91" i="1"/>
  <c r="A91" i="1"/>
  <c r="K90" i="1"/>
  <c r="J90" i="1"/>
  <c r="I90" i="1"/>
  <c r="H90" i="1"/>
  <c r="G90" i="1"/>
  <c r="D90" i="1"/>
  <c r="C90" i="1"/>
  <c r="A90" i="1"/>
  <c r="T89" i="1"/>
  <c r="S89" i="1"/>
  <c r="R89" i="1"/>
  <c r="Q89" i="1"/>
  <c r="P89" i="1"/>
  <c r="O89" i="1"/>
  <c r="N89" i="1"/>
  <c r="M89" i="1"/>
  <c r="D89" i="1"/>
  <c r="C89" i="1"/>
  <c r="A89" i="1"/>
  <c r="D88" i="1"/>
  <c r="C88" i="1"/>
  <c r="A88" i="1"/>
  <c r="D87" i="1"/>
  <c r="C87" i="1"/>
  <c r="A87" i="1"/>
  <c r="K86" i="1"/>
  <c r="J86" i="1"/>
  <c r="I86" i="1"/>
  <c r="H86" i="1"/>
  <c r="G86" i="1"/>
  <c r="D86" i="1"/>
  <c r="C86" i="1"/>
  <c r="B86" i="1"/>
  <c r="A86" i="1"/>
  <c r="P85" i="1"/>
  <c r="T85" i="1" s="1"/>
  <c r="O85" i="1"/>
  <c r="S85" i="1" s="1"/>
  <c r="N85" i="1"/>
  <c r="R85" i="1" s="1"/>
  <c r="M85" i="1"/>
  <c r="Q85" i="1" s="1"/>
  <c r="D85" i="1"/>
  <c r="C85" i="1"/>
  <c r="A85" i="1"/>
  <c r="T84" i="1"/>
  <c r="S84" i="1"/>
  <c r="R84" i="1"/>
  <c r="Q84" i="1"/>
  <c r="P84" i="1"/>
  <c r="O84" i="1"/>
  <c r="N84" i="1"/>
  <c r="M84" i="1"/>
  <c r="D84" i="1"/>
  <c r="C84" i="1"/>
  <c r="A84" i="1"/>
  <c r="T83" i="1"/>
  <c r="S83" i="1"/>
  <c r="R83" i="1"/>
  <c r="Q83" i="1"/>
  <c r="P83" i="1"/>
  <c r="O83" i="1"/>
  <c r="N83" i="1"/>
  <c r="M83" i="1"/>
  <c r="D83" i="1"/>
  <c r="C83" i="1"/>
  <c r="A83" i="1"/>
  <c r="S82" i="1"/>
  <c r="R82" i="1"/>
  <c r="Q82" i="1"/>
  <c r="P82" i="1"/>
  <c r="T82" i="1" s="1"/>
  <c r="O82" i="1"/>
  <c r="N82" i="1"/>
  <c r="M82" i="1"/>
  <c r="D82" i="1"/>
  <c r="C82" i="1"/>
  <c r="A82" i="1"/>
  <c r="D81" i="1"/>
  <c r="C81" i="1"/>
  <c r="A81" i="1"/>
  <c r="T80" i="1"/>
  <c r="P80" i="1"/>
  <c r="N80" i="1"/>
  <c r="R80" i="1" s="1"/>
  <c r="K80" i="1"/>
  <c r="J80" i="1"/>
  <c r="I80" i="1"/>
  <c r="H80" i="1"/>
  <c r="G80" i="1"/>
  <c r="D80" i="1"/>
  <c r="C80" i="1"/>
  <c r="A80" i="1"/>
  <c r="K79" i="1"/>
  <c r="J79" i="1"/>
  <c r="I79" i="1"/>
  <c r="H79" i="1"/>
  <c r="G79" i="1"/>
  <c r="D79" i="1"/>
  <c r="C79" i="1"/>
  <c r="B79" i="1"/>
  <c r="A79" i="1"/>
  <c r="T78" i="1"/>
  <c r="S78" i="1"/>
  <c r="P78" i="1"/>
  <c r="O78" i="1"/>
  <c r="N78" i="1"/>
  <c r="R78" i="1" s="1"/>
  <c r="M78" i="1"/>
  <c r="Q78" i="1" s="1"/>
  <c r="D78" i="1"/>
  <c r="C78" i="1"/>
  <c r="A78" i="1"/>
  <c r="T77" i="1"/>
  <c r="S77" i="1"/>
  <c r="R77" i="1"/>
  <c r="Q77" i="1"/>
  <c r="P77" i="1"/>
  <c r="O77" i="1"/>
  <c r="N77" i="1"/>
  <c r="M77" i="1"/>
  <c r="D77" i="1"/>
  <c r="C77" i="1"/>
  <c r="A77" i="1"/>
  <c r="S76" i="1"/>
  <c r="R76" i="1"/>
  <c r="Q76" i="1"/>
  <c r="P76" i="1"/>
  <c r="T76" i="1" s="1"/>
  <c r="O76" i="1"/>
  <c r="N76" i="1"/>
  <c r="M76" i="1"/>
  <c r="D76" i="1"/>
  <c r="C76" i="1"/>
  <c r="A76" i="1"/>
  <c r="T75" i="1"/>
  <c r="S75" i="1"/>
  <c r="R75" i="1"/>
  <c r="Q75" i="1"/>
  <c r="P75" i="1"/>
  <c r="O75" i="1"/>
  <c r="N75" i="1"/>
  <c r="M75" i="1"/>
  <c r="D75" i="1"/>
  <c r="C75" i="1"/>
  <c r="A75" i="1"/>
  <c r="Q74" i="1"/>
  <c r="P74" i="1"/>
  <c r="T74" i="1" s="1"/>
  <c r="O74" i="1"/>
  <c r="S74" i="1" s="1"/>
  <c r="N74" i="1"/>
  <c r="R74" i="1" s="1"/>
  <c r="M74" i="1"/>
  <c r="D74" i="1"/>
  <c r="C74" i="1"/>
  <c r="A74" i="1"/>
  <c r="T73" i="1"/>
  <c r="S73" i="1"/>
  <c r="R73" i="1"/>
  <c r="Q73" i="1"/>
  <c r="P73" i="1"/>
  <c r="O73" i="1"/>
  <c r="N73" i="1"/>
  <c r="M73" i="1"/>
  <c r="D73" i="1"/>
  <c r="C73" i="1"/>
  <c r="A73" i="1"/>
  <c r="P72" i="1"/>
  <c r="T72" i="1" s="1"/>
  <c r="O72" i="1"/>
  <c r="S72" i="1" s="1"/>
  <c r="N72" i="1"/>
  <c r="R72" i="1" s="1"/>
  <c r="M72" i="1"/>
  <c r="Q72" i="1" s="1"/>
  <c r="D72" i="1"/>
  <c r="C72" i="1"/>
  <c r="A72" i="1"/>
  <c r="M71" i="1"/>
  <c r="K71" i="1"/>
  <c r="J71" i="1"/>
  <c r="I71" i="1"/>
  <c r="H71" i="1"/>
  <c r="G71" i="1"/>
  <c r="D71" i="1"/>
  <c r="C71" i="1"/>
  <c r="A71" i="1"/>
  <c r="P70" i="1"/>
  <c r="T70" i="1" s="1"/>
  <c r="O70" i="1"/>
  <c r="S70" i="1" s="1"/>
  <c r="N70" i="1"/>
  <c r="R70" i="1" s="1"/>
  <c r="M70" i="1"/>
  <c r="Q70" i="1" s="1"/>
  <c r="D70" i="1"/>
  <c r="C70" i="1"/>
  <c r="A70" i="1"/>
  <c r="T69" i="1"/>
  <c r="P69" i="1"/>
  <c r="O69" i="1"/>
  <c r="S69" i="1" s="1"/>
  <c r="N69" i="1"/>
  <c r="R69" i="1" s="1"/>
  <c r="M69" i="1"/>
  <c r="Q69" i="1" s="1"/>
  <c r="D69" i="1"/>
  <c r="C69" i="1"/>
  <c r="A69" i="1"/>
  <c r="T68" i="1"/>
  <c r="S68" i="1"/>
  <c r="R68" i="1"/>
  <c r="P68" i="1"/>
  <c r="O68" i="1"/>
  <c r="N68" i="1"/>
  <c r="M68" i="1"/>
  <c r="Q68" i="1" s="1"/>
  <c r="D68" i="1"/>
  <c r="C68" i="1"/>
  <c r="A68" i="1"/>
  <c r="K67" i="1"/>
  <c r="J67" i="1"/>
  <c r="P67" i="1" s="1"/>
  <c r="D67" i="1"/>
  <c r="C67" i="1"/>
  <c r="A67" i="1"/>
  <c r="T66" i="1"/>
  <c r="S66" i="1"/>
  <c r="P66" i="1"/>
  <c r="O66" i="1"/>
  <c r="N66" i="1"/>
  <c r="R66" i="1" s="1"/>
  <c r="M66" i="1"/>
  <c r="Q66" i="1" s="1"/>
  <c r="D66" i="1"/>
  <c r="C66" i="1"/>
  <c r="A66" i="1"/>
  <c r="T65" i="1"/>
  <c r="S65" i="1"/>
  <c r="R65" i="1"/>
  <c r="Q65" i="1"/>
  <c r="P65" i="1"/>
  <c r="O65" i="1"/>
  <c r="N65" i="1"/>
  <c r="M65" i="1"/>
  <c r="D65" i="1"/>
  <c r="C65" i="1"/>
  <c r="A65" i="1"/>
  <c r="P64" i="1"/>
  <c r="T64" i="1" s="1"/>
  <c r="O64" i="1"/>
  <c r="K64" i="1"/>
  <c r="J64" i="1"/>
  <c r="I64" i="1"/>
  <c r="H64" i="1"/>
  <c r="G64" i="1"/>
  <c r="D64" i="1"/>
  <c r="C64" i="1"/>
  <c r="A64" i="1"/>
  <c r="T63" i="1"/>
  <c r="S63" i="1"/>
  <c r="P63" i="1"/>
  <c r="O63" i="1"/>
  <c r="N63" i="1"/>
  <c r="R63" i="1" s="1"/>
  <c r="M63" i="1"/>
  <c r="Q63" i="1" s="1"/>
  <c r="D63" i="1"/>
  <c r="C63" i="1"/>
  <c r="A63" i="1"/>
  <c r="T62" i="1"/>
  <c r="S62" i="1"/>
  <c r="R62" i="1"/>
  <c r="Q62" i="1"/>
  <c r="P62" i="1"/>
  <c r="O62" i="1"/>
  <c r="N62" i="1"/>
  <c r="M62" i="1"/>
  <c r="D62" i="1"/>
  <c r="C62" i="1"/>
  <c r="B62" i="1"/>
  <c r="A62" i="1"/>
  <c r="T61" i="1"/>
  <c r="S61" i="1"/>
  <c r="R61" i="1"/>
  <c r="Q61" i="1"/>
  <c r="P61" i="1"/>
  <c r="O61" i="1"/>
  <c r="N61" i="1"/>
  <c r="M61" i="1"/>
  <c r="D61" i="1"/>
  <c r="C61" i="1"/>
  <c r="B61" i="1"/>
  <c r="A61" i="1"/>
  <c r="T60" i="1"/>
  <c r="S60" i="1"/>
  <c r="R60" i="1"/>
  <c r="P60" i="1"/>
  <c r="O60" i="1"/>
  <c r="N60" i="1"/>
  <c r="K60" i="1"/>
  <c r="J60" i="1"/>
  <c r="I60" i="1"/>
  <c r="H60" i="1"/>
  <c r="G60" i="1"/>
  <c r="D60" i="1"/>
  <c r="C60" i="1"/>
  <c r="B60" i="1"/>
  <c r="A60" i="1"/>
  <c r="T59" i="1"/>
  <c r="S59" i="1"/>
  <c r="R59" i="1"/>
  <c r="Q59" i="1"/>
  <c r="P59" i="1"/>
  <c r="O59" i="1"/>
  <c r="N59" i="1"/>
  <c r="M59" i="1"/>
  <c r="D59" i="1"/>
  <c r="C59" i="1"/>
  <c r="A59" i="1"/>
  <c r="T58" i="1"/>
  <c r="S58" i="1"/>
  <c r="R58" i="1"/>
  <c r="Q58" i="1"/>
  <c r="P58" i="1"/>
  <c r="O58" i="1"/>
  <c r="N58" i="1"/>
  <c r="M58" i="1"/>
  <c r="D58" i="1"/>
  <c r="C58" i="1"/>
  <c r="A58" i="1"/>
  <c r="T57" i="1"/>
  <c r="S57" i="1"/>
  <c r="R57" i="1"/>
  <c r="Q57" i="1"/>
  <c r="P57" i="1"/>
  <c r="O57" i="1"/>
  <c r="N57" i="1"/>
  <c r="M57" i="1"/>
  <c r="D57" i="1"/>
  <c r="C57" i="1"/>
  <c r="A57" i="1"/>
  <c r="R56" i="1"/>
  <c r="P56" i="1"/>
  <c r="T56" i="1" s="1"/>
  <c r="O56" i="1"/>
  <c r="S56" i="1" s="1"/>
  <c r="N56" i="1"/>
  <c r="M56" i="1"/>
  <c r="Q56" i="1" s="1"/>
  <c r="D56" i="1"/>
  <c r="C56" i="1"/>
  <c r="A56" i="1"/>
  <c r="P55" i="1"/>
  <c r="T55" i="1" s="1"/>
  <c r="O55" i="1"/>
  <c r="S55" i="1" s="1"/>
  <c r="N55" i="1"/>
  <c r="R55" i="1" s="1"/>
  <c r="M55" i="1"/>
  <c r="Q55" i="1" s="1"/>
  <c r="D55" i="1"/>
  <c r="C55" i="1"/>
  <c r="A55" i="1"/>
  <c r="T54" i="1"/>
  <c r="S54" i="1"/>
  <c r="Q54" i="1"/>
  <c r="P54" i="1"/>
  <c r="O54" i="1"/>
  <c r="N54" i="1"/>
  <c r="R54" i="1" s="1"/>
  <c r="M54" i="1"/>
  <c r="D54" i="1"/>
  <c r="C54" i="1"/>
  <c r="A54" i="1"/>
  <c r="D53" i="1"/>
  <c r="C53" i="1"/>
  <c r="A53" i="1"/>
  <c r="P52" i="1"/>
  <c r="T52" i="1" s="1"/>
  <c r="O52" i="1"/>
  <c r="S52" i="1" s="1"/>
  <c r="N52" i="1"/>
  <c r="R52" i="1" s="1"/>
  <c r="M52" i="1"/>
  <c r="Q52" i="1" s="1"/>
  <c r="D52" i="1"/>
  <c r="C52" i="1"/>
  <c r="A52" i="1"/>
  <c r="S51" i="1"/>
  <c r="P51" i="1"/>
  <c r="T51" i="1" s="1"/>
  <c r="O51" i="1"/>
  <c r="N51" i="1"/>
  <c r="R51" i="1" s="1"/>
  <c r="M51" i="1"/>
  <c r="Q51" i="1" s="1"/>
  <c r="D51" i="1"/>
  <c r="C51" i="1"/>
  <c r="A51" i="1"/>
  <c r="S50" i="1"/>
  <c r="Q50" i="1"/>
  <c r="P50" i="1"/>
  <c r="T50" i="1" s="1"/>
  <c r="O50" i="1"/>
  <c r="N50" i="1"/>
  <c r="R50" i="1" s="1"/>
  <c r="M50" i="1"/>
  <c r="D50" i="1"/>
  <c r="C50" i="1"/>
  <c r="B50" i="1"/>
  <c r="A50" i="1"/>
  <c r="T49" i="1"/>
  <c r="Q49" i="1"/>
  <c r="P49" i="1"/>
  <c r="O49" i="1"/>
  <c r="S49" i="1" s="1"/>
  <c r="N49" i="1"/>
  <c r="R49" i="1" s="1"/>
  <c r="M49" i="1"/>
  <c r="D49" i="1"/>
  <c r="C49" i="1"/>
  <c r="A49" i="1"/>
  <c r="D48" i="1"/>
  <c r="C48" i="1"/>
  <c r="A48" i="1"/>
  <c r="G47" i="1"/>
  <c r="D47" i="1"/>
  <c r="C47" i="1"/>
  <c r="A47" i="1"/>
  <c r="G46" i="1"/>
  <c r="D46" i="1"/>
  <c r="C46" i="1"/>
  <c r="A46" i="1"/>
  <c r="P45" i="1"/>
  <c r="T45" i="1" s="1"/>
  <c r="O45" i="1"/>
  <c r="S45" i="1" s="1"/>
  <c r="N45" i="1"/>
  <c r="R45" i="1" s="1"/>
  <c r="M45" i="1"/>
  <c r="Q45" i="1" s="1"/>
  <c r="D45" i="1"/>
  <c r="C45" i="1"/>
  <c r="A45" i="1"/>
  <c r="T44" i="1"/>
  <c r="S44" i="1"/>
  <c r="R44" i="1"/>
  <c r="Q44" i="1"/>
  <c r="P44" i="1"/>
  <c r="O44" i="1"/>
  <c r="N44" i="1"/>
  <c r="M44" i="1"/>
  <c r="D44" i="1"/>
  <c r="C44" i="1"/>
  <c r="A44" i="1"/>
  <c r="T43" i="1"/>
  <c r="R43" i="1"/>
  <c r="Q43" i="1"/>
  <c r="P43" i="1"/>
  <c r="O43" i="1"/>
  <c r="S43" i="1" s="1"/>
  <c r="N43" i="1"/>
  <c r="M43" i="1"/>
  <c r="D43" i="1"/>
  <c r="C43" i="1"/>
  <c r="A43" i="1"/>
  <c r="T42" i="1"/>
  <c r="S42" i="1"/>
  <c r="R42" i="1"/>
  <c r="P42" i="1"/>
  <c r="O42" i="1"/>
  <c r="N42" i="1"/>
  <c r="M42" i="1"/>
  <c r="Q42" i="1" s="1"/>
  <c r="D42" i="1"/>
  <c r="C42" i="1"/>
  <c r="A42" i="1"/>
  <c r="S41" i="1"/>
  <c r="R41" i="1"/>
  <c r="Q41" i="1"/>
  <c r="P41" i="1"/>
  <c r="T41" i="1" s="1"/>
  <c r="O41" i="1"/>
  <c r="N41" i="1"/>
  <c r="M41" i="1"/>
  <c r="D41" i="1"/>
  <c r="C41" i="1"/>
  <c r="A41" i="1"/>
  <c r="T40" i="1"/>
  <c r="S40" i="1"/>
  <c r="R40" i="1"/>
  <c r="Q40" i="1"/>
  <c r="P40" i="1"/>
  <c r="O40" i="1"/>
  <c r="N40" i="1"/>
  <c r="M40" i="1"/>
  <c r="D40" i="1"/>
  <c r="C40" i="1"/>
  <c r="A40" i="1"/>
  <c r="T39" i="1"/>
  <c r="S39" i="1"/>
  <c r="R39" i="1"/>
  <c r="Q39" i="1"/>
  <c r="P39" i="1"/>
  <c r="O39" i="1"/>
  <c r="N39" i="1"/>
  <c r="M39" i="1"/>
  <c r="D39" i="1"/>
  <c r="C39" i="1"/>
  <c r="B39" i="1"/>
  <c r="A39" i="1"/>
  <c r="Q38" i="1"/>
  <c r="P38" i="1"/>
  <c r="T38" i="1" s="1"/>
  <c r="O38" i="1"/>
  <c r="S38" i="1" s="1"/>
  <c r="N38" i="1"/>
  <c r="R38" i="1" s="1"/>
  <c r="M38" i="1"/>
  <c r="D38" i="1"/>
  <c r="C38" i="1"/>
  <c r="A38" i="1"/>
  <c r="T37" i="1"/>
  <c r="S37" i="1"/>
  <c r="Q37" i="1"/>
  <c r="P37" i="1"/>
  <c r="O37" i="1"/>
  <c r="N37" i="1"/>
  <c r="R37" i="1" s="1"/>
  <c r="M37" i="1"/>
  <c r="D37" i="1"/>
  <c r="C37" i="1"/>
  <c r="A37" i="1"/>
  <c r="T36" i="1"/>
  <c r="R36" i="1"/>
  <c r="Q36" i="1"/>
  <c r="P36" i="1"/>
  <c r="O36" i="1"/>
  <c r="S36" i="1" s="1"/>
  <c r="N36" i="1"/>
  <c r="M36" i="1"/>
  <c r="D36" i="1"/>
  <c r="C36" i="1"/>
  <c r="A36" i="1"/>
  <c r="R35" i="1"/>
  <c r="Q35" i="1"/>
  <c r="P35" i="1"/>
  <c r="T35" i="1" s="1"/>
  <c r="O35" i="1"/>
  <c r="S35" i="1" s="1"/>
  <c r="N35" i="1"/>
  <c r="M35" i="1"/>
  <c r="D35" i="1"/>
  <c r="C35" i="1"/>
  <c r="A35" i="1"/>
  <c r="T34" i="1"/>
  <c r="P34" i="1"/>
  <c r="O34" i="1"/>
  <c r="S34" i="1" s="1"/>
  <c r="N34" i="1"/>
  <c r="R34" i="1" s="1"/>
  <c r="M34" i="1"/>
  <c r="Q34" i="1" s="1"/>
  <c r="D34" i="1"/>
  <c r="C34" i="1"/>
  <c r="A34" i="1"/>
  <c r="T33" i="1"/>
  <c r="S33" i="1"/>
  <c r="R33" i="1"/>
  <c r="Q33" i="1"/>
  <c r="P33" i="1"/>
  <c r="O33" i="1"/>
  <c r="N33" i="1"/>
  <c r="M33" i="1"/>
  <c r="D33" i="1"/>
  <c r="C33" i="1"/>
  <c r="A33" i="1"/>
  <c r="T32" i="1"/>
  <c r="S32" i="1"/>
  <c r="R32" i="1"/>
  <c r="Q32" i="1"/>
  <c r="P32" i="1"/>
  <c r="O32" i="1"/>
  <c r="N32" i="1"/>
  <c r="M32" i="1"/>
  <c r="D32" i="1"/>
  <c r="C32" i="1"/>
  <c r="A32" i="1"/>
  <c r="P31" i="1"/>
  <c r="T31" i="1" s="1"/>
  <c r="O31" i="1"/>
  <c r="S31" i="1" s="1"/>
  <c r="N31" i="1"/>
  <c r="R31" i="1" s="1"/>
  <c r="M31" i="1"/>
  <c r="Q31" i="1" s="1"/>
  <c r="D31" i="1"/>
  <c r="C31" i="1"/>
  <c r="A31" i="1"/>
  <c r="T30" i="1"/>
  <c r="S30" i="1"/>
  <c r="R30" i="1"/>
  <c r="Q30" i="1"/>
  <c r="P30" i="1"/>
  <c r="O30" i="1"/>
  <c r="N30" i="1"/>
  <c r="M30" i="1"/>
  <c r="D30" i="1"/>
  <c r="C30" i="1"/>
  <c r="B30" i="1"/>
  <c r="A30" i="1"/>
  <c r="T29" i="1"/>
  <c r="R29" i="1"/>
  <c r="P29" i="1"/>
  <c r="O29" i="1"/>
  <c r="S29" i="1" s="1"/>
  <c r="N29" i="1"/>
  <c r="M29" i="1"/>
  <c r="Q29" i="1" s="1"/>
  <c r="D29" i="1"/>
  <c r="C29" i="1"/>
  <c r="A29" i="1"/>
  <c r="T28" i="1"/>
  <c r="S28" i="1"/>
  <c r="R28" i="1"/>
  <c r="P28" i="1"/>
  <c r="O28" i="1"/>
  <c r="N28" i="1"/>
  <c r="M28" i="1"/>
  <c r="Q28" i="1" s="1"/>
  <c r="D28" i="1"/>
  <c r="C28" i="1"/>
  <c r="A28" i="1"/>
  <c r="S27" i="1"/>
  <c r="R27" i="1"/>
  <c r="Q27" i="1"/>
  <c r="P27" i="1"/>
  <c r="T27" i="1" s="1"/>
  <c r="O27" i="1"/>
  <c r="N27" i="1"/>
  <c r="M27" i="1"/>
  <c r="D27" i="1"/>
  <c r="C27" i="1"/>
  <c r="A27" i="1"/>
  <c r="P26" i="1"/>
  <c r="T26" i="1" s="1"/>
  <c r="O26" i="1"/>
  <c r="S26" i="1" s="1"/>
  <c r="N26" i="1"/>
  <c r="R26" i="1" s="1"/>
  <c r="M26" i="1"/>
  <c r="Q26" i="1" s="1"/>
  <c r="D26" i="1"/>
  <c r="C26" i="1"/>
  <c r="A26" i="1"/>
  <c r="T25" i="1"/>
  <c r="S25" i="1"/>
  <c r="R25" i="1"/>
  <c r="Q25" i="1"/>
  <c r="P25" i="1"/>
  <c r="O25" i="1"/>
  <c r="N25" i="1"/>
  <c r="M25" i="1"/>
  <c r="D25" i="1"/>
  <c r="C25" i="1"/>
  <c r="A25" i="1"/>
  <c r="T24" i="1"/>
  <c r="S24" i="1"/>
  <c r="R24" i="1"/>
  <c r="Q24" i="1"/>
  <c r="P24" i="1"/>
  <c r="O24" i="1"/>
  <c r="N24" i="1"/>
  <c r="M24" i="1"/>
  <c r="D24" i="1"/>
  <c r="C24" i="1"/>
  <c r="B24" i="1"/>
  <c r="A24" i="1"/>
  <c r="T23" i="1"/>
  <c r="S23" i="1"/>
  <c r="R23" i="1"/>
  <c r="Q23" i="1"/>
  <c r="P23" i="1"/>
  <c r="O23" i="1"/>
  <c r="N23" i="1"/>
  <c r="M23" i="1"/>
  <c r="D23" i="1"/>
  <c r="C23" i="1"/>
  <c r="A23" i="1"/>
  <c r="T22" i="1"/>
  <c r="S22" i="1"/>
  <c r="R22" i="1"/>
  <c r="Q22" i="1"/>
  <c r="P22" i="1"/>
  <c r="O22" i="1"/>
  <c r="N22" i="1"/>
  <c r="M22" i="1"/>
  <c r="D22" i="1"/>
  <c r="C22" i="1"/>
  <c r="A22" i="1"/>
  <c r="S21" i="1"/>
  <c r="R21" i="1"/>
  <c r="Q21" i="1"/>
  <c r="P21" i="1"/>
  <c r="T21" i="1" s="1"/>
  <c r="O21" i="1"/>
  <c r="N21" i="1"/>
  <c r="M21" i="1"/>
  <c r="D21" i="1"/>
  <c r="C21" i="1"/>
  <c r="A21" i="1"/>
  <c r="Q20" i="1"/>
  <c r="P20" i="1"/>
  <c r="T20" i="1" s="1"/>
  <c r="O20" i="1"/>
  <c r="S20" i="1" s="1"/>
  <c r="N20" i="1"/>
  <c r="R20" i="1" s="1"/>
  <c r="M20" i="1"/>
  <c r="D20" i="1"/>
  <c r="C20" i="1"/>
  <c r="A20" i="1"/>
  <c r="T19" i="1"/>
  <c r="Q19" i="1"/>
  <c r="P19" i="1"/>
  <c r="O19" i="1"/>
  <c r="S19" i="1" s="1"/>
  <c r="N19" i="1"/>
  <c r="R19" i="1" s="1"/>
  <c r="M19" i="1"/>
  <c r="D19" i="1"/>
  <c r="C19" i="1"/>
  <c r="A19" i="1"/>
  <c r="P18" i="1"/>
  <c r="T18" i="1" s="1"/>
  <c r="O18" i="1"/>
  <c r="S18" i="1" s="1"/>
  <c r="N18" i="1"/>
  <c r="R18" i="1" s="1"/>
  <c r="M18" i="1"/>
  <c r="Q18" i="1" s="1"/>
  <c r="D18" i="1"/>
  <c r="C18" i="1"/>
  <c r="A18" i="1"/>
  <c r="S17" i="1"/>
  <c r="Q17" i="1"/>
  <c r="P17" i="1"/>
  <c r="T17" i="1" s="1"/>
  <c r="O17" i="1"/>
  <c r="N17" i="1"/>
  <c r="R17" i="1" s="1"/>
  <c r="M17" i="1"/>
  <c r="D17" i="1"/>
  <c r="C17" i="1"/>
  <c r="A17" i="1"/>
  <c r="T16" i="1"/>
  <c r="Q16" i="1"/>
  <c r="P16" i="1"/>
  <c r="O16" i="1"/>
  <c r="S16" i="1" s="1"/>
  <c r="N16" i="1"/>
  <c r="R16" i="1" s="1"/>
  <c r="M16" i="1"/>
  <c r="D16" i="1"/>
  <c r="C16" i="1"/>
  <c r="A16" i="1"/>
  <c r="T15" i="1"/>
  <c r="S15" i="1"/>
  <c r="R15" i="1"/>
  <c r="Q15" i="1"/>
  <c r="P15" i="1"/>
  <c r="O15" i="1"/>
  <c r="N15" i="1"/>
  <c r="M15" i="1"/>
  <c r="D15" i="1"/>
  <c r="C15" i="1"/>
  <c r="A15" i="1"/>
  <c r="T14" i="1"/>
  <c r="S14" i="1"/>
  <c r="R14" i="1"/>
  <c r="Q14" i="1"/>
  <c r="P14" i="1"/>
  <c r="O14" i="1"/>
  <c r="N14" i="1"/>
  <c r="M14" i="1"/>
  <c r="D14" i="1"/>
  <c r="C14" i="1"/>
  <c r="A14" i="1"/>
  <c r="T13" i="1"/>
  <c r="S13" i="1"/>
  <c r="R13" i="1"/>
  <c r="Q13" i="1"/>
  <c r="P13" i="1"/>
  <c r="O13" i="1"/>
  <c r="N13" i="1"/>
  <c r="M13" i="1"/>
  <c r="D13" i="1"/>
  <c r="C13" i="1"/>
  <c r="A13" i="1"/>
  <c r="T12" i="1"/>
  <c r="S12" i="1"/>
  <c r="R12" i="1"/>
  <c r="Q12" i="1"/>
  <c r="P12" i="1"/>
  <c r="O12" i="1"/>
  <c r="N12" i="1"/>
  <c r="M12" i="1"/>
  <c r="D12" i="1"/>
  <c r="C12" i="1"/>
  <c r="A12" i="1"/>
  <c r="T11" i="1"/>
  <c r="S11" i="1"/>
  <c r="R11" i="1"/>
  <c r="Q11" i="1"/>
  <c r="P11" i="1"/>
  <c r="O11" i="1"/>
  <c r="N11" i="1"/>
  <c r="M11" i="1"/>
  <c r="D11" i="1"/>
  <c r="C11" i="1"/>
  <c r="A11" i="1"/>
  <c r="T10" i="1"/>
  <c r="S10" i="1"/>
  <c r="R10" i="1"/>
  <c r="Q10" i="1"/>
  <c r="P10" i="1"/>
  <c r="O10" i="1"/>
  <c r="N10" i="1"/>
  <c r="M10" i="1"/>
  <c r="D10" i="1"/>
  <c r="C10" i="1"/>
  <c r="A10" i="1"/>
  <c r="T9" i="1"/>
  <c r="S9" i="1"/>
  <c r="R9" i="1"/>
  <c r="Q9" i="1"/>
  <c r="P9" i="1"/>
  <c r="O9" i="1"/>
  <c r="N9" i="1"/>
  <c r="M9" i="1"/>
  <c r="D9" i="1"/>
  <c r="C9" i="1"/>
  <c r="A9" i="1"/>
  <c r="T8" i="1"/>
  <c r="S8" i="1"/>
  <c r="R8" i="1"/>
  <c r="Q8" i="1"/>
  <c r="P8" i="1"/>
  <c r="O8" i="1"/>
  <c r="N8" i="1"/>
  <c r="M8" i="1"/>
  <c r="D8" i="1"/>
  <c r="C8" i="1"/>
  <c r="A8" i="1"/>
  <c r="G7" i="1"/>
  <c r="G7" i="4" s="1"/>
  <c r="D7" i="1"/>
  <c r="C7" i="1"/>
  <c r="A7" i="1"/>
  <c r="S6" i="1"/>
  <c r="R6" i="1"/>
  <c r="Q6" i="1"/>
  <c r="P6" i="1"/>
  <c r="T6" i="1" s="1"/>
  <c r="O6" i="1"/>
  <c r="N6" i="1"/>
  <c r="M6" i="1"/>
  <c r="F6" i="1"/>
  <c r="D6" i="1"/>
  <c r="C6" i="1"/>
  <c r="B6" i="1"/>
  <c r="A6" i="1"/>
  <c r="G5" i="1"/>
  <c r="D5" i="1"/>
  <c r="C5" i="1"/>
  <c r="A5" i="1"/>
  <c r="T4" i="1"/>
  <c r="S4" i="1"/>
  <c r="R4" i="1"/>
  <c r="Q4" i="1"/>
  <c r="P4" i="1"/>
  <c r="O4" i="1"/>
  <c r="N4" i="1"/>
  <c r="M4" i="1"/>
  <c r="F4" i="1"/>
  <c r="D4" i="1"/>
  <c r="C4" i="1"/>
  <c r="A4" i="1"/>
  <c r="G3" i="1"/>
  <c r="D3" i="1"/>
  <c r="C3" i="1"/>
  <c r="A3" i="1"/>
  <c r="R2" i="1"/>
  <c r="P2" i="1"/>
  <c r="T2" i="1" s="1"/>
  <c r="O2" i="1"/>
  <c r="S2" i="1" s="1"/>
  <c r="N2" i="1"/>
  <c r="M2" i="1"/>
  <c r="Q2" i="1" s="1"/>
  <c r="F2" i="1"/>
  <c r="B2" i="1"/>
  <c r="H1" i="1"/>
  <c r="G1" i="1"/>
  <c r="F1" i="1"/>
  <c r="A122" i="3"/>
  <c r="A121" i="3"/>
  <c r="A120" i="3"/>
  <c r="A119" i="3"/>
  <c r="D118" i="3"/>
  <c r="A118" i="3"/>
  <c r="A117" i="3"/>
  <c r="A116" i="3"/>
  <c r="C115" i="3"/>
  <c r="A115" i="3"/>
  <c r="A114" i="3"/>
  <c r="C113" i="3"/>
  <c r="A113" i="3"/>
  <c r="K112" i="3"/>
  <c r="P112" i="3" s="1"/>
  <c r="J112" i="3"/>
  <c r="I112" i="3"/>
  <c r="H112" i="3"/>
  <c r="A112" i="3"/>
  <c r="Q111" i="3"/>
  <c r="O111" i="3"/>
  <c r="K111" i="3"/>
  <c r="P111" i="3" s="1"/>
  <c r="J111" i="3"/>
  <c r="T111" i="3" s="1"/>
  <c r="I111" i="3"/>
  <c r="S111" i="3" s="1"/>
  <c r="H111" i="3"/>
  <c r="R111" i="3" s="1"/>
  <c r="G111" i="3"/>
  <c r="D111" i="3"/>
  <c r="A111" i="3"/>
  <c r="K110" i="3"/>
  <c r="A110" i="3"/>
  <c r="K109" i="3"/>
  <c r="J109" i="3"/>
  <c r="I109" i="3"/>
  <c r="I110" i="3" s="1"/>
  <c r="H109" i="3"/>
  <c r="H113" i="3" s="1"/>
  <c r="G109" i="3"/>
  <c r="A109" i="3"/>
  <c r="P108" i="3"/>
  <c r="T108" i="3" s="1"/>
  <c r="O108" i="3"/>
  <c r="S108" i="3" s="1"/>
  <c r="N108" i="3"/>
  <c r="R108" i="3" s="1"/>
  <c r="M108" i="3"/>
  <c r="Q108" i="3" s="1"/>
  <c r="A108" i="3"/>
  <c r="T107" i="3"/>
  <c r="S107" i="3"/>
  <c r="R107" i="3"/>
  <c r="Q107" i="3"/>
  <c r="P107" i="3"/>
  <c r="O107" i="3"/>
  <c r="N107" i="3"/>
  <c r="M107" i="3"/>
  <c r="D107" i="3"/>
  <c r="C107" i="3"/>
  <c r="A107" i="3"/>
  <c r="H106" i="3"/>
  <c r="A106" i="3"/>
  <c r="D105" i="3"/>
  <c r="A105" i="3"/>
  <c r="J104" i="3"/>
  <c r="A104" i="3"/>
  <c r="R103" i="3"/>
  <c r="P103" i="3"/>
  <c r="N103" i="3"/>
  <c r="K103" i="3"/>
  <c r="J103" i="3"/>
  <c r="I103" i="3"/>
  <c r="H103" i="3"/>
  <c r="G103" i="3"/>
  <c r="D103" i="3"/>
  <c r="A103" i="3"/>
  <c r="T102" i="3"/>
  <c r="S102" i="3"/>
  <c r="R102" i="3"/>
  <c r="Q102" i="3"/>
  <c r="P102" i="3"/>
  <c r="O102" i="3"/>
  <c r="N102" i="3"/>
  <c r="M102" i="3"/>
  <c r="C102" i="3"/>
  <c r="B102" i="3"/>
  <c r="A102" i="3"/>
  <c r="T101" i="3"/>
  <c r="S101" i="3"/>
  <c r="R101" i="3"/>
  <c r="Q101" i="3"/>
  <c r="P101" i="3"/>
  <c r="O101" i="3"/>
  <c r="N101" i="3"/>
  <c r="M101" i="3"/>
  <c r="A101" i="3"/>
  <c r="T100" i="3"/>
  <c r="S100" i="3"/>
  <c r="R100" i="3"/>
  <c r="Q100" i="3"/>
  <c r="P100" i="3"/>
  <c r="O100" i="3"/>
  <c r="N100" i="3"/>
  <c r="M100" i="3"/>
  <c r="A100" i="3"/>
  <c r="A99" i="3"/>
  <c r="Q98" i="3"/>
  <c r="N98" i="3"/>
  <c r="R98" i="3" s="1"/>
  <c r="M98" i="3"/>
  <c r="K98" i="3"/>
  <c r="J98" i="3"/>
  <c r="P98" i="3" s="1"/>
  <c r="I98" i="3"/>
  <c r="H98" i="3"/>
  <c r="G98" i="3"/>
  <c r="G99" i="3" s="1"/>
  <c r="H99" i="3" s="1"/>
  <c r="A98" i="3"/>
  <c r="S97" i="3"/>
  <c r="R97" i="3"/>
  <c r="Q97" i="3"/>
  <c r="P97" i="3"/>
  <c r="T97" i="3" s="1"/>
  <c r="O97" i="3"/>
  <c r="N97" i="3"/>
  <c r="M97" i="3"/>
  <c r="A97" i="3"/>
  <c r="T96" i="3"/>
  <c r="P96" i="3"/>
  <c r="O96" i="3"/>
  <c r="S96" i="3" s="1"/>
  <c r="N96" i="3"/>
  <c r="R96" i="3" s="1"/>
  <c r="M96" i="3"/>
  <c r="Q96" i="3" s="1"/>
  <c r="A96" i="3"/>
  <c r="Q95" i="3"/>
  <c r="P95" i="3"/>
  <c r="T95" i="3" s="1"/>
  <c r="O95" i="3"/>
  <c r="S95" i="3" s="1"/>
  <c r="N95" i="3"/>
  <c r="R95" i="3" s="1"/>
  <c r="M95" i="3"/>
  <c r="A95" i="3"/>
  <c r="A94" i="3"/>
  <c r="A93" i="3"/>
  <c r="K92" i="3"/>
  <c r="J92" i="3"/>
  <c r="I92" i="3"/>
  <c r="H92" i="3"/>
  <c r="G92" i="3"/>
  <c r="C92" i="3"/>
  <c r="A92" i="3"/>
  <c r="T91" i="3"/>
  <c r="S91" i="3"/>
  <c r="R91" i="3"/>
  <c r="Q91" i="3"/>
  <c r="P91" i="3"/>
  <c r="O91" i="3"/>
  <c r="N91" i="3"/>
  <c r="M91" i="3"/>
  <c r="A91" i="3"/>
  <c r="K90" i="3"/>
  <c r="J90" i="3"/>
  <c r="I90" i="3"/>
  <c r="H90" i="3"/>
  <c r="G90" i="3"/>
  <c r="A90" i="3"/>
  <c r="T89" i="3"/>
  <c r="S89" i="3"/>
  <c r="R89" i="3"/>
  <c r="Q89" i="3"/>
  <c r="P89" i="3"/>
  <c r="O89" i="3"/>
  <c r="N89" i="3"/>
  <c r="M89" i="3"/>
  <c r="D89" i="3"/>
  <c r="A89" i="3"/>
  <c r="A88" i="3"/>
  <c r="K87" i="3"/>
  <c r="J87" i="3"/>
  <c r="C87" i="3"/>
  <c r="A87" i="3"/>
  <c r="R86" i="3"/>
  <c r="P86" i="3"/>
  <c r="T86" i="3" s="1"/>
  <c r="O86" i="3"/>
  <c r="N86" i="3"/>
  <c r="K86" i="3"/>
  <c r="J86" i="3"/>
  <c r="I86" i="3"/>
  <c r="H86" i="3"/>
  <c r="G86" i="3"/>
  <c r="A86" i="3"/>
  <c r="T85" i="3"/>
  <c r="R85" i="3"/>
  <c r="Q85" i="3"/>
  <c r="P85" i="3"/>
  <c r="O85" i="3"/>
  <c r="S85" i="3" s="1"/>
  <c r="N85" i="3"/>
  <c r="M85" i="3"/>
  <c r="B85" i="3"/>
  <c r="A85" i="3"/>
  <c r="T84" i="3"/>
  <c r="S84" i="3"/>
  <c r="R84" i="3"/>
  <c r="Q84" i="3"/>
  <c r="P84" i="3"/>
  <c r="O84" i="3"/>
  <c r="N84" i="3"/>
  <c r="M84" i="3"/>
  <c r="A84" i="3"/>
  <c r="T83" i="3"/>
  <c r="S83" i="3"/>
  <c r="R83" i="3"/>
  <c r="Q83" i="3"/>
  <c r="P83" i="3"/>
  <c r="O83" i="3"/>
  <c r="N83" i="3"/>
  <c r="M83" i="3"/>
  <c r="A83" i="3"/>
  <c r="T82" i="3"/>
  <c r="R82" i="3"/>
  <c r="P82" i="3"/>
  <c r="O82" i="3"/>
  <c r="S82" i="3" s="1"/>
  <c r="N82" i="3"/>
  <c r="M82" i="3"/>
  <c r="Q82" i="3" s="1"/>
  <c r="D82" i="3"/>
  <c r="C82" i="3"/>
  <c r="A82" i="3"/>
  <c r="K81" i="3"/>
  <c r="P81" i="3" s="1"/>
  <c r="J81" i="3"/>
  <c r="H81" i="3"/>
  <c r="D81" i="3"/>
  <c r="C81" i="3"/>
  <c r="A81" i="3"/>
  <c r="K80" i="3"/>
  <c r="P80" i="3" s="1"/>
  <c r="J80" i="3"/>
  <c r="I80" i="3"/>
  <c r="H80" i="3"/>
  <c r="G80" i="3"/>
  <c r="G81" i="3" s="1"/>
  <c r="A80" i="3"/>
  <c r="R79" i="3"/>
  <c r="Q79" i="3"/>
  <c r="P79" i="3"/>
  <c r="M79" i="3"/>
  <c r="K79" i="3"/>
  <c r="J79" i="3"/>
  <c r="T79" i="3" s="1"/>
  <c r="I79" i="3"/>
  <c r="N79" i="3" s="1"/>
  <c r="H79" i="3"/>
  <c r="G79" i="3"/>
  <c r="A79" i="3"/>
  <c r="S78" i="3"/>
  <c r="R78" i="3"/>
  <c r="Q78" i="3"/>
  <c r="P78" i="3"/>
  <c r="T78" i="3" s="1"/>
  <c r="O78" i="3"/>
  <c r="N78" i="3"/>
  <c r="M78" i="3"/>
  <c r="A78" i="3"/>
  <c r="T77" i="3"/>
  <c r="S77" i="3"/>
  <c r="R77" i="3"/>
  <c r="Q77" i="3"/>
  <c r="P77" i="3"/>
  <c r="O77" i="3"/>
  <c r="N77" i="3"/>
  <c r="M77" i="3"/>
  <c r="D77" i="3"/>
  <c r="A77" i="3"/>
  <c r="P76" i="3"/>
  <c r="T76" i="3" s="1"/>
  <c r="O76" i="3"/>
  <c r="S76" i="3" s="1"/>
  <c r="N76" i="3"/>
  <c r="R76" i="3" s="1"/>
  <c r="M76" i="3"/>
  <c r="Q76" i="3" s="1"/>
  <c r="A76" i="3"/>
  <c r="T75" i="3"/>
  <c r="S75" i="3"/>
  <c r="R75" i="3"/>
  <c r="Q75" i="3"/>
  <c r="P75" i="3"/>
  <c r="O75" i="3"/>
  <c r="N75" i="3"/>
  <c r="M75" i="3"/>
  <c r="D75" i="3"/>
  <c r="C75" i="3"/>
  <c r="A75" i="3"/>
  <c r="T74" i="3"/>
  <c r="S74" i="3"/>
  <c r="R74" i="3"/>
  <c r="Q74" i="3"/>
  <c r="P74" i="3"/>
  <c r="O74" i="3"/>
  <c r="N74" i="3"/>
  <c r="M74" i="3"/>
  <c r="A74" i="3"/>
  <c r="T73" i="3"/>
  <c r="S73" i="3"/>
  <c r="R73" i="3"/>
  <c r="Q73" i="3"/>
  <c r="P73" i="3"/>
  <c r="O73" i="3"/>
  <c r="N73" i="3"/>
  <c r="M73" i="3"/>
  <c r="A73" i="3"/>
  <c r="T72" i="3"/>
  <c r="R72" i="3"/>
  <c r="Q72" i="3"/>
  <c r="P72" i="3"/>
  <c r="O72" i="3"/>
  <c r="S72" i="3" s="1"/>
  <c r="N72" i="3"/>
  <c r="M72" i="3"/>
  <c r="A72" i="3"/>
  <c r="R71" i="3"/>
  <c r="N71" i="3"/>
  <c r="M71" i="3"/>
  <c r="Q71" i="3" s="1"/>
  <c r="K71" i="3"/>
  <c r="P71" i="3" s="1"/>
  <c r="J71" i="3"/>
  <c r="O71" i="3" s="1"/>
  <c r="S71" i="3" s="1"/>
  <c r="I71" i="3"/>
  <c r="H71" i="3"/>
  <c r="G71" i="3"/>
  <c r="A71" i="3"/>
  <c r="T70" i="3"/>
  <c r="S70" i="3"/>
  <c r="P70" i="3"/>
  <c r="O70" i="3"/>
  <c r="N70" i="3"/>
  <c r="R70" i="3" s="1"/>
  <c r="M70" i="3"/>
  <c r="Q70" i="3" s="1"/>
  <c r="A70" i="3"/>
  <c r="P69" i="3"/>
  <c r="T69" i="3" s="1"/>
  <c r="O69" i="3"/>
  <c r="S69" i="3" s="1"/>
  <c r="N69" i="3"/>
  <c r="R69" i="3" s="1"/>
  <c r="M69" i="3"/>
  <c r="Q69" i="3" s="1"/>
  <c r="A69" i="3"/>
  <c r="P68" i="3"/>
  <c r="T68" i="3" s="1"/>
  <c r="O68" i="3"/>
  <c r="S68" i="3" s="1"/>
  <c r="N68" i="3"/>
  <c r="R68" i="3" s="1"/>
  <c r="M68" i="3"/>
  <c r="Q68" i="3" s="1"/>
  <c r="A68" i="3"/>
  <c r="K67" i="3"/>
  <c r="J67" i="3"/>
  <c r="D67" i="3"/>
  <c r="B67" i="3"/>
  <c r="A67" i="3"/>
  <c r="T66" i="3"/>
  <c r="P66" i="3"/>
  <c r="O66" i="3"/>
  <c r="S66" i="3" s="1"/>
  <c r="N66" i="3"/>
  <c r="R66" i="3" s="1"/>
  <c r="M66" i="3"/>
  <c r="Q66" i="3" s="1"/>
  <c r="D66" i="3"/>
  <c r="A66" i="3"/>
  <c r="T65" i="3"/>
  <c r="S65" i="3"/>
  <c r="R65" i="3"/>
  <c r="Q65" i="3"/>
  <c r="P65" i="3"/>
  <c r="O65" i="3"/>
  <c r="N65" i="3"/>
  <c r="M65" i="3"/>
  <c r="D65" i="3"/>
  <c r="C65" i="3"/>
  <c r="B65" i="3"/>
  <c r="A65" i="3"/>
  <c r="P64" i="3"/>
  <c r="T64" i="3" s="1"/>
  <c r="O64" i="3"/>
  <c r="K64" i="3"/>
  <c r="J64" i="3"/>
  <c r="I64" i="3"/>
  <c r="H64" i="3"/>
  <c r="G64" i="3"/>
  <c r="G67" i="3" s="1"/>
  <c r="D64" i="3"/>
  <c r="C64" i="3"/>
  <c r="A64" i="3"/>
  <c r="T63" i="3"/>
  <c r="S63" i="3"/>
  <c r="R63" i="3"/>
  <c r="Q63" i="3"/>
  <c r="P63" i="3"/>
  <c r="O63" i="3"/>
  <c r="N63" i="3"/>
  <c r="M63" i="3"/>
  <c r="A63" i="3"/>
  <c r="S62" i="3"/>
  <c r="R62" i="3"/>
  <c r="Q62" i="3"/>
  <c r="P62" i="3"/>
  <c r="T62" i="3" s="1"/>
  <c r="O62" i="3"/>
  <c r="N62" i="3"/>
  <c r="M62" i="3"/>
  <c r="A62" i="3"/>
  <c r="T61" i="3"/>
  <c r="P61" i="3"/>
  <c r="O61" i="3"/>
  <c r="S61" i="3" s="1"/>
  <c r="N61" i="3"/>
  <c r="R61" i="3" s="1"/>
  <c r="M61" i="3"/>
  <c r="Q61" i="3" s="1"/>
  <c r="D61" i="3"/>
  <c r="A61" i="3"/>
  <c r="N60" i="3"/>
  <c r="M60" i="3"/>
  <c r="K60" i="3"/>
  <c r="J60" i="3"/>
  <c r="I60" i="3"/>
  <c r="H60" i="3"/>
  <c r="R60" i="3" s="1"/>
  <c r="G60" i="3"/>
  <c r="Q60" i="3" s="1"/>
  <c r="A60" i="3"/>
  <c r="T59" i="3"/>
  <c r="S59" i="3"/>
  <c r="R59" i="3"/>
  <c r="Q59" i="3"/>
  <c r="P59" i="3"/>
  <c r="O59" i="3"/>
  <c r="N59" i="3"/>
  <c r="M59" i="3"/>
  <c r="A59" i="3"/>
  <c r="P58" i="3"/>
  <c r="T58" i="3" s="1"/>
  <c r="O58" i="3"/>
  <c r="S58" i="3" s="1"/>
  <c r="N58" i="3"/>
  <c r="R58" i="3" s="1"/>
  <c r="M58" i="3"/>
  <c r="Q58" i="3" s="1"/>
  <c r="A58" i="3"/>
  <c r="T57" i="3"/>
  <c r="S57" i="3"/>
  <c r="R57" i="3"/>
  <c r="Q57" i="3"/>
  <c r="P57" i="3"/>
  <c r="O57" i="3"/>
  <c r="N57" i="3"/>
  <c r="M57" i="3"/>
  <c r="D57" i="3"/>
  <c r="A57" i="3"/>
  <c r="T56" i="3"/>
  <c r="S56" i="3"/>
  <c r="R56" i="3"/>
  <c r="P56" i="3"/>
  <c r="O56" i="3"/>
  <c r="N56" i="3"/>
  <c r="M56" i="3"/>
  <c r="Q56" i="3" s="1"/>
  <c r="D56" i="3"/>
  <c r="C56" i="3"/>
  <c r="B56" i="3"/>
  <c r="A56" i="3"/>
  <c r="S55" i="3"/>
  <c r="R55" i="3"/>
  <c r="Q55" i="3"/>
  <c r="P55" i="3"/>
  <c r="T55" i="3" s="1"/>
  <c r="O55" i="3"/>
  <c r="N55" i="3"/>
  <c r="M55" i="3"/>
  <c r="A55" i="3"/>
  <c r="T54" i="3"/>
  <c r="S54" i="3"/>
  <c r="R54" i="3"/>
  <c r="Q54" i="3"/>
  <c r="P54" i="3"/>
  <c r="O54" i="3"/>
  <c r="N54" i="3"/>
  <c r="M54" i="3"/>
  <c r="A54" i="3"/>
  <c r="A53" i="3"/>
  <c r="T52" i="3"/>
  <c r="S52" i="3"/>
  <c r="R52" i="3"/>
  <c r="Q52" i="3"/>
  <c r="P52" i="3"/>
  <c r="O52" i="3"/>
  <c r="N52" i="3"/>
  <c r="M52" i="3"/>
  <c r="B52" i="3"/>
  <c r="A52" i="3"/>
  <c r="R51" i="3"/>
  <c r="P51" i="3"/>
  <c r="T51" i="3" s="1"/>
  <c r="O51" i="3"/>
  <c r="S51" i="3" s="1"/>
  <c r="N51" i="3"/>
  <c r="M51" i="3"/>
  <c r="Q51" i="3" s="1"/>
  <c r="A51" i="3"/>
  <c r="T50" i="3"/>
  <c r="S50" i="3"/>
  <c r="R50" i="3"/>
  <c r="Q50" i="3"/>
  <c r="P50" i="3"/>
  <c r="O50" i="3"/>
  <c r="N50" i="3"/>
  <c r="M50" i="3"/>
  <c r="C50" i="3"/>
  <c r="A50" i="3"/>
  <c r="P49" i="3"/>
  <c r="T49" i="3" s="1"/>
  <c r="O49" i="3"/>
  <c r="S49" i="3" s="1"/>
  <c r="N49" i="3"/>
  <c r="R49" i="3" s="1"/>
  <c r="M49" i="3"/>
  <c r="Q49" i="3" s="1"/>
  <c r="D49" i="3"/>
  <c r="A49" i="3"/>
  <c r="D48" i="3"/>
  <c r="A48" i="3"/>
  <c r="A47" i="3"/>
  <c r="G46" i="3"/>
  <c r="A46" i="3"/>
  <c r="T45" i="3"/>
  <c r="S45" i="3"/>
  <c r="R45" i="3"/>
  <c r="Q45" i="3"/>
  <c r="P45" i="3"/>
  <c r="O45" i="3"/>
  <c r="N45" i="3"/>
  <c r="M45" i="3"/>
  <c r="C45" i="3"/>
  <c r="B45" i="3"/>
  <c r="A45" i="3"/>
  <c r="T44" i="3"/>
  <c r="S44" i="3"/>
  <c r="R44" i="3"/>
  <c r="Q44" i="3"/>
  <c r="P44" i="3"/>
  <c r="O44" i="3"/>
  <c r="N44" i="3"/>
  <c r="M44" i="3"/>
  <c r="A44" i="3"/>
  <c r="T43" i="3"/>
  <c r="R43" i="3"/>
  <c r="Q43" i="3"/>
  <c r="P43" i="3"/>
  <c r="O43" i="3"/>
  <c r="S43" i="3" s="1"/>
  <c r="N43" i="3"/>
  <c r="M43" i="3"/>
  <c r="D43" i="3"/>
  <c r="A43" i="3"/>
  <c r="S42" i="3"/>
  <c r="P42" i="3"/>
  <c r="T42" i="3" s="1"/>
  <c r="O42" i="3"/>
  <c r="N42" i="3"/>
  <c r="R42" i="3" s="1"/>
  <c r="M42" i="3"/>
  <c r="Q42" i="3" s="1"/>
  <c r="D42" i="3"/>
  <c r="A42" i="3"/>
  <c r="Q41" i="3"/>
  <c r="P41" i="3"/>
  <c r="T41" i="3" s="1"/>
  <c r="O41" i="3"/>
  <c r="S41" i="3" s="1"/>
  <c r="N41" i="3"/>
  <c r="R41" i="3" s="1"/>
  <c r="M41" i="3"/>
  <c r="A41" i="3"/>
  <c r="T40" i="3"/>
  <c r="S40" i="3"/>
  <c r="R40" i="3"/>
  <c r="Q40" i="3"/>
  <c r="P40" i="3"/>
  <c r="O40" i="3"/>
  <c r="N40" i="3"/>
  <c r="M40" i="3"/>
  <c r="D40" i="3"/>
  <c r="A40" i="3"/>
  <c r="T39" i="3"/>
  <c r="S39" i="3"/>
  <c r="R39" i="3"/>
  <c r="Q39" i="3"/>
  <c r="P39" i="3"/>
  <c r="O39" i="3"/>
  <c r="N39" i="3"/>
  <c r="M39" i="3"/>
  <c r="D39" i="3"/>
  <c r="C39" i="3"/>
  <c r="B39" i="3"/>
  <c r="A39" i="3"/>
  <c r="S38" i="3"/>
  <c r="R38" i="3"/>
  <c r="Q38" i="3"/>
  <c r="P38" i="3"/>
  <c r="T38" i="3" s="1"/>
  <c r="O38" i="3"/>
  <c r="N38" i="3"/>
  <c r="M38" i="3"/>
  <c r="A38" i="3"/>
  <c r="T37" i="3"/>
  <c r="S37" i="3"/>
  <c r="Q37" i="3"/>
  <c r="P37" i="3"/>
  <c r="O37" i="3"/>
  <c r="N37" i="3"/>
  <c r="R37" i="3" s="1"/>
  <c r="M37" i="3"/>
  <c r="B37" i="3"/>
  <c r="A37" i="3"/>
  <c r="R36" i="3"/>
  <c r="Q36" i="3"/>
  <c r="P36" i="3"/>
  <c r="T36" i="3" s="1"/>
  <c r="O36" i="3"/>
  <c r="S36" i="3" s="1"/>
  <c r="N36" i="3"/>
  <c r="M36" i="3"/>
  <c r="A36" i="3"/>
  <c r="S35" i="3"/>
  <c r="R35" i="3"/>
  <c r="P35" i="3"/>
  <c r="T35" i="3" s="1"/>
  <c r="O35" i="3"/>
  <c r="N35" i="3"/>
  <c r="M35" i="3"/>
  <c r="Q35" i="3" s="1"/>
  <c r="D35" i="3"/>
  <c r="C35" i="3"/>
  <c r="A35" i="3"/>
  <c r="Q34" i="3"/>
  <c r="P34" i="3"/>
  <c r="T34" i="3" s="1"/>
  <c r="O34" i="3"/>
  <c r="S34" i="3" s="1"/>
  <c r="N34" i="3"/>
  <c r="R34" i="3" s="1"/>
  <c r="M34" i="3"/>
  <c r="A34" i="3"/>
  <c r="T33" i="3"/>
  <c r="S33" i="3"/>
  <c r="R33" i="3"/>
  <c r="Q33" i="3"/>
  <c r="P33" i="3"/>
  <c r="O33" i="3"/>
  <c r="N33" i="3"/>
  <c r="M33" i="3"/>
  <c r="D33" i="3"/>
  <c r="A33" i="3"/>
  <c r="T32" i="3"/>
  <c r="S32" i="3"/>
  <c r="R32" i="3"/>
  <c r="Q32" i="3"/>
  <c r="P32" i="3"/>
  <c r="O32" i="3"/>
  <c r="N32" i="3"/>
  <c r="M32" i="3"/>
  <c r="C32" i="3"/>
  <c r="B32" i="3"/>
  <c r="A32" i="3"/>
  <c r="S31" i="3"/>
  <c r="R31" i="3"/>
  <c r="Q31" i="3"/>
  <c r="P31" i="3"/>
  <c r="T31" i="3" s="1"/>
  <c r="O31" i="3"/>
  <c r="N31" i="3"/>
  <c r="M31" i="3"/>
  <c r="A31" i="3"/>
  <c r="T30" i="3"/>
  <c r="S30" i="3"/>
  <c r="R30" i="3"/>
  <c r="Q30" i="3"/>
  <c r="P30" i="3"/>
  <c r="O30" i="3"/>
  <c r="N30" i="3"/>
  <c r="M30" i="3"/>
  <c r="A30" i="3"/>
  <c r="S29" i="3"/>
  <c r="Q29" i="3"/>
  <c r="P29" i="3"/>
  <c r="T29" i="3" s="1"/>
  <c r="O29" i="3"/>
  <c r="N29" i="3"/>
  <c r="R29" i="3" s="1"/>
  <c r="M29" i="3"/>
  <c r="D29" i="3"/>
  <c r="A29" i="3"/>
  <c r="T28" i="3"/>
  <c r="S28" i="3"/>
  <c r="P28" i="3"/>
  <c r="O28" i="3"/>
  <c r="N28" i="3"/>
  <c r="R28" i="3" s="1"/>
  <c r="M28" i="3"/>
  <c r="Q28" i="3" s="1"/>
  <c r="D28" i="3"/>
  <c r="A28" i="3"/>
  <c r="R27" i="3"/>
  <c r="Q27" i="3"/>
  <c r="P27" i="3"/>
  <c r="T27" i="3" s="1"/>
  <c r="O27" i="3"/>
  <c r="S27" i="3" s="1"/>
  <c r="N27" i="3"/>
  <c r="M27" i="3"/>
  <c r="A27" i="3"/>
  <c r="T26" i="3"/>
  <c r="P26" i="3"/>
  <c r="O26" i="3"/>
  <c r="S26" i="3" s="1"/>
  <c r="N26" i="3"/>
  <c r="R26" i="3" s="1"/>
  <c r="M26" i="3"/>
  <c r="Q26" i="3" s="1"/>
  <c r="D26" i="3"/>
  <c r="C26" i="3"/>
  <c r="B26" i="3"/>
  <c r="A26" i="3"/>
  <c r="T25" i="3"/>
  <c r="S25" i="3"/>
  <c r="R25" i="3"/>
  <c r="Q25" i="3"/>
  <c r="P25" i="3"/>
  <c r="O25" i="3"/>
  <c r="N25" i="3"/>
  <c r="M25" i="3"/>
  <c r="C25" i="3"/>
  <c r="B25" i="3"/>
  <c r="A25" i="3"/>
  <c r="T24" i="3"/>
  <c r="S24" i="3"/>
  <c r="R24" i="3"/>
  <c r="Q24" i="3"/>
  <c r="P24" i="3"/>
  <c r="O24" i="3"/>
  <c r="N24" i="3"/>
  <c r="M24" i="3"/>
  <c r="A24" i="3"/>
  <c r="T23" i="3"/>
  <c r="S23" i="3"/>
  <c r="R23" i="3"/>
  <c r="Q23" i="3"/>
  <c r="P23" i="3"/>
  <c r="O23" i="3"/>
  <c r="N23" i="3"/>
  <c r="M23" i="3"/>
  <c r="B23" i="3"/>
  <c r="A23" i="3"/>
  <c r="S22" i="3"/>
  <c r="R22" i="3"/>
  <c r="Q22" i="3"/>
  <c r="P22" i="3"/>
  <c r="T22" i="3" s="1"/>
  <c r="O22" i="3"/>
  <c r="N22" i="3"/>
  <c r="M22" i="3"/>
  <c r="A22" i="3"/>
  <c r="T21" i="3"/>
  <c r="R21" i="3"/>
  <c r="Q21" i="3"/>
  <c r="P21" i="3"/>
  <c r="O21" i="3"/>
  <c r="S21" i="3" s="1"/>
  <c r="N21" i="3"/>
  <c r="M21" i="3"/>
  <c r="D21" i="3"/>
  <c r="C21" i="3"/>
  <c r="B21" i="3"/>
  <c r="A21" i="3"/>
  <c r="Q20" i="3"/>
  <c r="P20" i="3"/>
  <c r="T20" i="3" s="1"/>
  <c r="O20" i="3"/>
  <c r="S20" i="3" s="1"/>
  <c r="N20" i="3"/>
  <c r="R20" i="3" s="1"/>
  <c r="M20" i="3"/>
  <c r="A20" i="3"/>
  <c r="Q19" i="3"/>
  <c r="P19" i="3"/>
  <c r="T19" i="3" s="1"/>
  <c r="O19" i="3"/>
  <c r="S19" i="3" s="1"/>
  <c r="N19" i="3"/>
  <c r="R19" i="3" s="1"/>
  <c r="M19" i="3"/>
  <c r="B19" i="3"/>
  <c r="A19" i="3"/>
  <c r="T18" i="3"/>
  <c r="S18" i="3"/>
  <c r="P18" i="3"/>
  <c r="O18" i="3"/>
  <c r="N18" i="3"/>
  <c r="R18" i="3" s="1"/>
  <c r="M18" i="3"/>
  <c r="Q18" i="3" s="1"/>
  <c r="A18" i="3"/>
  <c r="S17" i="3"/>
  <c r="R17" i="3"/>
  <c r="Q17" i="3"/>
  <c r="P17" i="3"/>
  <c r="T17" i="3" s="1"/>
  <c r="O17" i="3"/>
  <c r="N17" i="3"/>
  <c r="M17" i="3"/>
  <c r="D17" i="3"/>
  <c r="C17" i="3"/>
  <c r="A17" i="3"/>
  <c r="S16" i="3"/>
  <c r="Q16" i="3"/>
  <c r="P16" i="3"/>
  <c r="T16" i="3" s="1"/>
  <c r="O16" i="3"/>
  <c r="N16" i="3"/>
  <c r="R16" i="3" s="1"/>
  <c r="M16" i="3"/>
  <c r="A16" i="3"/>
  <c r="T15" i="3"/>
  <c r="S15" i="3"/>
  <c r="P15" i="3"/>
  <c r="O15" i="3"/>
  <c r="N15" i="3"/>
  <c r="R15" i="3" s="1"/>
  <c r="M15" i="3"/>
  <c r="Q15" i="3" s="1"/>
  <c r="D15" i="3"/>
  <c r="A15" i="3"/>
  <c r="T14" i="3"/>
  <c r="S14" i="3"/>
  <c r="R14" i="3"/>
  <c r="Q14" i="3"/>
  <c r="P14" i="3"/>
  <c r="O14" i="3"/>
  <c r="N14" i="3"/>
  <c r="M14" i="3"/>
  <c r="A14" i="3"/>
  <c r="T13" i="3"/>
  <c r="S13" i="3"/>
  <c r="R13" i="3"/>
  <c r="Q13" i="3"/>
  <c r="P13" i="3"/>
  <c r="O13" i="3"/>
  <c r="N13" i="3"/>
  <c r="M13" i="3"/>
  <c r="A13" i="3"/>
  <c r="T12" i="3"/>
  <c r="S12" i="3"/>
  <c r="R12" i="3"/>
  <c r="Q12" i="3"/>
  <c r="P12" i="3"/>
  <c r="O12" i="3"/>
  <c r="N12" i="3"/>
  <c r="M12" i="3"/>
  <c r="D12" i="3"/>
  <c r="C12" i="3"/>
  <c r="A12" i="3"/>
  <c r="T11" i="3"/>
  <c r="S11" i="3"/>
  <c r="R11" i="3"/>
  <c r="Q11" i="3"/>
  <c r="P11" i="3"/>
  <c r="O11" i="3"/>
  <c r="N11" i="3"/>
  <c r="M11" i="3"/>
  <c r="D11" i="3"/>
  <c r="C11" i="3"/>
  <c r="B11" i="3"/>
  <c r="A11" i="3"/>
  <c r="T10" i="3"/>
  <c r="S10" i="3"/>
  <c r="R10" i="3"/>
  <c r="Q10" i="3"/>
  <c r="P10" i="3"/>
  <c r="O10" i="3"/>
  <c r="N10" i="3"/>
  <c r="M10" i="3"/>
  <c r="B10" i="3"/>
  <c r="A10" i="3"/>
  <c r="T9" i="3"/>
  <c r="S9" i="3"/>
  <c r="R9" i="3"/>
  <c r="Q9" i="3"/>
  <c r="P9" i="3"/>
  <c r="O9" i="3"/>
  <c r="N9" i="3"/>
  <c r="M9" i="3"/>
  <c r="B9" i="3"/>
  <c r="A9" i="3"/>
  <c r="T8" i="3"/>
  <c r="S8" i="3"/>
  <c r="R8" i="3"/>
  <c r="Q8" i="3"/>
  <c r="P8" i="3"/>
  <c r="O8" i="3"/>
  <c r="N8" i="3"/>
  <c r="M8" i="3"/>
  <c r="A8" i="3"/>
  <c r="M7" i="3"/>
  <c r="Q7" i="3" s="1"/>
  <c r="G7" i="3"/>
  <c r="H7" i="3" s="1"/>
  <c r="I7" i="3" s="1"/>
  <c r="A7" i="3"/>
  <c r="T6" i="3"/>
  <c r="S6" i="3"/>
  <c r="R6" i="3"/>
  <c r="Q6" i="3"/>
  <c r="P6" i="3"/>
  <c r="O6" i="3"/>
  <c r="N6" i="3"/>
  <c r="M6" i="3"/>
  <c r="B6" i="3"/>
  <c r="A6" i="3"/>
  <c r="O5" i="3"/>
  <c r="G5" i="3"/>
  <c r="H5" i="3" s="1"/>
  <c r="I5" i="3" s="1"/>
  <c r="J5" i="3" s="1"/>
  <c r="D5" i="3"/>
  <c r="C5" i="3"/>
  <c r="B5" i="3"/>
  <c r="A5" i="3"/>
  <c r="T4" i="3"/>
  <c r="S4" i="3"/>
  <c r="R4" i="3"/>
  <c r="Q4" i="3"/>
  <c r="P4" i="3"/>
  <c r="O4" i="3"/>
  <c r="N4" i="3"/>
  <c r="M4" i="3"/>
  <c r="C4" i="3"/>
  <c r="B4" i="3"/>
  <c r="A4" i="3"/>
  <c r="G3" i="3"/>
  <c r="G47" i="3" s="1"/>
  <c r="C3" i="3"/>
  <c r="B3" i="3"/>
  <c r="A3" i="3"/>
  <c r="T2" i="3"/>
  <c r="S2" i="3"/>
  <c r="R2" i="3"/>
  <c r="P2" i="3"/>
  <c r="O2" i="3"/>
  <c r="N2" i="3"/>
  <c r="M2" i="3"/>
  <c r="Q2" i="3" s="1"/>
  <c r="D2" i="3"/>
  <c r="D119" i="3" s="1"/>
  <c r="C2" i="3"/>
  <c r="B2" i="3"/>
  <c r="G1" i="3"/>
  <c r="G113" i="3" l="1"/>
  <c r="I121" i="2"/>
  <c r="I120" i="2"/>
  <c r="I119" i="2"/>
  <c r="I118" i="2"/>
  <c r="I99" i="3"/>
  <c r="M99" i="3"/>
  <c r="Q99" i="3" s="1"/>
  <c r="G87" i="3"/>
  <c r="Q86" i="3"/>
  <c r="M113" i="3"/>
  <c r="N7" i="3"/>
  <c r="R7" i="3" s="1"/>
  <c r="J7" i="3"/>
  <c r="H7" i="1"/>
  <c r="H112" i="5"/>
  <c r="M112" i="5" s="1"/>
  <c r="M112" i="4"/>
  <c r="H112" i="4"/>
  <c r="H7" i="2"/>
  <c r="O71" i="2"/>
  <c r="P71" i="2"/>
  <c r="T71" i="2" s="1"/>
  <c r="L80" i="5"/>
  <c r="G80" i="5"/>
  <c r="G80" i="4"/>
  <c r="L80" i="4" s="1"/>
  <c r="Q80" i="1"/>
  <c r="G48" i="3"/>
  <c r="B112" i="3"/>
  <c r="B104" i="3"/>
  <c r="B117" i="3"/>
  <c r="B110" i="3"/>
  <c r="B92" i="3"/>
  <c r="B86" i="3"/>
  <c r="B69" i="3"/>
  <c r="B64" i="3"/>
  <c r="B105" i="3"/>
  <c r="B101" i="3"/>
  <c r="B116" i="3"/>
  <c r="B115" i="3"/>
  <c r="B114" i="3"/>
  <c r="B113" i="3"/>
  <c r="B109" i="3"/>
  <c r="B96" i="3"/>
  <c r="B94" i="3"/>
  <c r="B83" i="3"/>
  <c r="B81" i="3"/>
  <c r="B61" i="3"/>
  <c r="B59" i="3"/>
  <c r="B50" i="3"/>
  <c r="B119" i="3"/>
  <c r="B118" i="3"/>
  <c r="B111" i="3"/>
  <c r="B100" i="3"/>
  <c r="B89" i="3"/>
  <c r="B78" i="3"/>
  <c r="B72" i="3"/>
  <c r="B70" i="3"/>
  <c r="B48" i="3"/>
  <c r="B43" i="3"/>
  <c r="B36" i="3"/>
  <c r="B29" i="3"/>
  <c r="B22" i="3"/>
  <c r="B15" i="3"/>
  <c r="B8" i="3"/>
  <c r="B121" i="3"/>
  <c r="B97" i="3"/>
  <c r="B90" i="3"/>
  <c r="B88" i="3"/>
  <c r="B79" i="3"/>
  <c r="B62" i="3"/>
  <c r="B54" i="3"/>
  <c r="B44" i="3"/>
  <c r="B120" i="3"/>
  <c r="B99" i="3"/>
  <c r="B93" i="3"/>
  <c r="B84" i="3"/>
  <c r="B80" i="3"/>
  <c r="B60" i="3"/>
  <c r="B51" i="3"/>
  <c r="B16" i="3"/>
  <c r="B34" i="3"/>
  <c r="B38" i="3"/>
  <c r="H48" i="3"/>
  <c r="B63" i="3"/>
  <c r="B71" i="3"/>
  <c r="S79" i="3"/>
  <c r="B106" i="3"/>
  <c r="D110" i="3"/>
  <c r="D115" i="3"/>
  <c r="B112" i="1"/>
  <c r="B104" i="1"/>
  <c r="B99" i="1"/>
  <c r="B94" i="1"/>
  <c r="B113" i="1"/>
  <c r="B74" i="1"/>
  <c r="B57" i="1"/>
  <c r="B40" i="1"/>
  <c r="B33" i="1"/>
  <c r="B26" i="1"/>
  <c r="B19" i="1"/>
  <c r="B12" i="1"/>
  <c r="B119" i="1"/>
  <c r="B92" i="1"/>
  <c r="B75" i="1"/>
  <c r="B58" i="1"/>
  <c r="B41" i="1"/>
  <c r="B34" i="1"/>
  <c r="B27" i="1"/>
  <c r="B20" i="1"/>
  <c r="B13" i="1"/>
  <c r="B118" i="1"/>
  <c r="B107" i="1"/>
  <c r="B95" i="1"/>
  <c r="B82" i="1"/>
  <c r="B115" i="1"/>
  <c r="B105" i="1"/>
  <c r="B64" i="1"/>
  <c r="B7" i="1"/>
  <c r="B5" i="1"/>
  <c r="B3" i="1"/>
  <c r="B88" i="1"/>
  <c r="B83" i="1"/>
  <c r="B66" i="1"/>
  <c r="B37" i="1"/>
  <c r="B15" i="1"/>
  <c r="B9" i="1"/>
  <c r="B116" i="1"/>
  <c r="B106" i="1"/>
  <c r="B98" i="1"/>
  <c r="B52" i="1"/>
  <c r="B42" i="1"/>
  <c r="B117" i="1"/>
  <c r="B89" i="1"/>
  <c r="B84" i="1"/>
  <c r="B32" i="1"/>
  <c r="B16" i="1"/>
  <c r="B10" i="1"/>
  <c r="B120" i="1"/>
  <c r="B81" i="1"/>
  <c r="B63" i="1"/>
  <c r="B45" i="1"/>
  <c r="B21" i="1"/>
  <c r="B85" i="1"/>
  <c r="B71" i="1"/>
  <c r="B56" i="1"/>
  <c r="B49" i="1"/>
  <c r="B8" i="1"/>
  <c r="B53" i="1"/>
  <c r="B36" i="1"/>
  <c r="B14" i="1"/>
  <c r="B108" i="1"/>
  <c r="B76" i="1"/>
  <c r="B72" i="1"/>
  <c r="B68" i="1"/>
  <c r="B28" i="1"/>
  <c r="B22" i="1"/>
  <c r="B18" i="1"/>
  <c r="B101" i="1"/>
  <c r="B93" i="1"/>
  <c r="B78" i="1"/>
  <c r="B65" i="1"/>
  <c r="B54" i="1"/>
  <c r="F6" i="5"/>
  <c r="F6" i="3"/>
  <c r="F6" i="2"/>
  <c r="F6" i="4" s="1"/>
  <c r="B59" i="1"/>
  <c r="B69" i="1"/>
  <c r="B97" i="1"/>
  <c r="H98" i="5"/>
  <c r="M98" i="5" s="1"/>
  <c r="H98" i="4"/>
  <c r="M98" i="4" s="1"/>
  <c r="M98" i="1"/>
  <c r="Q98" i="1" s="1"/>
  <c r="I103" i="5"/>
  <c r="I103" i="4"/>
  <c r="N103" i="5"/>
  <c r="N103" i="4"/>
  <c r="I110" i="1"/>
  <c r="N103" i="1"/>
  <c r="S103" i="1"/>
  <c r="G48" i="1"/>
  <c r="K119" i="3"/>
  <c r="P87" i="3"/>
  <c r="O112" i="3"/>
  <c r="T112" i="3"/>
  <c r="K120" i="3"/>
  <c r="C121" i="3"/>
  <c r="C105" i="3"/>
  <c r="C101" i="3"/>
  <c r="C96" i="3"/>
  <c r="C79" i="3"/>
  <c r="C72" i="3"/>
  <c r="C67" i="3"/>
  <c r="C116" i="3"/>
  <c r="C109" i="3"/>
  <c r="C119" i="3"/>
  <c r="C118" i="3"/>
  <c r="C117" i="3"/>
  <c r="C111" i="3"/>
  <c r="C110" i="3"/>
  <c r="C100" i="3"/>
  <c r="C89" i="3"/>
  <c r="C78" i="3"/>
  <c r="C70" i="3"/>
  <c r="C48" i="3"/>
  <c r="C43" i="3"/>
  <c r="C36" i="3"/>
  <c r="C29" i="3"/>
  <c r="C22" i="3"/>
  <c r="C15" i="3"/>
  <c r="C8" i="3"/>
  <c r="C6" i="3"/>
  <c r="C120" i="3"/>
  <c r="C99" i="3"/>
  <c r="C93" i="3"/>
  <c r="C84" i="3"/>
  <c r="C80" i="3"/>
  <c r="C60" i="3"/>
  <c r="C51" i="3"/>
  <c r="C9" i="3"/>
  <c r="C85" i="3"/>
  <c r="C73" i="3"/>
  <c r="C71" i="3"/>
  <c r="C52" i="3"/>
  <c r="C47" i="3"/>
  <c r="C97" i="3"/>
  <c r="C90" i="3"/>
  <c r="C88" i="3"/>
  <c r="C62" i="3"/>
  <c r="C54" i="3"/>
  <c r="C44" i="3"/>
  <c r="C37" i="3"/>
  <c r="C30" i="3"/>
  <c r="C23" i="3"/>
  <c r="C16" i="3"/>
  <c r="D3" i="3"/>
  <c r="D4" i="3"/>
  <c r="K5" i="3"/>
  <c r="C10" i="3"/>
  <c r="B20" i="3"/>
  <c r="B24" i="3"/>
  <c r="D25" i="3"/>
  <c r="C34" i="3"/>
  <c r="C38" i="3"/>
  <c r="B46" i="3"/>
  <c r="I48" i="3"/>
  <c r="B55" i="3"/>
  <c r="C63" i="3"/>
  <c r="M64" i="3"/>
  <c r="B68" i="3"/>
  <c r="B76" i="3"/>
  <c r="J110" i="3"/>
  <c r="P110" i="3" s="1"/>
  <c r="O103" i="3"/>
  <c r="S103" i="3" s="1"/>
  <c r="J106" i="3"/>
  <c r="C106" i="3"/>
  <c r="G110" i="3"/>
  <c r="F2" i="2"/>
  <c r="F2" i="4" s="1"/>
  <c r="B29" i="1"/>
  <c r="G60" i="5"/>
  <c r="L60" i="5"/>
  <c r="L60" i="4"/>
  <c r="M60" i="1"/>
  <c r="G60" i="4"/>
  <c r="Q60" i="1"/>
  <c r="G86" i="5"/>
  <c r="L86" i="5" s="1"/>
  <c r="G86" i="4"/>
  <c r="L86" i="4"/>
  <c r="I98" i="5"/>
  <c r="N98" i="5" s="1"/>
  <c r="N98" i="4"/>
  <c r="I98" i="4"/>
  <c r="N98" i="1"/>
  <c r="R98" i="1" s="1"/>
  <c r="S98" i="1"/>
  <c r="O98" i="1"/>
  <c r="J103" i="5"/>
  <c r="J103" i="4"/>
  <c r="O103" i="5"/>
  <c r="O103" i="4"/>
  <c r="J110" i="1"/>
  <c r="O103" i="1"/>
  <c r="J104" i="1"/>
  <c r="H106" i="2"/>
  <c r="O67" i="5"/>
  <c r="J67" i="4"/>
  <c r="J67" i="5"/>
  <c r="O67" i="4"/>
  <c r="J120" i="3"/>
  <c r="B47" i="3"/>
  <c r="D116" i="3"/>
  <c r="D120" i="3"/>
  <c r="D109" i="3"/>
  <c r="D99" i="3"/>
  <c r="D94" i="3"/>
  <c r="D70" i="3"/>
  <c r="D104" i="3"/>
  <c r="D102" i="3"/>
  <c r="D93" i="3"/>
  <c r="D84" i="3"/>
  <c r="D80" i="3"/>
  <c r="D72" i="3"/>
  <c r="D60" i="3"/>
  <c r="D51" i="3"/>
  <c r="D97" i="3"/>
  <c r="D90" i="3"/>
  <c r="D88" i="3"/>
  <c r="D62" i="3"/>
  <c r="D54" i="3"/>
  <c r="D44" i="3"/>
  <c r="D37" i="3"/>
  <c r="D30" i="3"/>
  <c r="D23" i="3"/>
  <c r="D16" i="3"/>
  <c r="D9" i="3"/>
  <c r="D6" i="3"/>
  <c r="D122" i="3"/>
  <c r="D101" i="3"/>
  <c r="D98" i="3"/>
  <c r="D87" i="3"/>
  <c r="D55" i="3"/>
  <c r="D38" i="3"/>
  <c r="D121" i="3"/>
  <c r="D85" i="3"/>
  <c r="D79" i="3"/>
  <c r="D73" i="3"/>
  <c r="D71" i="3"/>
  <c r="D52" i="3"/>
  <c r="D47" i="3"/>
  <c r="D7" i="3"/>
  <c r="D45" i="3"/>
  <c r="M5" i="3"/>
  <c r="Q5" i="3" s="1"/>
  <c r="D10" i="3"/>
  <c r="C20" i="3"/>
  <c r="C24" i="3"/>
  <c r="B28" i="3"/>
  <c r="B33" i="3"/>
  <c r="D34" i="3"/>
  <c r="B42" i="3"/>
  <c r="C46" i="3"/>
  <c r="J48" i="3"/>
  <c r="C55" i="3"/>
  <c r="C59" i="3"/>
  <c r="D63" i="3"/>
  <c r="S64" i="3"/>
  <c r="N64" i="3"/>
  <c r="C68" i="3"/>
  <c r="C76" i="3"/>
  <c r="M86" i="3"/>
  <c r="D106" i="3"/>
  <c r="H110" i="3"/>
  <c r="N110" i="3" s="1"/>
  <c r="C114" i="3"/>
  <c r="B122" i="3"/>
  <c r="B25" i="1"/>
  <c r="B47" i="1"/>
  <c r="T67" i="1"/>
  <c r="G79" i="5"/>
  <c r="L79" i="4"/>
  <c r="L79" i="5"/>
  <c r="G79" i="4"/>
  <c r="G81" i="1"/>
  <c r="Q79" i="1"/>
  <c r="M80" i="1"/>
  <c r="B100" i="1"/>
  <c r="I111" i="5"/>
  <c r="N111" i="4"/>
  <c r="N111" i="5"/>
  <c r="I111" i="4"/>
  <c r="N111" i="1"/>
  <c r="H99" i="2"/>
  <c r="F1" i="3"/>
  <c r="F2" i="3"/>
  <c r="F2" i="5" s="1"/>
  <c r="H3" i="3"/>
  <c r="N5" i="3"/>
  <c r="D20" i="3"/>
  <c r="D24" i="3"/>
  <c r="C28" i="3"/>
  <c r="C33" i="3"/>
  <c r="C42" i="3"/>
  <c r="D46" i="3"/>
  <c r="D59" i="3"/>
  <c r="P60" i="3"/>
  <c r="T60" i="3" s="1"/>
  <c r="D68" i="3"/>
  <c r="B75" i="3"/>
  <c r="D76" i="3"/>
  <c r="I81" i="3"/>
  <c r="D96" i="3"/>
  <c r="O98" i="3"/>
  <c r="S98" i="3" s="1"/>
  <c r="G106" i="3"/>
  <c r="M111" i="3"/>
  <c r="D114" i="3"/>
  <c r="C122" i="3"/>
  <c r="B44" i="1"/>
  <c r="B55" i="1"/>
  <c r="B96" i="1"/>
  <c r="J111" i="5"/>
  <c r="O111" i="4"/>
  <c r="J111" i="4"/>
  <c r="O111" i="5"/>
  <c r="T111" i="1"/>
  <c r="O111" i="1"/>
  <c r="P111" i="1"/>
  <c r="H1" i="2"/>
  <c r="B3" i="2"/>
  <c r="B26" i="2"/>
  <c r="B34" i="2"/>
  <c r="B64" i="2"/>
  <c r="H87" i="2"/>
  <c r="N111" i="3"/>
  <c r="N79" i="5"/>
  <c r="N79" i="4"/>
  <c r="I79" i="4"/>
  <c r="I79" i="5"/>
  <c r="I81" i="1"/>
  <c r="I106" i="1" s="1"/>
  <c r="N79" i="1"/>
  <c r="S79" i="1"/>
  <c r="B121" i="1"/>
  <c r="L1" i="4"/>
  <c r="H1" i="4"/>
  <c r="L7" i="4"/>
  <c r="G7" i="5"/>
  <c r="L7" i="5" s="1"/>
  <c r="G104" i="3"/>
  <c r="M103" i="3"/>
  <c r="Q103" i="3" s="1"/>
  <c r="S112" i="3"/>
  <c r="N112" i="3"/>
  <c r="R112" i="3" s="1"/>
  <c r="I1" i="1"/>
  <c r="N1" i="1" s="1"/>
  <c r="G112" i="1"/>
  <c r="M112" i="1" s="1"/>
  <c r="N71" i="2"/>
  <c r="S71" i="2"/>
  <c r="G53" i="3"/>
  <c r="S80" i="3"/>
  <c r="J119" i="3"/>
  <c r="B74" i="3"/>
  <c r="T80" i="3"/>
  <c r="N109" i="3"/>
  <c r="R109" i="3" s="1"/>
  <c r="B4" i="1"/>
  <c r="J79" i="5"/>
  <c r="O79" i="4"/>
  <c r="O79" i="5"/>
  <c r="O79" i="1"/>
  <c r="T79" i="1"/>
  <c r="J79" i="4"/>
  <c r="P79" i="1"/>
  <c r="B110" i="1"/>
  <c r="B31" i="3"/>
  <c r="D32" i="3"/>
  <c r="C74" i="3"/>
  <c r="M81" i="3"/>
  <c r="Q81" i="3" s="1"/>
  <c r="T87" i="3"/>
  <c r="D92" i="3"/>
  <c r="G105" i="3"/>
  <c r="T109" i="3"/>
  <c r="D113" i="3"/>
  <c r="G5" i="5"/>
  <c r="L5" i="5" s="1"/>
  <c r="L5" i="4"/>
  <c r="G5" i="4"/>
  <c r="B23" i="1"/>
  <c r="B35" i="1"/>
  <c r="B43" i="1"/>
  <c r="B77" i="1"/>
  <c r="J106" i="1"/>
  <c r="G47" i="2"/>
  <c r="G46" i="2"/>
  <c r="H3" i="2"/>
  <c r="B7" i="3"/>
  <c r="C14" i="3"/>
  <c r="D19" i="3"/>
  <c r="C27" i="3"/>
  <c r="C31" i="3"/>
  <c r="B41" i="3"/>
  <c r="B53" i="3"/>
  <c r="B58" i="3"/>
  <c r="Q64" i="3"/>
  <c r="H67" i="3"/>
  <c r="D74" i="3"/>
  <c r="D78" i="3"/>
  <c r="M80" i="3"/>
  <c r="Q80" i="3" s="1"/>
  <c r="C83" i="3"/>
  <c r="B91" i="3"/>
  <c r="B95" i="3"/>
  <c r="D100" i="3"/>
  <c r="K113" i="3"/>
  <c r="D117" i="3"/>
  <c r="H5" i="1"/>
  <c r="I71" i="4"/>
  <c r="N71" i="4" s="1"/>
  <c r="N71" i="5"/>
  <c r="I71" i="5"/>
  <c r="N71" i="1"/>
  <c r="B73" i="1"/>
  <c r="B87" i="1"/>
  <c r="B19" i="2"/>
  <c r="Q110" i="2"/>
  <c r="R5" i="3"/>
  <c r="C53" i="3"/>
  <c r="C58" i="3"/>
  <c r="R64" i="3"/>
  <c r="I67" i="3"/>
  <c r="N80" i="3"/>
  <c r="R80" i="3" s="1"/>
  <c r="D83" i="3"/>
  <c r="C91" i="3"/>
  <c r="C95" i="3"/>
  <c r="B98" i="3"/>
  <c r="T98" i="3"/>
  <c r="T103" i="3"/>
  <c r="B108" i="3"/>
  <c r="M109" i="3"/>
  <c r="Q109" i="3" s="1"/>
  <c r="C112" i="3"/>
  <c r="J118" i="3"/>
  <c r="B46" i="1"/>
  <c r="B67" i="1"/>
  <c r="J71" i="5"/>
  <c r="O71" i="5" s="1"/>
  <c r="J71" i="4"/>
  <c r="O71" i="4" s="1"/>
  <c r="O71" i="1"/>
  <c r="S71" i="1" s="1"/>
  <c r="B80" i="1"/>
  <c r="S111" i="1"/>
  <c r="B122" i="2"/>
  <c r="B112" i="2"/>
  <c r="B104" i="2"/>
  <c r="B121" i="2"/>
  <c r="B102" i="2"/>
  <c r="B97" i="2"/>
  <c r="B98" i="2"/>
  <c r="B88" i="2"/>
  <c r="B83" i="2"/>
  <c r="B61" i="2"/>
  <c r="B49" i="2"/>
  <c r="B81" i="2"/>
  <c r="B76" i="2"/>
  <c r="B59" i="2"/>
  <c r="B107" i="2"/>
  <c r="B106" i="2"/>
  <c r="B105" i="2"/>
  <c r="B84" i="2"/>
  <c r="B62" i="2"/>
  <c r="B50" i="2"/>
  <c r="B103" i="2"/>
  <c r="B87" i="2"/>
  <c r="B77" i="2"/>
  <c r="B65" i="2"/>
  <c r="B60" i="2"/>
  <c r="B48" i="2"/>
  <c r="B116" i="2"/>
  <c r="B115" i="2"/>
  <c r="B114" i="2"/>
  <c r="B113" i="2"/>
  <c r="B79" i="2"/>
  <c r="B72" i="2"/>
  <c r="B67" i="2"/>
  <c r="B55" i="2"/>
  <c r="B45" i="2"/>
  <c r="B38" i="2"/>
  <c r="B31" i="2"/>
  <c r="B24" i="2"/>
  <c r="B17" i="2"/>
  <c r="B86" i="2"/>
  <c r="B73" i="2"/>
  <c r="B51" i="2"/>
  <c r="B41" i="2"/>
  <c r="B30" i="2"/>
  <c r="B96" i="2"/>
  <c r="B63" i="2"/>
  <c r="B117" i="2"/>
  <c r="B99" i="2"/>
  <c r="B92" i="2"/>
  <c r="B56" i="2"/>
  <c r="B42" i="2"/>
  <c r="B111" i="2"/>
  <c r="B74" i="2"/>
  <c r="B69" i="2"/>
  <c r="B101" i="2"/>
  <c r="B93" i="2"/>
  <c r="B90" i="2"/>
  <c r="B80" i="2"/>
  <c r="B66" i="2"/>
  <c r="B37" i="2"/>
  <c r="B32" i="2"/>
  <c r="B22" i="2"/>
  <c r="B85" i="2"/>
  <c r="B82" i="2"/>
  <c r="B78" i="2"/>
  <c r="B75" i="2"/>
  <c r="B28" i="2"/>
  <c r="B108" i="2"/>
  <c r="B95" i="2"/>
  <c r="B23" i="2"/>
  <c r="B12" i="2"/>
  <c r="B91" i="2"/>
  <c r="B54" i="2"/>
  <c r="B33" i="2"/>
  <c r="B16" i="2"/>
  <c r="B6" i="2"/>
  <c r="B71" i="2"/>
  <c r="B7" i="2"/>
  <c r="B109" i="2"/>
  <c r="B94" i="2"/>
  <c r="B35" i="2"/>
  <c r="B20" i="2"/>
  <c r="B100" i="2"/>
  <c r="B13" i="2"/>
  <c r="B8" i="2"/>
  <c r="B110" i="2"/>
  <c r="B39" i="2"/>
  <c r="B14" i="2"/>
  <c r="B10" i="2"/>
  <c r="B68" i="2"/>
  <c r="B36" i="2"/>
  <c r="B15" i="2"/>
  <c r="B18" i="2"/>
  <c r="B5" i="2"/>
  <c r="B57" i="2"/>
  <c r="B47" i="2"/>
  <c r="B27" i="2"/>
  <c r="B53" i="2"/>
  <c r="B21" i="2"/>
  <c r="B4" i="2"/>
  <c r="B120" i="2"/>
  <c r="B9" i="2"/>
  <c r="B40" i="2"/>
  <c r="P67" i="2"/>
  <c r="T67" i="2" s="1"/>
  <c r="O67" i="2"/>
  <c r="J87" i="2"/>
  <c r="B89" i="2"/>
  <c r="B118" i="2"/>
  <c r="B17" i="1"/>
  <c r="B14" i="3"/>
  <c r="C19" i="3"/>
  <c r="B27" i="3"/>
  <c r="D50" i="3"/>
  <c r="O60" i="3"/>
  <c r="S60" i="3" s="1"/>
  <c r="D8" i="3"/>
  <c r="B40" i="3"/>
  <c r="D41" i="3"/>
  <c r="B49" i="3"/>
  <c r="D53" i="3"/>
  <c r="B57" i="3"/>
  <c r="D58" i="3"/>
  <c r="B66" i="3"/>
  <c r="C69" i="3"/>
  <c r="B73" i="3"/>
  <c r="B77" i="3"/>
  <c r="C86" i="3"/>
  <c r="D91" i="3"/>
  <c r="D95" i="3"/>
  <c r="C98" i="3"/>
  <c r="B103" i="3"/>
  <c r="J105" i="3"/>
  <c r="C108" i="3"/>
  <c r="O109" i="3"/>
  <c r="S109" i="3" s="1"/>
  <c r="D112" i="3"/>
  <c r="I113" i="3"/>
  <c r="K118" i="3"/>
  <c r="J121" i="3"/>
  <c r="B31" i="1"/>
  <c r="B38" i="1"/>
  <c r="B48" i="1"/>
  <c r="B51" i="1"/>
  <c r="I64" i="5"/>
  <c r="N64" i="5" s="1"/>
  <c r="I64" i="4"/>
  <c r="N64" i="4" s="1"/>
  <c r="N64" i="1"/>
  <c r="I67" i="1"/>
  <c r="S64" i="1"/>
  <c r="B70" i="1"/>
  <c r="K71" i="5"/>
  <c r="P71" i="5" s="1"/>
  <c r="K71" i="4"/>
  <c r="P71" i="4" s="1"/>
  <c r="P71" i="1"/>
  <c r="T71" i="1" s="1"/>
  <c r="J81" i="1"/>
  <c r="J87" i="1" s="1"/>
  <c r="B90" i="1"/>
  <c r="G99" i="5"/>
  <c r="L99" i="5" s="1"/>
  <c r="L99" i="4"/>
  <c r="G99" i="4"/>
  <c r="H99" i="1"/>
  <c r="B103" i="1"/>
  <c r="C117" i="2"/>
  <c r="C121" i="2"/>
  <c r="C116" i="2"/>
  <c r="C102" i="2"/>
  <c r="C81" i="2"/>
  <c r="C76" i="2"/>
  <c r="C59" i="2"/>
  <c r="C107" i="2"/>
  <c r="C106" i="2"/>
  <c r="C105" i="2"/>
  <c r="C104" i="2"/>
  <c r="C84" i="2"/>
  <c r="C62" i="2"/>
  <c r="C50" i="2"/>
  <c r="C103" i="2"/>
  <c r="C87" i="2"/>
  <c r="C77" i="2"/>
  <c r="C65" i="2"/>
  <c r="C60" i="2"/>
  <c r="C48" i="2"/>
  <c r="C108" i="2"/>
  <c r="C91" i="2"/>
  <c r="C85" i="2"/>
  <c r="C80" i="2"/>
  <c r="C68" i="2"/>
  <c r="C63" i="2"/>
  <c r="C51" i="2"/>
  <c r="C111" i="2"/>
  <c r="C110" i="2"/>
  <c r="C109" i="2"/>
  <c r="C94" i="2"/>
  <c r="C70" i="2"/>
  <c r="C53" i="2"/>
  <c r="C114" i="2"/>
  <c r="C96" i="2"/>
  <c r="C36" i="2"/>
  <c r="C25" i="2"/>
  <c r="C13" i="2"/>
  <c r="C99" i="2"/>
  <c r="C92" i="2"/>
  <c r="C56" i="2"/>
  <c r="C42" i="2"/>
  <c r="C122" i="2"/>
  <c r="C88" i="2"/>
  <c r="C83" i="2"/>
  <c r="C74" i="2"/>
  <c r="C69" i="2"/>
  <c r="C120" i="2"/>
  <c r="C52" i="2"/>
  <c r="C118" i="2"/>
  <c r="C97" i="2"/>
  <c r="C75" i="2"/>
  <c r="C66" i="2"/>
  <c r="C113" i="2"/>
  <c r="C82" i="2"/>
  <c r="C78" i="2"/>
  <c r="C28" i="2"/>
  <c r="C115" i="2"/>
  <c r="C95" i="2"/>
  <c r="C93" i="2"/>
  <c r="C23" i="2"/>
  <c r="C17" i="2"/>
  <c r="C12" i="2"/>
  <c r="C54" i="2"/>
  <c r="C49" i="2"/>
  <c r="C38" i="2"/>
  <c r="C33" i="2"/>
  <c r="C100" i="2"/>
  <c r="C73" i="2"/>
  <c r="C46" i="2"/>
  <c r="C18" i="2"/>
  <c r="C71" i="2"/>
  <c r="C45" i="2"/>
  <c r="C24" i="2"/>
  <c r="C7" i="2"/>
  <c r="C112" i="2"/>
  <c r="C35" i="2"/>
  <c r="C20" i="2"/>
  <c r="C90" i="2"/>
  <c r="C79" i="2"/>
  <c r="C8" i="2"/>
  <c r="C21" i="2"/>
  <c r="C101" i="2"/>
  <c r="C61" i="2"/>
  <c r="C58" i="2"/>
  <c r="C55" i="2"/>
  <c r="C43" i="2"/>
  <c r="C26" i="2"/>
  <c r="C57" i="2"/>
  <c r="C47" i="2"/>
  <c r="C27" i="2"/>
  <c r="C39" i="2"/>
  <c r="C30" i="2"/>
  <c r="C4" i="2"/>
  <c r="C34" i="2"/>
  <c r="C86" i="2"/>
  <c r="C5" i="2"/>
  <c r="C40" i="2"/>
  <c r="C22" i="2"/>
  <c r="C98" i="2"/>
  <c r="C37" i="2"/>
  <c r="C19" i="2"/>
  <c r="H48" i="2"/>
  <c r="M5" i="2"/>
  <c r="Q5" i="2" s="1"/>
  <c r="I5" i="2"/>
  <c r="C89" i="2"/>
  <c r="T71" i="3"/>
  <c r="T81" i="3"/>
  <c r="M106" i="3"/>
  <c r="H1" i="3"/>
  <c r="S5" i="3"/>
  <c r="C7" i="3"/>
  <c r="B13" i="3"/>
  <c r="D14" i="3"/>
  <c r="B18" i="3"/>
  <c r="D27" i="3"/>
  <c r="D31" i="3"/>
  <c r="D36" i="3"/>
  <c r="C41" i="3"/>
  <c r="C13" i="3"/>
  <c r="C18" i="3"/>
  <c r="D22" i="3"/>
  <c r="T67" i="3"/>
  <c r="O67" i="3"/>
  <c r="O80" i="3"/>
  <c r="B12" i="3"/>
  <c r="D13" i="3"/>
  <c r="B17" i="3"/>
  <c r="D18" i="3"/>
  <c r="B30" i="3"/>
  <c r="B35" i="3"/>
  <c r="C40" i="3"/>
  <c r="C49" i="3"/>
  <c r="C57" i="3"/>
  <c r="C61" i="3"/>
  <c r="C66" i="3"/>
  <c r="P67" i="3"/>
  <c r="D69" i="3"/>
  <c r="C77" i="3"/>
  <c r="O79" i="3"/>
  <c r="B82" i="3"/>
  <c r="D86" i="3"/>
  <c r="B87" i="3"/>
  <c r="C94" i="3"/>
  <c r="C103" i="3"/>
  <c r="C104" i="3"/>
  <c r="B107" i="3"/>
  <c r="D108" i="3"/>
  <c r="P109" i="3"/>
  <c r="G112" i="3"/>
  <c r="J113" i="3"/>
  <c r="K121" i="3"/>
  <c r="Q1" i="1"/>
  <c r="M1" i="1"/>
  <c r="B11" i="1"/>
  <c r="B58" i="2"/>
  <c r="N110" i="2"/>
  <c r="B119" i="2"/>
  <c r="G47" i="5"/>
  <c r="L47" i="5" s="1"/>
  <c r="G47" i="4"/>
  <c r="L47" i="4" s="1"/>
  <c r="M79" i="5"/>
  <c r="H79" i="5"/>
  <c r="M79" i="4"/>
  <c r="H79" i="4"/>
  <c r="H81" i="1"/>
  <c r="M79" i="1"/>
  <c r="R79" i="1"/>
  <c r="M103" i="5"/>
  <c r="H103" i="5"/>
  <c r="H103" i="4"/>
  <c r="M103" i="4"/>
  <c r="H106" i="1"/>
  <c r="H110" i="1"/>
  <c r="H48" i="1"/>
  <c r="H105" i="1" s="1"/>
  <c r="M103" i="1"/>
  <c r="Q103" i="1" s="1"/>
  <c r="R103" i="1"/>
  <c r="I112" i="5"/>
  <c r="I112" i="4"/>
  <c r="N112" i="4" s="1"/>
  <c r="N112" i="5"/>
  <c r="S112" i="1"/>
  <c r="N112" i="1"/>
  <c r="R112" i="1" s="1"/>
  <c r="M110" i="2"/>
  <c r="R110" i="2"/>
  <c r="B99" i="5"/>
  <c r="B79" i="5"/>
  <c r="B65" i="5"/>
  <c r="B50" i="5"/>
  <c r="B36" i="5"/>
  <c r="B22" i="5"/>
  <c r="B8" i="5"/>
  <c r="B98" i="5"/>
  <c r="B78" i="5"/>
  <c r="B64" i="5"/>
  <c r="B49" i="5"/>
  <c r="B35" i="5"/>
  <c r="B21" i="5"/>
  <c r="B7" i="5"/>
  <c r="B96" i="5"/>
  <c r="B90" i="5"/>
  <c r="B76" i="5"/>
  <c r="B62" i="5"/>
  <c r="B47" i="5"/>
  <c r="B33" i="5"/>
  <c r="B19" i="5"/>
  <c r="B5" i="5"/>
  <c r="B95" i="5"/>
  <c r="B89" i="5"/>
  <c r="B75" i="5"/>
  <c r="B61" i="5"/>
  <c r="B94" i="5"/>
  <c r="B88" i="5"/>
  <c r="B93" i="5"/>
  <c r="B87" i="5"/>
  <c r="B73" i="5"/>
  <c r="B59" i="5"/>
  <c r="B58" i="5"/>
  <c r="B44" i="5"/>
  <c r="B30" i="5"/>
  <c r="B86" i="5"/>
  <c r="B72" i="5"/>
  <c r="B57" i="5"/>
  <c r="B43" i="5"/>
  <c r="B29" i="5"/>
  <c r="B15" i="5"/>
  <c r="B122" i="5"/>
  <c r="B121" i="5"/>
  <c r="B120" i="5"/>
  <c r="B119" i="5"/>
  <c r="B118" i="5"/>
  <c r="B117" i="5"/>
  <c r="B116" i="5"/>
  <c r="B115" i="5"/>
  <c r="B114" i="5"/>
  <c r="B113" i="5"/>
  <c r="B112" i="5"/>
  <c r="B111" i="5"/>
  <c r="B110" i="5"/>
  <c r="B109" i="5"/>
  <c r="B108" i="5"/>
  <c r="B107" i="5"/>
  <c r="B106" i="5"/>
  <c r="B105" i="5"/>
  <c r="B104" i="5"/>
  <c r="B84" i="5"/>
  <c r="B70" i="5"/>
  <c r="B55" i="5"/>
  <c r="B41" i="5"/>
  <c r="B27" i="5"/>
  <c r="B13" i="5"/>
  <c r="B103" i="5"/>
  <c r="B83" i="5"/>
  <c r="B69" i="5"/>
  <c r="B81" i="5"/>
  <c r="B18" i="5"/>
  <c r="B48" i="5"/>
  <c r="B42" i="5"/>
  <c r="B4" i="5"/>
  <c r="B32" i="5"/>
  <c r="B92" i="5"/>
  <c r="B91" i="5"/>
  <c r="B68" i="5"/>
  <c r="B54" i="5"/>
  <c r="B34" i="5"/>
  <c r="B100" i="5"/>
  <c r="B82" i="5"/>
  <c r="B56" i="5"/>
  <c r="B26" i="5"/>
  <c r="B25" i="5"/>
  <c r="B31" i="5"/>
  <c r="B24" i="5"/>
  <c r="B23" i="5"/>
  <c r="B101" i="5"/>
  <c r="B60" i="5"/>
  <c r="B45" i="5"/>
  <c r="B37" i="5"/>
  <c r="B102" i="5"/>
  <c r="B97" i="5"/>
  <c r="B85" i="5"/>
  <c r="B74" i="5"/>
  <c r="B38" i="5"/>
  <c r="B66" i="5"/>
  <c r="B63" i="5"/>
  <c r="B28" i="5"/>
  <c r="B12" i="5"/>
  <c r="B11" i="5"/>
  <c r="B17" i="5"/>
  <c r="B3" i="5"/>
  <c r="B80" i="5"/>
  <c r="B71" i="5"/>
  <c r="B39" i="5"/>
  <c r="B40" i="5"/>
  <c r="B10" i="5"/>
  <c r="B9" i="5"/>
  <c r="B51" i="5"/>
  <c r="B52" i="5"/>
  <c r="B14" i="5"/>
  <c r="B67" i="5"/>
  <c r="B6" i="5"/>
  <c r="B46" i="5"/>
  <c r="B77" i="5"/>
  <c r="B20" i="5"/>
  <c r="B53" i="5"/>
  <c r="S86" i="3"/>
  <c r="K106" i="3"/>
  <c r="P106" i="3" s="1"/>
  <c r="G3" i="5"/>
  <c r="L3" i="5" s="1"/>
  <c r="G3" i="4"/>
  <c r="L3" i="4" s="1"/>
  <c r="I86" i="5"/>
  <c r="N86" i="5"/>
  <c r="N86" i="4"/>
  <c r="I86" i="4"/>
  <c r="N86" i="1"/>
  <c r="R86" i="1" s="1"/>
  <c r="S86" i="1"/>
  <c r="G109" i="5"/>
  <c r="L109" i="5" s="1"/>
  <c r="G109" i="4"/>
  <c r="L109" i="4" s="1"/>
  <c r="G110" i="1"/>
  <c r="G113" i="1"/>
  <c r="K87" i="2"/>
  <c r="K106" i="2"/>
  <c r="K110" i="2"/>
  <c r="P110" i="2" s="1"/>
  <c r="P103" i="2"/>
  <c r="T103" i="2" s="1"/>
  <c r="K104" i="2"/>
  <c r="K104" i="3"/>
  <c r="P104" i="3" s="1"/>
  <c r="T104" i="3" s="1"/>
  <c r="F4" i="5"/>
  <c r="F4" i="4"/>
  <c r="H86" i="4"/>
  <c r="M86" i="4" s="1"/>
  <c r="H86" i="5"/>
  <c r="M86" i="5" s="1"/>
  <c r="M86" i="1"/>
  <c r="Q86" i="1" s="1"/>
  <c r="H3" i="1"/>
  <c r="G64" i="5"/>
  <c r="L64" i="5" s="1"/>
  <c r="L64" i="4"/>
  <c r="G64" i="4"/>
  <c r="G67" i="1"/>
  <c r="J86" i="5"/>
  <c r="O86" i="5" s="1"/>
  <c r="O86" i="4"/>
  <c r="J86" i="4"/>
  <c r="O86" i="1"/>
  <c r="T86" i="1"/>
  <c r="H109" i="5"/>
  <c r="M109" i="5" s="1"/>
  <c r="H109" i="4"/>
  <c r="M109" i="4"/>
  <c r="M109" i="1"/>
  <c r="Q109" i="1" s="1"/>
  <c r="G46" i="5"/>
  <c r="L46" i="5" s="1"/>
  <c r="L46" i="4"/>
  <c r="G46" i="4"/>
  <c r="J110" i="2"/>
  <c r="J106" i="2"/>
  <c r="J104" i="2"/>
  <c r="O103" i="2"/>
  <c r="S103" i="2" s="1"/>
  <c r="F4" i="3"/>
  <c r="H64" i="5"/>
  <c r="M64" i="4"/>
  <c r="H64" i="4"/>
  <c r="M64" i="5"/>
  <c r="M64" i="1"/>
  <c r="Q64" i="1" s="1"/>
  <c r="H67" i="1"/>
  <c r="R64" i="1"/>
  <c r="P86" i="4"/>
  <c r="K86" i="5"/>
  <c r="P86" i="5" s="1"/>
  <c r="K86" i="4"/>
  <c r="P86" i="1"/>
  <c r="G48" i="2"/>
  <c r="M71" i="2"/>
  <c r="Q71" i="2" s="1"/>
  <c r="R71" i="2"/>
  <c r="P60" i="5"/>
  <c r="K60" i="5"/>
  <c r="K60" i="4"/>
  <c r="P60" i="4" s="1"/>
  <c r="K103" i="4"/>
  <c r="P103" i="5"/>
  <c r="K103" i="5"/>
  <c r="P103" i="4"/>
  <c r="K110" i="1"/>
  <c r="P103" i="1"/>
  <c r="T103" i="1" s="1"/>
  <c r="K104" i="1"/>
  <c r="P111" i="5"/>
  <c r="K111" i="5"/>
  <c r="P111" i="4"/>
  <c r="J112" i="5"/>
  <c r="J112" i="4"/>
  <c r="O112" i="4" s="1"/>
  <c r="O112" i="5"/>
  <c r="T112" i="1"/>
  <c r="D112" i="2"/>
  <c r="D104" i="2"/>
  <c r="D116" i="2"/>
  <c r="D111" i="2"/>
  <c r="D103" i="2"/>
  <c r="D98" i="2"/>
  <c r="D107" i="2"/>
  <c r="D106" i="2"/>
  <c r="D105" i="2"/>
  <c r="D84" i="2"/>
  <c r="D62" i="2"/>
  <c r="D50" i="2"/>
  <c r="D87" i="2"/>
  <c r="D77" i="2"/>
  <c r="D65" i="2"/>
  <c r="D60" i="2"/>
  <c r="D48" i="2"/>
  <c r="D108" i="2"/>
  <c r="D91" i="2"/>
  <c r="D85" i="2"/>
  <c r="D80" i="2"/>
  <c r="D68" i="2"/>
  <c r="D63" i="2"/>
  <c r="D51" i="2"/>
  <c r="D78" i="2"/>
  <c r="D66" i="2"/>
  <c r="D54" i="2"/>
  <c r="D120" i="2"/>
  <c r="D119" i="2"/>
  <c r="D118" i="2"/>
  <c r="D117" i="2"/>
  <c r="D96" i="2"/>
  <c r="D73" i="2"/>
  <c r="D56" i="2"/>
  <c r="D46" i="2"/>
  <c r="D39" i="2"/>
  <c r="D32" i="2"/>
  <c r="D25" i="2"/>
  <c r="D18" i="2"/>
  <c r="D11" i="2"/>
  <c r="D99" i="2"/>
  <c r="D92" i="2"/>
  <c r="D42" i="2"/>
  <c r="D19" i="2"/>
  <c r="D122" i="2"/>
  <c r="D88" i="2"/>
  <c r="D83" i="2"/>
  <c r="D74" i="2"/>
  <c r="D69" i="2"/>
  <c r="D52" i="2"/>
  <c r="D100" i="2"/>
  <c r="D89" i="2"/>
  <c r="D64" i="2"/>
  <c r="D49" i="2"/>
  <c r="D43" i="2"/>
  <c r="D115" i="2"/>
  <c r="D95" i="2"/>
  <c r="D93" i="2"/>
  <c r="D75" i="2"/>
  <c r="D23" i="2"/>
  <c r="D17" i="2"/>
  <c r="D12" i="2"/>
  <c r="D38" i="2"/>
  <c r="D33" i="2"/>
  <c r="D79" i="2"/>
  <c r="D67" i="2"/>
  <c r="D57" i="2"/>
  <c r="D34" i="2"/>
  <c r="D29" i="2"/>
  <c r="D24" i="2"/>
  <c r="D13" i="2"/>
  <c r="D9" i="2"/>
  <c r="N81" i="2"/>
  <c r="R81" i="2" s="1"/>
  <c r="I106" i="2"/>
  <c r="Q98" i="2"/>
  <c r="K112" i="5"/>
  <c r="P112" i="5" s="1"/>
  <c r="P112" i="4"/>
  <c r="K112" i="4"/>
  <c r="D21" i="2"/>
  <c r="R98" i="2"/>
  <c r="M98" i="2"/>
  <c r="G71" i="5"/>
  <c r="G71" i="4"/>
  <c r="L71" i="5"/>
  <c r="L71" i="4"/>
  <c r="Q71" i="1"/>
  <c r="D8" i="2"/>
  <c r="D90" i="2"/>
  <c r="D94" i="2"/>
  <c r="S98" i="2"/>
  <c r="N98" i="2"/>
  <c r="D109" i="2"/>
  <c r="K111" i="4"/>
  <c r="H71" i="5"/>
  <c r="M71" i="5" s="1"/>
  <c r="H71" i="4"/>
  <c r="M71" i="4"/>
  <c r="R71" i="1"/>
  <c r="F1" i="2"/>
  <c r="D20" i="2"/>
  <c r="D28" i="2"/>
  <c r="D35" i="2"/>
  <c r="T60" i="2"/>
  <c r="O60" i="2"/>
  <c r="D76" i="2"/>
  <c r="D82" i="2"/>
  <c r="Q109" i="2"/>
  <c r="G113" i="2"/>
  <c r="C98" i="5"/>
  <c r="C78" i="5"/>
  <c r="C64" i="5"/>
  <c r="C49" i="5"/>
  <c r="C35" i="5"/>
  <c r="C21" i="5"/>
  <c r="C7" i="5"/>
  <c r="C97" i="5"/>
  <c r="C77" i="5"/>
  <c r="C63" i="5"/>
  <c r="C48" i="5"/>
  <c r="C34" i="5"/>
  <c r="C20" i="5"/>
  <c r="C6" i="5"/>
  <c r="C95" i="5"/>
  <c r="C89" i="5"/>
  <c r="C75" i="5"/>
  <c r="C61" i="5"/>
  <c r="C46" i="5"/>
  <c r="C32" i="5"/>
  <c r="C18" i="5"/>
  <c r="C4" i="5"/>
  <c r="C94" i="5"/>
  <c r="C88" i="5"/>
  <c r="C74" i="5"/>
  <c r="C60" i="5"/>
  <c r="C93" i="5"/>
  <c r="C87" i="5"/>
  <c r="C86" i="5"/>
  <c r="C72" i="5"/>
  <c r="C57" i="5"/>
  <c r="C43" i="5"/>
  <c r="C29" i="5"/>
  <c r="C85" i="5"/>
  <c r="C71" i="5"/>
  <c r="C56" i="5"/>
  <c r="C42" i="5"/>
  <c r="C28" i="5"/>
  <c r="C14" i="5"/>
  <c r="C122" i="5"/>
  <c r="C121" i="5"/>
  <c r="C120" i="5"/>
  <c r="C119" i="5"/>
  <c r="C118" i="5"/>
  <c r="C117" i="5"/>
  <c r="C116" i="5"/>
  <c r="C115" i="5"/>
  <c r="C114" i="5"/>
  <c r="C113" i="5"/>
  <c r="C112" i="5"/>
  <c r="C111" i="5"/>
  <c r="C110" i="5"/>
  <c r="C109" i="5"/>
  <c r="C108" i="5"/>
  <c r="C107" i="5"/>
  <c r="C106" i="5"/>
  <c r="C105" i="5"/>
  <c r="C104" i="5"/>
  <c r="C103" i="5"/>
  <c r="C83" i="5"/>
  <c r="C69" i="5"/>
  <c r="C54" i="5"/>
  <c r="C40" i="5"/>
  <c r="C26" i="5"/>
  <c r="C12" i="5"/>
  <c r="C102" i="5"/>
  <c r="C92" i="5"/>
  <c r="C82" i="5"/>
  <c r="C68" i="5"/>
  <c r="C79" i="5"/>
  <c r="C91" i="5"/>
  <c r="C33" i="5"/>
  <c r="C19" i="5"/>
  <c r="C5" i="5"/>
  <c r="C73" i="5"/>
  <c r="C45" i="5"/>
  <c r="C101" i="5"/>
  <c r="C90" i="5"/>
  <c r="C24" i="5"/>
  <c r="C96" i="5"/>
  <c r="C30" i="5"/>
  <c r="C25" i="5"/>
  <c r="C22" i="5"/>
  <c r="C62" i="5"/>
  <c r="C36" i="5"/>
  <c r="C100" i="5"/>
  <c r="C59" i="5"/>
  <c r="C47" i="5"/>
  <c r="C44" i="5"/>
  <c r="C37" i="5"/>
  <c r="C27" i="5"/>
  <c r="C84" i="5"/>
  <c r="C38" i="5"/>
  <c r="C70" i="5"/>
  <c r="C66" i="5"/>
  <c r="C50" i="5"/>
  <c r="C67" i="5"/>
  <c r="C65" i="5"/>
  <c r="C55" i="5"/>
  <c r="C51" i="5"/>
  <c r="C39" i="5"/>
  <c r="C13" i="5"/>
  <c r="C10" i="5"/>
  <c r="C80" i="5"/>
  <c r="C58" i="5"/>
  <c r="C9" i="5"/>
  <c r="C11" i="5"/>
  <c r="C8" i="5"/>
  <c r="C99" i="5"/>
  <c r="C41" i="5"/>
  <c r="C23" i="5"/>
  <c r="C3" i="5"/>
  <c r="C52" i="5"/>
  <c r="C53" i="5"/>
  <c r="C16" i="5"/>
  <c r="C81" i="5"/>
  <c r="D97" i="5"/>
  <c r="D77" i="5"/>
  <c r="D63" i="5"/>
  <c r="D48" i="5"/>
  <c r="D34" i="5"/>
  <c r="D20" i="5"/>
  <c r="D6" i="5"/>
  <c r="D96" i="5"/>
  <c r="D90" i="5"/>
  <c r="D76" i="5"/>
  <c r="D62" i="5"/>
  <c r="D47" i="5"/>
  <c r="D33" i="5"/>
  <c r="D19" i="5"/>
  <c r="D5" i="5"/>
  <c r="D94" i="5"/>
  <c r="D88" i="5"/>
  <c r="D74" i="5"/>
  <c r="D60" i="5"/>
  <c r="D45" i="5"/>
  <c r="D31" i="5"/>
  <c r="D17" i="5"/>
  <c r="D3" i="5"/>
  <c r="F1" i="5"/>
  <c r="D93" i="5"/>
  <c r="D87" i="5"/>
  <c r="D73" i="5"/>
  <c r="D59" i="5"/>
  <c r="D58" i="5"/>
  <c r="D86" i="5"/>
  <c r="D85" i="5"/>
  <c r="D71" i="5"/>
  <c r="D56" i="5"/>
  <c r="D42" i="5"/>
  <c r="D28" i="5"/>
  <c r="D122" i="5"/>
  <c r="D121" i="5"/>
  <c r="D120" i="5"/>
  <c r="D119" i="5"/>
  <c r="D118" i="5"/>
  <c r="D117" i="5"/>
  <c r="D116" i="5"/>
  <c r="D115" i="5"/>
  <c r="D114" i="5"/>
  <c r="D113" i="5"/>
  <c r="D112" i="5"/>
  <c r="D111" i="5"/>
  <c r="D110" i="5"/>
  <c r="D109" i="5"/>
  <c r="D108" i="5"/>
  <c r="D107" i="5"/>
  <c r="D106" i="5"/>
  <c r="D105" i="5"/>
  <c r="D104" i="5"/>
  <c r="D84" i="5"/>
  <c r="D70" i="5"/>
  <c r="D55" i="5"/>
  <c r="D41" i="5"/>
  <c r="D27" i="5"/>
  <c r="D13" i="5"/>
  <c r="D103" i="5"/>
  <c r="D102" i="5"/>
  <c r="D92" i="5"/>
  <c r="D82" i="5"/>
  <c r="D68" i="5"/>
  <c r="D53" i="5"/>
  <c r="D39" i="5"/>
  <c r="D25" i="5"/>
  <c r="D11" i="5"/>
  <c r="D101" i="5"/>
  <c r="D91" i="5"/>
  <c r="D81" i="5"/>
  <c r="D67" i="5"/>
  <c r="D79" i="5"/>
  <c r="D4" i="5"/>
  <c r="D95" i="5"/>
  <c r="D32" i="5"/>
  <c r="G1" i="5"/>
  <c r="D98" i="5"/>
  <c r="D72" i="5"/>
  <c r="D54" i="5"/>
  <c r="D64" i="5"/>
  <c r="D44" i="5"/>
  <c r="D43" i="5"/>
  <c r="D100" i="5"/>
  <c r="D80" i="5"/>
  <c r="D61" i="5"/>
  <c r="D49" i="5"/>
  <c r="D46" i="5"/>
  <c r="D23" i="5"/>
  <c r="D21" i="5"/>
  <c r="D78" i="5"/>
  <c r="D7" i="5"/>
  <c r="D36" i="5"/>
  <c r="D26" i="5"/>
  <c r="D37" i="5"/>
  <c r="D18" i="5"/>
  <c r="D83" i="5"/>
  <c r="D69" i="5"/>
  <c r="D38" i="5"/>
  <c r="D66" i="5"/>
  <c r="D50" i="5"/>
  <c r="D65" i="5"/>
  <c r="D51" i="5"/>
  <c r="D89" i="5"/>
  <c r="D52" i="5"/>
  <c r="D40" i="5"/>
  <c r="D15" i="5"/>
  <c r="D14" i="5"/>
  <c r="D9" i="5"/>
  <c r="D57" i="5"/>
  <c r="D10" i="5"/>
  <c r="D8" i="5"/>
  <c r="D99" i="5"/>
  <c r="D22" i="5"/>
  <c r="D12" i="5"/>
  <c r="D75" i="5"/>
  <c r="D29" i="5"/>
  <c r="D35" i="5"/>
  <c r="D24" i="5"/>
  <c r="C15" i="5"/>
  <c r="O64" i="5"/>
  <c r="J64" i="5"/>
  <c r="O64" i="4"/>
  <c r="J64" i="4"/>
  <c r="K67" i="5"/>
  <c r="K67" i="4"/>
  <c r="P67" i="5"/>
  <c r="P67" i="4"/>
  <c r="P79" i="5"/>
  <c r="K79" i="5"/>
  <c r="P79" i="4"/>
  <c r="K81" i="1"/>
  <c r="M80" i="5"/>
  <c r="H80" i="4"/>
  <c r="M80" i="4" s="1"/>
  <c r="H80" i="5"/>
  <c r="J98" i="5"/>
  <c r="O98" i="5" s="1"/>
  <c r="O98" i="4"/>
  <c r="J98" i="4"/>
  <c r="I109" i="5"/>
  <c r="N109" i="5" s="1"/>
  <c r="I109" i="4"/>
  <c r="N109" i="4"/>
  <c r="N109" i="1"/>
  <c r="R109" i="1" s="1"/>
  <c r="T81" i="2"/>
  <c r="J113" i="2"/>
  <c r="O81" i="2"/>
  <c r="S81" i="2" s="1"/>
  <c r="T98" i="2"/>
  <c r="C76" i="5"/>
  <c r="H60" i="5"/>
  <c r="M60" i="5"/>
  <c r="M60" i="4"/>
  <c r="K64" i="5"/>
  <c r="P64" i="5" s="1"/>
  <c r="P64" i="4"/>
  <c r="K64" i="4"/>
  <c r="I80" i="5"/>
  <c r="N80" i="5" s="1"/>
  <c r="I80" i="4"/>
  <c r="N80" i="4" s="1"/>
  <c r="K98" i="5"/>
  <c r="P98" i="5" s="1"/>
  <c r="K98" i="4"/>
  <c r="P98" i="4" s="1"/>
  <c r="J109" i="5"/>
  <c r="J109" i="4"/>
  <c r="O109" i="5"/>
  <c r="O109" i="4"/>
  <c r="G104" i="2"/>
  <c r="M67" i="2"/>
  <c r="Q67" i="2" s="1"/>
  <c r="N60" i="4"/>
  <c r="I60" i="5"/>
  <c r="N60" i="5" s="1"/>
  <c r="I60" i="4"/>
  <c r="O80" i="5"/>
  <c r="J80" i="5"/>
  <c r="O80" i="4"/>
  <c r="J80" i="4"/>
  <c r="O80" i="1"/>
  <c r="S80" i="1" s="1"/>
  <c r="K109" i="4"/>
  <c r="P109" i="4" s="1"/>
  <c r="K109" i="5"/>
  <c r="P109" i="5" s="1"/>
  <c r="I112" i="2"/>
  <c r="N80" i="2"/>
  <c r="R80" i="2" s="1"/>
  <c r="C31" i="5"/>
  <c r="J60" i="5"/>
  <c r="O60" i="5" s="1"/>
  <c r="J60" i="4"/>
  <c r="O60" i="4" s="1"/>
  <c r="K80" i="5"/>
  <c r="P80" i="5" s="1"/>
  <c r="K80" i="4"/>
  <c r="P80" i="4"/>
  <c r="M111" i="5"/>
  <c r="H111" i="5"/>
  <c r="M111" i="4"/>
  <c r="O98" i="2"/>
  <c r="D30" i="5"/>
  <c r="G81" i="2"/>
  <c r="M81" i="2" s="1"/>
  <c r="M109" i="2"/>
  <c r="H113" i="2"/>
  <c r="J112" i="2"/>
  <c r="T80" i="2"/>
  <c r="K112" i="2"/>
  <c r="P80" i="2"/>
  <c r="M112" i="2"/>
  <c r="Q112" i="2" s="1"/>
  <c r="N111" i="2"/>
  <c r="M111" i="2"/>
  <c r="G98" i="5"/>
  <c r="L98" i="5" s="1"/>
  <c r="L98" i="4"/>
  <c r="G98" i="4"/>
  <c r="G103" i="5"/>
  <c r="L103" i="5" s="1"/>
  <c r="G103" i="4"/>
  <c r="L103" i="4" s="1"/>
  <c r="L111" i="5"/>
  <c r="G111" i="5"/>
  <c r="L111" i="4"/>
  <c r="S60" i="2"/>
  <c r="S67" i="2"/>
  <c r="I104" i="2"/>
  <c r="D108" i="4"/>
  <c r="N109" i="2"/>
  <c r="R109" i="2" s="1"/>
  <c r="I113" i="2"/>
  <c r="D122" i="4"/>
  <c r="D121" i="4"/>
  <c r="D120" i="4"/>
  <c r="D119" i="4"/>
  <c r="D118" i="4"/>
  <c r="D117" i="4"/>
  <c r="D116" i="4"/>
  <c r="D115" i="4"/>
  <c r="D114" i="4"/>
  <c r="D113" i="4"/>
  <c r="D112" i="4"/>
  <c r="D111" i="4"/>
  <c r="D110" i="4"/>
  <c r="D109" i="4"/>
  <c r="D95" i="4"/>
  <c r="D89" i="4"/>
  <c r="D75" i="4"/>
  <c r="D61" i="4"/>
  <c r="D46" i="4"/>
  <c r="D94" i="4"/>
  <c r="D88" i="4"/>
  <c r="D74" i="4"/>
  <c r="D60" i="4"/>
  <c r="D45" i="4"/>
  <c r="D93" i="4"/>
  <c r="D87" i="4"/>
  <c r="D73" i="4"/>
  <c r="D59" i="4"/>
  <c r="D58" i="4"/>
  <c r="D44" i="4"/>
  <c r="D86" i="4"/>
  <c r="D72" i="4"/>
  <c r="D57" i="4"/>
  <c r="D43" i="4"/>
  <c r="D103" i="4"/>
  <c r="D83" i="4"/>
  <c r="D69" i="4"/>
  <c r="D54" i="4"/>
  <c r="D40" i="4"/>
  <c r="D92" i="4"/>
  <c r="D66" i="4"/>
  <c r="D29" i="4"/>
  <c r="D15" i="4"/>
  <c r="D91" i="4"/>
  <c r="D65" i="4"/>
  <c r="D51" i="4"/>
  <c r="D28" i="4"/>
  <c r="D14" i="4"/>
  <c r="D99" i="4"/>
  <c r="D67" i="4"/>
  <c r="D27" i="4"/>
  <c r="D13" i="4"/>
  <c r="D81" i="4"/>
  <c r="D52" i="4"/>
  <c r="D47" i="4"/>
  <c r="D26" i="4"/>
  <c r="D12" i="4"/>
  <c r="D100" i="4"/>
  <c r="D90" i="4"/>
  <c r="D78" i="4"/>
  <c r="D68" i="4"/>
  <c r="D62" i="4"/>
  <c r="D48" i="4"/>
  <c r="D38" i="4"/>
  <c r="D70" i="4"/>
  <c r="D71" i="4"/>
  <c r="D37" i="4"/>
  <c r="O109" i="2"/>
  <c r="S109" i="2" s="1"/>
  <c r="K113" i="2"/>
  <c r="D36" i="4"/>
  <c r="D97" i="4"/>
  <c r="B53" i="4"/>
  <c r="C101" i="4"/>
  <c r="B102" i="4"/>
  <c r="B14" i="4"/>
  <c r="B28" i="4"/>
  <c r="B51" i="4"/>
  <c r="B65" i="4"/>
  <c r="C67" i="4"/>
  <c r="B91" i="4"/>
  <c r="C99" i="4"/>
  <c r="B118" i="4"/>
  <c r="C14" i="4"/>
  <c r="B15" i="4"/>
  <c r="C28" i="4"/>
  <c r="B29" i="4"/>
  <c r="C51" i="4"/>
  <c r="C65" i="4"/>
  <c r="B66" i="4"/>
  <c r="C91" i="4"/>
  <c r="B116" i="4"/>
  <c r="B97" i="4"/>
  <c r="B77" i="4"/>
  <c r="B63" i="4"/>
  <c r="B48" i="4"/>
  <c r="B96" i="4"/>
  <c r="B90" i="4"/>
  <c r="B76" i="4"/>
  <c r="B62" i="4"/>
  <c r="B47" i="4"/>
  <c r="B120" i="4"/>
  <c r="B113" i="4"/>
  <c r="B95" i="4"/>
  <c r="B89" i="4"/>
  <c r="B75" i="4"/>
  <c r="B61" i="4"/>
  <c r="B46" i="4"/>
  <c r="B94" i="4"/>
  <c r="B88" i="4"/>
  <c r="B74" i="4"/>
  <c r="B60" i="4"/>
  <c r="B45" i="4"/>
  <c r="B121" i="4"/>
  <c r="B114" i="4"/>
  <c r="B85" i="4"/>
  <c r="B71" i="4"/>
  <c r="B56" i="4"/>
  <c r="B42" i="4"/>
  <c r="B16" i="4"/>
  <c r="B30" i="4"/>
  <c r="C66" i="4"/>
  <c r="B80" i="4"/>
  <c r="C122" i="4"/>
  <c r="C121" i="4"/>
  <c r="C120" i="4"/>
  <c r="C119" i="4"/>
  <c r="C118" i="4"/>
  <c r="C117" i="4"/>
  <c r="C116" i="4"/>
  <c r="C115" i="4"/>
  <c r="C114" i="4"/>
  <c r="C113" i="4"/>
  <c r="C112" i="4"/>
  <c r="C111" i="4"/>
  <c r="C110" i="4"/>
  <c r="C96" i="4"/>
  <c r="C90" i="4"/>
  <c r="C76" i="4"/>
  <c r="C62" i="4"/>
  <c r="C47" i="4"/>
  <c r="C95" i="4"/>
  <c r="C89" i="4"/>
  <c r="C75" i="4"/>
  <c r="C61" i="4"/>
  <c r="C46" i="4"/>
  <c r="C94" i="4"/>
  <c r="C88" i="4"/>
  <c r="C74" i="4"/>
  <c r="C60" i="4"/>
  <c r="C45" i="4"/>
  <c r="C93" i="4"/>
  <c r="C87" i="4"/>
  <c r="C73" i="4"/>
  <c r="C59" i="4"/>
  <c r="C58" i="4"/>
  <c r="C44" i="4"/>
  <c r="C109" i="4"/>
  <c r="C108" i="4"/>
  <c r="C107" i="4"/>
  <c r="C106" i="4"/>
  <c r="C105" i="4"/>
  <c r="C104" i="4"/>
  <c r="C84" i="4"/>
  <c r="C70" i="4"/>
  <c r="C55" i="4"/>
  <c r="C41" i="4"/>
  <c r="B3" i="4"/>
  <c r="C16" i="4"/>
  <c r="B17" i="4"/>
  <c r="C30" i="4"/>
  <c r="B31" i="4"/>
  <c r="B50" i="4"/>
  <c r="C80" i="4"/>
  <c r="B98" i="4"/>
  <c r="B105" i="4"/>
  <c r="I106" i="4" l="1"/>
  <c r="N106" i="4"/>
  <c r="N106" i="1"/>
  <c r="J87" i="5"/>
  <c r="O87" i="4"/>
  <c r="O87" i="5"/>
  <c r="O87" i="1"/>
  <c r="J119" i="1"/>
  <c r="J118" i="1"/>
  <c r="J120" i="1"/>
  <c r="J121" i="1"/>
  <c r="J87" i="4"/>
  <c r="M105" i="1"/>
  <c r="T113" i="3"/>
  <c r="O113" i="3"/>
  <c r="S113" i="3"/>
  <c r="N113" i="3"/>
  <c r="R113" i="3" s="1"/>
  <c r="H87" i="3"/>
  <c r="M67" i="3"/>
  <c r="Q67" i="3" s="1"/>
  <c r="H104" i="3"/>
  <c r="J106" i="5"/>
  <c r="J106" i="4"/>
  <c r="O106" i="5"/>
  <c r="O106" i="4"/>
  <c r="O106" i="1"/>
  <c r="S106" i="1" s="1"/>
  <c r="N81" i="3"/>
  <c r="R81" i="3" s="1"/>
  <c r="I106" i="3"/>
  <c r="M106" i="2"/>
  <c r="P119" i="3"/>
  <c r="N99" i="3"/>
  <c r="R99" i="3" s="1"/>
  <c r="J99" i="3"/>
  <c r="L67" i="4"/>
  <c r="G67" i="4"/>
  <c r="G67" i="5"/>
  <c r="L67" i="5" s="1"/>
  <c r="G87" i="1"/>
  <c r="G104" i="1"/>
  <c r="L48" i="5"/>
  <c r="L48" i="4"/>
  <c r="G48" i="5"/>
  <c r="G48" i="4"/>
  <c r="G114" i="1"/>
  <c r="G105" i="1"/>
  <c r="H99" i="5"/>
  <c r="M99" i="5" s="1"/>
  <c r="H99" i="4"/>
  <c r="M99" i="4" s="1"/>
  <c r="I99" i="1"/>
  <c r="M99" i="1"/>
  <c r="Q99" i="1" s="1"/>
  <c r="I67" i="5"/>
  <c r="N67" i="5" s="1"/>
  <c r="N67" i="1"/>
  <c r="I67" i="4"/>
  <c r="N67" i="4" s="1"/>
  <c r="I87" i="1"/>
  <c r="M113" i="2"/>
  <c r="Q113" i="2" s="1"/>
  <c r="H1" i="5"/>
  <c r="L1" i="5"/>
  <c r="P104" i="2"/>
  <c r="T104" i="2" s="1"/>
  <c r="M110" i="5"/>
  <c r="H110" i="5"/>
  <c r="H110" i="4"/>
  <c r="M110" i="4" s="1"/>
  <c r="M110" i="1"/>
  <c r="R1" i="1"/>
  <c r="I99" i="2"/>
  <c r="M99" i="2"/>
  <c r="Q99" i="2" s="1"/>
  <c r="M106" i="5"/>
  <c r="H106" i="5"/>
  <c r="H106" i="4"/>
  <c r="M106" i="4"/>
  <c r="R106" i="1"/>
  <c r="J120" i="2"/>
  <c r="J119" i="2"/>
  <c r="J118" i="2"/>
  <c r="O87" i="2"/>
  <c r="S87" i="2" s="1"/>
  <c r="J121" i="2"/>
  <c r="T119" i="3"/>
  <c r="I104" i="1"/>
  <c r="T7" i="3"/>
  <c r="O7" i="3"/>
  <c r="S7" i="3" s="1"/>
  <c r="K7" i="3"/>
  <c r="P7" i="3" s="1"/>
  <c r="H48" i="4"/>
  <c r="M48" i="4"/>
  <c r="H48" i="5"/>
  <c r="M48" i="5" s="1"/>
  <c r="H114" i="1"/>
  <c r="M48" i="1"/>
  <c r="Q48" i="1" s="1"/>
  <c r="O105" i="3"/>
  <c r="I87" i="3"/>
  <c r="N67" i="3"/>
  <c r="R67" i="3" s="1"/>
  <c r="S67" i="3"/>
  <c r="I104" i="3"/>
  <c r="H5" i="5"/>
  <c r="M5" i="5" s="1"/>
  <c r="H5" i="4"/>
  <c r="M5" i="4" s="1"/>
  <c r="M5" i="1"/>
  <c r="Q5" i="1" s="1"/>
  <c r="I5" i="1"/>
  <c r="M1" i="4"/>
  <c r="I1" i="4"/>
  <c r="H120" i="2"/>
  <c r="H117" i="2"/>
  <c r="R87" i="2"/>
  <c r="H118" i="2"/>
  <c r="H121" i="2"/>
  <c r="H119" i="2"/>
  <c r="N119" i="2" s="1"/>
  <c r="J104" i="5"/>
  <c r="O104" i="5" s="1"/>
  <c r="J104" i="4"/>
  <c r="O104" i="4"/>
  <c r="T104" i="1"/>
  <c r="O104" i="1"/>
  <c r="P113" i="2"/>
  <c r="G116" i="3"/>
  <c r="G115" i="3"/>
  <c r="G88" i="3"/>
  <c r="I114" i="3"/>
  <c r="I105" i="3"/>
  <c r="N48" i="3"/>
  <c r="M7" i="2"/>
  <c r="Q7" i="2" s="1"/>
  <c r="I7" i="2"/>
  <c r="I1" i="3"/>
  <c r="N113" i="2"/>
  <c r="R113" i="2" s="1"/>
  <c r="K81" i="5"/>
  <c r="K81" i="4"/>
  <c r="P81" i="5"/>
  <c r="P81" i="4"/>
  <c r="K113" i="1"/>
  <c r="K106" i="1"/>
  <c r="P81" i="1"/>
  <c r="Q81" i="2"/>
  <c r="G106" i="2"/>
  <c r="N112" i="2"/>
  <c r="R112" i="2" s="1"/>
  <c r="N104" i="2"/>
  <c r="R104" i="2" s="1"/>
  <c r="G87" i="2"/>
  <c r="K104" i="5"/>
  <c r="K104" i="4"/>
  <c r="P104" i="5"/>
  <c r="P104" i="4"/>
  <c r="P104" i="1"/>
  <c r="G105" i="2"/>
  <c r="G114" i="2"/>
  <c r="H3" i="5"/>
  <c r="M3" i="5"/>
  <c r="H3" i="4"/>
  <c r="M3" i="4" s="1"/>
  <c r="I3" i="1"/>
  <c r="H46" i="1"/>
  <c r="H47" i="1"/>
  <c r="M3" i="1"/>
  <c r="Q3" i="1" s="1"/>
  <c r="P106" i="2"/>
  <c r="P113" i="3"/>
  <c r="M1" i="3"/>
  <c r="O67" i="1"/>
  <c r="S67" i="1" s="1"/>
  <c r="O81" i="3"/>
  <c r="S81" i="3" s="1"/>
  <c r="N87" i="2"/>
  <c r="M104" i="2"/>
  <c r="Q104" i="2"/>
  <c r="N106" i="2"/>
  <c r="R106" i="2" s="1"/>
  <c r="O104" i="2"/>
  <c r="S104" i="2" s="1"/>
  <c r="K119" i="2"/>
  <c r="K118" i="2"/>
  <c r="P118" i="2" s="1"/>
  <c r="K120" i="2"/>
  <c r="K121" i="2"/>
  <c r="P121" i="2" s="1"/>
  <c r="P87" i="2"/>
  <c r="T87" i="2" s="1"/>
  <c r="N5" i="2"/>
  <c r="R5" i="2" s="1"/>
  <c r="I48" i="2"/>
  <c r="J5" i="2"/>
  <c r="O81" i="5"/>
  <c r="J81" i="4"/>
  <c r="O81" i="4" s="1"/>
  <c r="J81" i="5"/>
  <c r="T81" i="1"/>
  <c r="J113" i="1"/>
  <c r="O81" i="1"/>
  <c r="T118" i="3"/>
  <c r="R110" i="3"/>
  <c r="M110" i="3"/>
  <c r="M112" i="3"/>
  <c r="Q112" i="3" s="1"/>
  <c r="I110" i="5"/>
  <c r="N110" i="4"/>
  <c r="N110" i="5"/>
  <c r="I110" i="4"/>
  <c r="N110" i="1"/>
  <c r="R110" i="1" s="1"/>
  <c r="R48" i="3"/>
  <c r="H105" i="3"/>
  <c r="H114" i="3"/>
  <c r="M48" i="3"/>
  <c r="N120" i="2"/>
  <c r="O106" i="2"/>
  <c r="S106" i="2" s="1"/>
  <c r="T106" i="2"/>
  <c r="G113" i="5"/>
  <c r="L113" i="5" s="1"/>
  <c r="G113" i="4"/>
  <c r="L113" i="4" s="1"/>
  <c r="G112" i="5"/>
  <c r="L112" i="5" s="1"/>
  <c r="G112" i="4"/>
  <c r="L112" i="4" s="1"/>
  <c r="Q112" i="1"/>
  <c r="J114" i="3"/>
  <c r="O48" i="3"/>
  <c r="S48" i="3" s="1"/>
  <c r="J110" i="5"/>
  <c r="O110" i="5"/>
  <c r="J110" i="4"/>
  <c r="O110" i="4" s="1"/>
  <c r="O110" i="1"/>
  <c r="S110" i="1" s="1"/>
  <c r="Q110" i="3"/>
  <c r="Q48" i="3"/>
  <c r="G114" i="3"/>
  <c r="N121" i="2"/>
  <c r="O1" i="1"/>
  <c r="S1" i="1"/>
  <c r="J1" i="1"/>
  <c r="R1" i="2"/>
  <c r="I1" i="2"/>
  <c r="P120" i="3"/>
  <c r="T120" i="3" s="1"/>
  <c r="O112" i="2"/>
  <c r="S112" i="2" s="1"/>
  <c r="O113" i="2"/>
  <c r="S113" i="2" s="1"/>
  <c r="T113" i="2"/>
  <c r="Q106" i="3"/>
  <c r="T106" i="3"/>
  <c r="H114" i="2"/>
  <c r="H105" i="2"/>
  <c r="M48" i="2"/>
  <c r="Q48" i="2" s="1"/>
  <c r="H81" i="5"/>
  <c r="H81" i="4"/>
  <c r="M81" i="4" s="1"/>
  <c r="M81" i="5"/>
  <c r="M81" i="1"/>
  <c r="H113" i="1"/>
  <c r="H47" i="2"/>
  <c r="H46" i="2"/>
  <c r="M3" i="2"/>
  <c r="Q3" i="2" s="1"/>
  <c r="I3" i="2"/>
  <c r="I81" i="5"/>
  <c r="N81" i="5" s="1"/>
  <c r="I81" i="4"/>
  <c r="N81" i="4"/>
  <c r="S81" i="1"/>
  <c r="I113" i="1"/>
  <c r="N81" i="1"/>
  <c r="R81" i="1" s="1"/>
  <c r="O110" i="2"/>
  <c r="S110" i="2" s="1"/>
  <c r="T110" i="2"/>
  <c r="G53" i="2"/>
  <c r="L81" i="5"/>
  <c r="L81" i="4"/>
  <c r="G81" i="4"/>
  <c r="G81" i="5"/>
  <c r="G106" i="1"/>
  <c r="Q81" i="1"/>
  <c r="M1" i="2"/>
  <c r="G120" i="3"/>
  <c r="G121" i="3"/>
  <c r="G117" i="3"/>
  <c r="G118" i="3"/>
  <c r="G119" i="3"/>
  <c r="K87" i="1"/>
  <c r="G53" i="1"/>
  <c r="Q1" i="3"/>
  <c r="Q1" i="2"/>
  <c r="T110" i="3"/>
  <c r="O110" i="3"/>
  <c r="S110" i="3" s="1"/>
  <c r="M7" i="4"/>
  <c r="H7" i="5"/>
  <c r="M7" i="5" s="1"/>
  <c r="H7" i="4"/>
  <c r="M7" i="1"/>
  <c r="Q7" i="1" s="1"/>
  <c r="I7" i="1"/>
  <c r="Q113" i="3"/>
  <c r="K110" i="4"/>
  <c r="K110" i="5"/>
  <c r="P110" i="5" s="1"/>
  <c r="P110" i="4"/>
  <c r="P110" i="1"/>
  <c r="T110" i="1" s="1"/>
  <c r="L110" i="5"/>
  <c r="G110" i="5"/>
  <c r="G110" i="4"/>
  <c r="L110" i="4" s="1"/>
  <c r="Q110" i="1"/>
  <c r="P112" i="2"/>
  <c r="T112" i="2" s="1"/>
  <c r="H67" i="5"/>
  <c r="M67" i="4"/>
  <c r="M67" i="5"/>
  <c r="H67" i="4"/>
  <c r="M67" i="1"/>
  <c r="Q67" i="1" s="1"/>
  <c r="R67" i="1"/>
  <c r="H104" i="1"/>
  <c r="H87" i="1"/>
  <c r="P121" i="3"/>
  <c r="T121" i="3" s="1"/>
  <c r="P118" i="3"/>
  <c r="H47" i="3"/>
  <c r="M3" i="3"/>
  <c r="Q3" i="3" s="1"/>
  <c r="H46" i="3"/>
  <c r="I3" i="3"/>
  <c r="P5" i="3"/>
  <c r="T5" i="3" s="1"/>
  <c r="K48" i="3"/>
  <c r="J1" i="2" l="1"/>
  <c r="G106" i="5"/>
  <c r="L106" i="5" s="1"/>
  <c r="G106" i="4"/>
  <c r="L106" i="4" s="1"/>
  <c r="J1" i="3"/>
  <c r="O1" i="3" s="1"/>
  <c r="R118" i="2"/>
  <c r="N104" i="3"/>
  <c r="O104" i="3"/>
  <c r="S104" i="3" s="1"/>
  <c r="O119" i="2"/>
  <c r="S119" i="2" s="1"/>
  <c r="N1" i="3"/>
  <c r="N118" i="2"/>
  <c r="O120" i="2"/>
  <c r="S120" i="2" s="1"/>
  <c r="N106" i="3"/>
  <c r="R106" i="3" s="1"/>
  <c r="J118" i="5"/>
  <c r="O118" i="5" s="1"/>
  <c r="O118" i="4"/>
  <c r="J118" i="4"/>
  <c r="I114" i="2"/>
  <c r="I105" i="2"/>
  <c r="N48" i="2"/>
  <c r="R48" i="2" s="1"/>
  <c r="P48" i="3"/>
  <c r="T48" i="3" s="1"/>
  <c r="K114" i="3"/>
  <c r="P114" i="3" s="1"/>
  <c r="T114" i="3" s="1"/>
  <c r="K105" i="3"/>
  <c r="P105" i="3" s="1"/>
  <c r="T105" i="3" s="1"/>
  <c r="N1" i="2"/>
  <c r="M105" i="2"/>
  <c r="Q105" i="2" s="1"/>
  <c r="K1" i="1"/>
  <c r="P1" i="1" s="1"/>
  <c r="Q106" i="2"/>
  <c r="J119" i="5"/>
  <c r="O119" i="5"/>
  <c r="J119" i="4"/>
  <c r="O119" i="4" s="1"/>
  <c r="G53" i="5"/>
  <c r="G53" i="4"/>
  <c r="L53" i="4" s="1"/>
  <c r="L53" i="5"/>
  <c r="G116" i="1"/>
  <c r="G88" i="1"/>
  <c r="I47" i="2"/>
  <c r="I46" i="2"/>
  <c r="N3" i="2"/>
  <c r="R3" i="2" s="1"/>
  <c r="J3" i="2"/>
  <c r="I119" i="3"/>
  <c r="I117" i="3"/>
  <c r="I121" i="3"/>
  <c r="I118" i="3"/>
  <c r="I120" i="3"/>
  <c r="N87" i="3"/>
  <c r="O87" i="3"/>
  <c r="S87" i="3" s="1"/>
  <c r="M106" i="1"/>
  <c r="Q106" i="1" s="1"/>
  <c r="G104" i="5"/>
  <c r="L104" i="5" s="1"/>
  <c r="G104" i="4"/>
  <c r="L104" i="4" s="1"/>
  <c r="Q104" i="1"/>
  <c r="O114" i="3"/>
  <c r="R120" i="2"/>
  <c r="I99" i="5"/>
  <c r="N99" i="5" s="1"/>
  <c r="N99" i="4"/>
  <c r="I99" i="4"/>
  <c r="J99" i="1"/>
  <c r="N99" i="1"/>
  <c r="R99" i="1" s="1"/>
  <c r="L87" i="5"/>
  <c r="G87" i="4"/>
  <c r="L87" i="4" s="1"/>
  <c r="G87" i="5"/>
  <c r="G118" i="1"/>
  <c r="G117" i="1"/>
  <c r="G119" i="1"/>
  <c r="G121" i="1"/>
  <c r="G120" i="1"/>
  <c r="J3" i="3"/>
  <c r="I46" i="3"/>
  <c r="N3" i="3"/>
  <c r="R3" i="3" s="1"/>
  <c r="I47" i="3"/>
  <c r="I7" i="5"/>
  <c r="N7" i="5" s="1"/>
  <c r="N7" i="1"/>
  <c r="R7" i="1" s="1"/>
  <c r="I7" i="4"/>
  <c r="N7" i="4" s="1"/>
  <c r="J7" i="1"/>
  <c r="P87" i="5"/>
  <c r="K87" i="5"/>
  <c r="P87" i="4"/>
  <c r="K119" i="1"/>
  <c r="K87" i="4"/>
  <c r="P87" i="1"/>
  <c r="T87" i="1" s="1"/>
  <c r="K120" i="1"/>
  <c r="K121" i="1"/>
  <c r="K118" i="1"/>
  <c r="H87" i="5"/>
  <c r="M87" i="5"/>
  <c r="H120" i="1"/>
  <c r="H117" i="1"/>
  <c r="M87" i="1"/>
  <c r="Q87" i="1" s="1"/>
  <c r="M87" i="4"/>
  <c r="H119" i="1"/>
  <c r="H118" i="1"/>
  <c r="H87" i="4"/>
  <c r="H121" i="1"/>
  <c r="N1" i="4"/>
  <c r="J1" i="4"/>
  <c r="I104" i="5"/>
  <c r="I104" i="4"/>
  <c r="N104" i="4" s="1"/>
  <c r="N104" i="5"/>
  <c r="S104" i="1"/>
  <c r="N104" i="1"/>
  <c r="G88" i="2"/>
  <c r="G115" i="2" s="1"/>
  <c r="G116" i="2"/>
  <c r="H53" i="2"/>
  <c r="M46" i="2"/>
  <c r="Q46" i="2" s="1"/>
  <c r="O106" i="3"/>
  <c r="S106" i="3" s="1"/>
  <c r="M114" i="3"/>
  <c r="P120" i="2"/>
  <c r="T120" i="2" s="1"/>
  <c r="P113" i="5"/>
  <c r="K113" i="4"/>
  <c r="K113" i="5"/>
  <c r="P113" i="4"/>
  <c r="P113" i="1"/>
  <c r="I1" i="5"/>
  <c r="M1" i="5"/>
  <c r="I113" i="5"/>
  <c r="N113" i="5"/>
  <c r="I113" i="4"/>
  <c r="N113" i="4" s="1"/>
  <c r="N113" i="1"/>
  <c r="M114" i="2"/>
  <c r="Q114" i="2" s="1"/>
  <c r="H53" i="3"/>
  <c r="M46" i="3"/>
  <c r="Q46" i="3" s="1"/>
  <c r="K106" i="4"/>
  <c r="P106" i="4" s="1"/>
  <c r="P106" i="5"/>
  <c r="K106" i="5"/>
  <c r="P106" i="1"/>
  <c r="T106" i="1" s="1"/>
  <c r="N7" i="2"/>
  <c r="R7" i="2" s="1"/>
  <c r="J7" i="2"/>
  <c r="M47" i="3"/>
  <c r="Q47" i="3" s="1"/>
  <c r="M47" i="2"/>
  <c r="Q47" i="2" s="1"/>
  <c r="Q114" i="3"/>
  <c r="M105" i="3"/>
  <c r="Q105" i="3" s="1"/>
  <c r="J113" i="5"/>
  <c r="O113" i="5"/>
  <c r="J113" i="4"/>
  <c r="O113" i="4" s="1"/>
  <c r="T113" i="1"/>
  <c r="O113" i="1"/>
  <c r="S113" i="1" s="1"/>
  <c r="N5" i="4"/>
  <c r="I5" i="4"/>
  <c r="N5" i="1"/>
  <c r="R5" i="1" s="1"/>
  <c r="J5" i="1"/>
  <c r="I5" i="5"/>
  <c r="N5" i="5" s="1"/>
  <c r="I48" i="1"/>
  <c r="H105" i="4"/>
  <c r="M105" i="4" s="1"/>
  <c r="H104" i="5"/>
  <c r="M104" i="5" s="1"/>
  <c r="H104" i="4"/>
  <c r="M104" i="1"/>
  <c r="M104" i="4"/>
  <c r="R104" i="1"/>
  <c r="H113" i="5"/>
  <c r="M113" i="5" s="1"/>
  <c r="M113" i="4"/>
  <c r="H113" i="4"/>
  <c r="R113" i="1"/>
  <c r="M113" i="1"/>
  <c r="Q113" i="1" s="1"/>
  <c r="H105" i="5"/>
  <c r="M105" i="5" s="1"/>
  <c r="H47" i="5"/>
  <c r="M47" i="5" s="1"/>
  <c r="H47" i="4"/>
  <c r="M47" i="4"/>
  <c r="M47" i="1"/>
  <c r="Q47" i="1" s="1"/>
  <c r="N105" i="3"/>
  <c r="R105" i="3" s="1"/>
  <c r="S105" i="3"/>
  <c r="J117" i="3"/>
  <c r="O99" i="3"/>
  <c r="S99" i="3" s="1"/>
  <c r="K99" i="3"/>
  <c r="P119" i="2"/>
  <c r="T119" i="2" s="1"/>
  <c r="H114" i="5"/>
  <c r="M114" i="5" s="1"/>
  <c r="M114" i="4"/>
  <c r="H114" i="4"/>
  <c r="M114" i="1"/>
  <c r="T121" i="2"/>
  <c r="O121" i="2"/>
  <c r="S121" i="2" s="1"/>
  <c r="N99" i="2"/>
  <c r="R99" i="2" s="1"/>
  <c r="J99" i="2"/>
  <c r="I117" i="2"/>
  <c r="L105" i="5"/>
  <c r="G105" i="5"/>
  <c r="G105" i="4"/>
  <c r="L105" i="4" s="1"/>
  <c r="Q105" i="1"/>
  <c r="I87" i="5"/>
  <c r="N87" i="5"/>
  <c r="N87" i="1"/>
  <c r="R87" i="1" s="1"/>
  <c r="I117" i="1"/>
  <c r="I87" i="4"/>
  <c r="N87" i="4" s="1"/>
  <c r="I119" i="1"/>
  <c r="O119" i="1" s="1"/>
  <c r="I118" i="1"/>
  <c r="I120" i="1"/>
  <c r="O120" i="1" s="1"/>
  <c r="S87" i="1"/>
  <c r="I121" i="1"/>
  <c r="L114" i="5"/>
  <c r="G114" i="5"/>
  <c r="G114" i="4"/>
  <c r="L114" i="4" s="1"/>
  <c r="Q114" i="1"/>
  <c r="H46" i="5"/>
  <c r="M46" i="5" s="1"/>
  <c r="H46" i="4"/>
  <c r="M46" i="4" s="1"/>
  <c r="H53" i="1"/>
  <c r="M46" i="1"/>
  <c r="Q46" i="1" s="1"/>
  <c r="G121" i="2"/>
  <c r="G120" i="2"/>
  <c r="M120" i="2" s="1"/>
  <c r="G117" i="2"/>
  <c r="M117" i="2" s="1"/>
  <c r="G119" i="2"/>
  <c r="G118" i="2"/>
  <c r="M118" i="2" s="1"/>
  <c r="S114" i="3"/>
  <c r="N114" i="3"/>
  <c r="R114" i="3" s="1"/>
  <c r="M119" i="2"/>
  <c r="R119" i="2"/>
  <c r="M104" i="3"/>
  <c r="Q104" i="3" s="1"/>
  <c r="R104" i="3"/>
  <c r="I3" i="4"/>
  <c r="N3" i="4" s="1"/>
  <c r="I46" i="1"/>
  <c r="I3" i="5"/>
  <c r="N3" i="5" s="1"/>
  <c r="I47" i="1"/>
  <c r="J3" i="1"/>
  <c r="N3" i="1"/>
  <c r="R3" i="1" s="1"/>
  <c r="M87" i="2"/>
  <c r="Q87" i="2" s="1"/>
  <c r="O118" i="2"/>
  <c r="S118" i="2" s="1"/>
  <c r="T118" i="2"/>
  <c r="J121" i="5"/>
  <c r="O121" i="5" s="1"/>
  <c r="J121" i="4"/>
  <c r="O121" i="4"/>
  <c r="O5" i="2"/>
  <c r="S5" i="2" s="1"/>
  <c r="K5" i="2"/>
  <c r="J48" i="2"/>
  <c r="R1" i="3"/>
  <c r="G93" i="3"/>
  <c r="M121" i="2"/>
  <c r="R121" i="2"/>
  <c r="H120" i="3"/>
  <c r="H121" i="3"/>
  <c r="H117" i="3"/>
  <c r="H118" i="3"/>
  <c r="R87" i="3"/>
  <c r="H119" i="3"/>
  <c r="M87" i="3"/>
  <c r="Q87" i="3" s="1"/>
  <c r="J120" i="5"/>
  <c r="O120" i="5" s="1"/>
  <c r="J120" i="4"/>
  <c r="O120" i="4"/>
  <c r="I106" i="5"/>
  <c r="N106" i="5" s="1"/>
  <c r="I121" i="5" l="1"/>
  <c r="N121" i="5"/>
  <c r="I121" i="4"/>
  <c r="N121" i="4" s="1"/>
  <c r="N121" i="1"/>
  <c r="M121" i="3"/>
  <c r="Q121" i="3" s="1"/>
  <c r="I48" i="4"/>
  <c r="N48" i="4" s="1"/>
  <c r="I48" i="5"/>
  <c r="N48" i="5" s="1"/>
  <c r="N48" i="1"/>
  <c r="R48" i="1" s="1"/>
  <c r="I114" i="1"/>
  <c r="I105" i="1"/>
  <c r="H121" i="5"/>
  <c r="M121" i="5" s="1"/>
  <c r="H121" i="4"/>
  <c r="M121" i="4" s="1"/>
  <c r="M121" i="1"/>
  <c r="R121" i="1"/>
  <c r="P120" i="5"/>
  <c r="K120" i="4"/>
  <c r="P120" i="4" s="1"/>
  <c r="K120" i="5"/>
  <c r="P120" i="1"/>
  <c r="T120" i="1" s="1"/>
  <c r="N119" i="3"/>
  <c r="O119" i="3"/>
  <c r="S119" i="3" s="1"/>
  <c r="M120" i="3"/>
  <c r="Q120" i="3" s="1"/>
  <c r="N47" i="3"/>
  <c r="R47" i="3" s="1"/>
  <c r="I118" i="5"/>
  <c r="I118" i="4"/>
  <c r="N118" i="4" s="1"/>
  <c r="N118" i="5"/>
  <c r="N118" i="1"/>
  <c r="R118" i="1" s="1"/>
  <c r="N117" i="2"/>
  <c r="R117" i="2" s="1"/>
  <c r="O5" i="5"/>
  <c r="J5" i="4"/>
  <c r="O5" i="4" s="1"/>
  <c r="J5" i="5"/>
  <c r="K5" i="1"/>
  <c r="O5" i="1"/>
  <c r="S5" i="1" s="1"/>
  <c r="J48" i="1"/>
  <c r="N1" i="5"/>
  <c r="J1" i="5"/>
  <c r="O117" i="3"/>
  <c r="S117" i="3" s="1"/>
  <c r="M118" i="5"/>
  <c r="H118" i="5"/>
  <c r="M118" i="4"/>
  <c r="H118" i="4"/>
  <c r="M118" i="1"/>
  <c r="S1" i="3"/>
  <c r="P119" i="5"/>
  <c r="K119" i="4"/>
  <c r="K119" i="5"/>
  <c r="P119" i="4"/>
  <c r="P119" i="1"/>
  <c r="T119" i="1" s="1"/>
  <c r="I53" i="3"/>
  <c r="N46" i="3"/>
  <c r="R46" i="3" s="1"/>
  <c r="J99" i="5"/>
  <c r="O99" i="4"/>
  <c r="O99" i="5"/>
  <c r="K99" i="1"/>
  <c r="J99" i="4"/>
  <c r="O99" i="1"/>
  <c r="S99" i="1" s="1"/>
  <c r="J117" i="1"/>
  <c r="H115" i="3"/>
  <c r="H116" i="3"/>
  <c r="H88" i="3"/>
  <c r="M53" i="3"/>
  <c r="Q53" i="3" s="1"/>
  <c r="J46" i="3"/>
  <c r="K3" i="3"/>
  <c r="O3" i="3"/>
  <c r="S3" i="3" s="1"/>
  <c r="J47" i="3"/>
  <c r="J47" i="2"/>
  <c r="O3" i="2"/>
  <c r="S3" i="2" s="1"/>
  <c r="K3" i="2"/>
  <c r="J46" i="2"/>
  <c r="K1" i="3"/>
  <c r="P1" i="3" s="1"/>
  <c r="G93" i="2"/>
  <c r="I117" i="5"/>
  <c r="I117" i="4"/>
  <c r="N117" i="4" s="1"/>
  <c r="N117" i="5"/>
  <c r="N117" i="1"/>
  <c r="R117" i="1" s="1"/>
  <c r="H117" i="5"/>
  <c r="M117" i="5" s="1"/>
  <c r="H117" i="4"/>
  <c r="M117" i="4" s="1"/>
  <c r="M117" i="1"/>
  <c r="G120" i="5"/>
  <c r="L120" i="5" s="1"/>
  <c r="G120" i="4"/>
  <c r="L120" i="4"/>
  <c r="Q120" i="1"/>
  <c r="N105" i="2"/>
  <c r="R105" i="2" s="1"/>
  <c r="L121" i="5"/>
  <c r="G121" i="5"/>
  <c r="L121" i="4"/>
  <c r="G121" i="4"/>
  <c r="Q121" i="1"/>
  <c r="I53" i="2"/>
  <c r="N46" i="2"/>
  <c r="R46" i="2" s="1"/>
  <c r="I119" i="5"/>
  <c r="N119" i="5"/>
  <c r="I119" i="4"/>
  <c r="N119" i="4" s="1"/>
  <c r="S119" i="1"/>
  <c r="N119" i="1"/>
  <c r="R119" i="1" s="1"/>
  <c r="M120" i="5"/>
  <c r="H120" i="5"/>
  <c r="M120" i="4"/>
  <c r="H120" i="4"/>
  <c r="M120" i="1"/>
  <c r="J7" i="5"/>
  <c r="O7" i="5" s="1"/>
  <c r="J7" i="4"/>
  <c r="O7" i="4" s="1"/>
  <c r="K7" i="1"/>
  <c r="O7" i="1"/>
  <c r="S7" i="1" s="1"/>
  <c r="M119" i="3"/>
  <c r="Q119" i="3" s="1"/>
  <c r="R119" i="3"/>
  <c r="P5" i="2"/>
  <c r="T5" i="2" s="1"/>
  <c r="K48" i="2"/>
  <c r="Q119" i="2"/>
  <c r="K7" i="2"/>
  <c r="P7" i="2" s="1"/>
  <c r="T7" i="2" s="1"/>
  <c r="O7" i="2"/>
  <c r="S7" i="2" s="1"/>
  <c r="S120" i="3"/>
  <c r="N120" i="3"/>
  <c r="R120" i="3" s="1"/>
  <c r="O120" i="3"/>
  <c r="N47" i="2"/>
  <c r="R47" i="2" s="1"/>
  <c r="N114" i="2"/>
  <c r="R114" i="2" s="1"/>
  <c r="M119" i="5"/>
  <c r="H119" i="5"/>
  <c r="M119" i="4"/>
  <c r="H119" i="4"/>
  <c r="M119" i="1"/>
  <c r="J114" i="2"/>
  <c r="O48" i="2"/>
  <c r="S48" i="2" s="1"/>
  <c r="J105" i="2"/>
  <c r="N47" i="5"/>
  <c r="I47" i="4"/>
  <c r="I47" i="5"/>
  <c r="N47" i="4"/>
  <c r="N47" i="1"/>
  <c r="R47" i="1" s="1"/>
  <c r="Q118" i="2"/>
  <c r="I46" i="5"/>
  <c r="N46" i="5" s="1"/>
  <c r="I46" i="4"/>
  <c r="N46" i="4" s="1"/>
  <c r="I53" i="1"/>
  <c r="N46" i="1"/>
  <c r="R46" i="1" s="1"/>
  <c r="Q117" i="2"/>
  <c r="L119" i="5"/>
  <c r="G119" i="5"/>
  <c r="G119" i="4"/>
  <c r="L119" i="4" s="1"/>
  <c r="Q119" i="1"/>
  <c r="M53" i="5"/>
  <c r="H53" i="5"/>
  <c r="M53" i="4"/>
  <c r="H53" i="4"/>
  <c r="H88" i="1"/>
  <c r="H116" i="1"/>
  <c r="M53" i="1"/>
  <c r="Q53" i="1" s="1"/>
  <c r="K117" i="3"/>
  <c r="P117" i="3" s="1"/>
  <c r="T117" i="3" s="1"/>
  <c r="P99" i="3"/>
  <c r="T99" i="3" s="1"/>
  <c r="O1" i="4"/>
  <c r="K1" i="4"/>
  <c r="P1" i="4" s="1"/>
  <c r="P118" i="5"/>
  <c r="K118" i="4"/>
  <c r="P118" i="4" s="1"/>
  <c r="K118" i="5"/>
  <c r="P118" i="1"/>
  <c r="T118" i="1" s="1"/>
  <c r="L117" i="5"/>
  <c r="G117" i="5"/>
  <c r="G117" i="4"/>
  <c r="L117" i="4" s="1"/>
  <c r="Q117" i="1"/>
  <c r="N118" i="3"/>
  <c r="R118" i="3" s="1"/>
  <c r="O118" i="3"/>
  <c r="S118" i="3" s="1"/>
  <c r="G88" i="5"/>
  <c r="L88" i="5" s="1"/>
  <c r="G88" i="4"/>
  <c r="L88" i="4" s="1"/>
  <c r="G93" i="1"/>
  <c r="O118" i="1"/>
  <c r="S118" i="1" s="1"/>
  <c r="K1" i="2"/>
  <c r="P1" i="2" s="1"/>
  <c r="I120" i="5"/>
  <c r="N120" i="5" s="1"/>
  <c r="I120" i="4"/>
  <c r="N120" i="4" s="1"/>
  <c r="S120" i="1"/>
  <c r="N120" i="1"/>
  <c r="R120" i="1" s="1"/>
  <c r="G94" i="3"/>
  <c r="O121" i="1"/>
  <c r="S121" i="1" s="1"/>
  <c r="M117" i="3"/>
  <c r="Q117" i="3" s="1"/>
  <c r="G118" i="5"/>
  <c r="L118" i="5" s="1"/>
  <c r="G118" i="4"/>
  <c r="L118" i="4" s="1"/>
  <c r="Q118" i="1"/>
  <c r="N121" i="3"/>
  <c r="R121" i="3" s="1"/>
  <c r="O121" i="3"/>
  <c r="S121" i="3" s="1"/>
  <c r="G115" i="1"/>
  <c r="T1" i="1"/>
  <c r="S1" i="2"/>
  <c r="O99" i="2"/>
  <c r="S99" i="2" s="1"/>
  <c r="K99" i="2"/>
  <c r="J117" i="2"/>
  <c r="J3" i="4"/>
  <c r="O3" i="4" s="1"/>
  <c r="J46" i="1"/>
  <c r="J47" i="1"/>
  <c r="J3" i="5"/>
  <c r="O3" i="5" s="1"/>
  <c r="O3" i="1"/>
  <c r="S3" i="1" s="1"/>
  <c r="K3" i="1"/>
  <c r="M118" i="3"/>
  <c r="Q118" i="3" s="1"/>
  <c r="Q120" i="2"/>
  <c r="Q121" i="2"/>
  <c r="H116" i="2"/>
  <c r="M53" i="2"/>
  <c r="Q53" i="2" s="1"/>
  <c r="H88" i="2"/>
  <c r="K121" i="4"/>
  <c r="K121" i="5"/>
  <c r="P121" i="5" s="1"/>
  <c r="P121" i="4"/>
  <c r="P121" i="1"/>
  <c r="T121" i="1" s="1"/>
  <c r="N117" i="3"/>
  <c r="R117" i="3" s="1"/>
  <c r="G116" i="5"/>
  <c r="L116" i="5" s="1"/>
  <c r="G116" i="4"/>
  <c r="L116" i="4"/>
  <c r="O1" i="2"/>
  <c r="H88" i="5" l="1"/>
  <c r="M88" i="5"/>
  <c r="H88" i="4"/>
  <c r="M88" i="4" s="1"/>
  <c r="M88" i="1"/>
  <c r="Q88" i="1" s="1"/>
  <c r="H93" i="1"/>
  <c r="H115" i="1"/>
  <c r="O114" i="2"/>
  <c r="S114" i="2" s="1"/>
  <c r="T1" i="3"/>
  <c r="I115" i="3"/>
  <c r="I88" i="3"/>
  <c r="I116" i="3"/>
  <c r="N53" i="3"/>
  <c r="R53" i="3" s="1"/>
  <c r="N53" i="2"/>
  <c r="R53" i="2" s="1"/>
  <c r="I88" i="2"/>
  <c r="I116" i="2"/>
  <c r="M88" i="3"/>
  <c r="Q88" i="3" s="1"/>
  <c r="H93" i="3"/>
  <c r="K3" i="5"/>
  <c r="P3" i="5" s="1"/>
  <c r="P3" i="4"/>
  <c r="K3" i="4"/>
  <c r="K47" i="1"/>
  <c r="P3" i="1"/>
  <c r="T3" i="1" s="1"/>
  <c r="K46" i="1"/>
  <c r="M116" i="2"/>
  <c r="Q116" i="2" s="1"/>
  <c r="O117" i="2"/>
  <c r="S117" i="2" s="1"/>
  <c r="P99" i="2"/>
  <c r="T99" i="2" s="1"/>
  <c r="K117" i="2"/>
  <c r="P117" i="2" s="1"/>
  <c r="T117" i="2" s="1"/>
  <c r="M116" i="3"/>
  <c r="Q116" i="3" s="1"/>
  <c r="H93" i="2"/>
  <c r="M88" i="2"/>
  <c r="Q88" i="2" s="1"/>
  <c r="H115" i="2"/>
  <c r="T1" i="2"/>
  <c r="I53" i="4"/>
  <c r="N53" i="4"/>
  <c r="I53" i="5"/>
  <c r="N53" i="5" s="1"/>
  <c r="N53" i="1"/>
  <c r="R53" i="1" s="1"/>
  <c r="I116" i="1"/>
  <c r="I88" i="1"/>
  <c r="G93" i="4"/>
  <c r="L93" i="4" s="1"/>
  <c r="L93" i="5"/>
  <c r="G93" i="5"/>
  <c r="G94" i="1"/>
  <c r="K1" i="5"/>
  <c r="P1" i="5" s="1"/>
  <c r="O1" i="5"/>
  <c r="G122" i="3"/>
  <c r="J53" i="2"/>
  <c r="O46" i="2"/>
  <c r="S46" i="2" s="1"/>
  <c r="M115" i="3"/>
  <c r="Q115" i="3" s="1"/>
  <c r="J117" i="5"/>
  <c r="O117" i="5" s="1"/>
  <c r="J117" i="4"/>
  <c r="O117" i="4"/>
  <c r="O117" i="1"/>
  <c r="S117" i="1" s="1"/>
  <c r="J48" i="5"/>
  <c r="O48" i="5" s="1"/>
  <c r="J48" i="4"/>
  <c r="O48" i="4" s="1"/>
  <c r="O48" i="1"/>
  <c r="S48" i="1" s="1"/>
  <c r="J114" i="1"/>
  <c r="J105" i="1"/>
  <c r="K114" i="2"/>
  <c r="P114" i="2" s="1"/>
  <c r="T114" i="2" s="1"/>
  <c r="P48" i="2"/>
  <c r="T48" i="2" s="1"/>
  <c r="K105" i="2"/>
  <c r="P105" i="2" s="1"/>
  <c r="L115" i="5"/>
  <c r="G115" i="5"/>
  <c r="L115" i="4"/>
  <c r="G115" i="4"/>
  <c r="K46" i="2"/>
  <c r="P3" i="2"/>
  <c r="T3" i="2" s="1"/>
  <c r="K47" i="2"/>
  <c r="P47" i="2" s="1"/>
  <c r="T47" i="2" s="1"/>
  <c r="K5" i="5"/>
  <c r="P5" i="5"/>
  <c r="K5" i="4"/>
  <c r="P5" i="4" s="1"/>
  <c r="P5" i="1"/>
  <c r="T5" i="1" s="1"/>
  <c r="K48" i="1"/>
  <c r="J47" i="5"/>
  <c r="J47" i="4"/>
  <c r="O47" i="4" s="1"/>
  <c r="O47" i="5"/>
  <c r="O47" i="1"/>
  <c r="S47" i="1" s="1"/>
  <c r="O47" i="2"/>
  <c r="S47" i="2" s="1"/>
  <c r="T47" i="3"/>
  <c r="O47" i="3"/>
  <c r="S47" i="3" s="1"/>
  <c r="P99" i="5"/>
  <c r="K99" i="5"/>
  <c r="K99" i="4"/>
  <c r="P99" i="4" s="1"/>
  <c r="P99" i="1"/>
  <c r="T99" i="1" s="1"/>
  <c r="K117" i="1"/>
  <c r="O46" i="5"/>
  <c r="J46" i="5"/>
  <c r="O46" i="1"/>
  <c r="S46" i="1" s="1"/>
  <c r="J46" i="4"/>
  <c r="O46" i="4" s="1"/>
  <c r="J53" i="1"/>
  <c r="I105" i="5"/>
  <c r="N105" i="5" s="1"/>
  <c r="I105" i="4"/>
  <c r="N105" i="4" s="1"/>
  <c r="N105" i="1"/>
  <c r="R105" i="1" s="1"/>
  <c r="K7" i="5"/>
  <c r="K7" i="4"/>
  <c r="P7" i="4"/>
  <c r="P7" i="5"/>
  <c r="P7" i="1"/>
  <c r="T7" i="1" s="1"/>
  <c r="M116" i="5"/>
  <c r="H116" i="5"/>
  <c r="H116" i="4"/>
  <c r="M116" i="4" s="1"/>
  <c r="M116" i="1"/>
  <c r="Q116" i="1" s="1"/>
  <c r="O105" i="2"/>
  <c r="S105" i="2" s="1"/>
  <c r="T105" i="2"/>
  <c r="K46" i="3"/>
  <c r="P3" i="3"/>
  <c r="T3" i="3" s="1"/>
  <c r="K47" i="3"/>
  <c r="P47" i="3" s="1"/>
  <c r="G94" i="2"/>
  <c r="J53" i="3"/>
  <c r="O46" i="3"/>
  <c r="S46" i="3" s="1"/>
  <c r="I114" i="5"/>
  <c r="N114" i="4"/>
  <c r="N114" i="5"/>
  <c r="I114" i="4"/>
  <c r="N114" i="1"/>
  <c r="R114" i="1" s="1"/>
  <c r="J53" i="4" l="1"/>
  <c r="J53" i="5"/>
  <c r="O53" i="5" s="1"/>
  <c r="O53" i="4"/>
  <c r="J88" i="1"/>
  <c r="J116" i="1"/>
  <c r="J115" i="1"/>
  <c r="O53" i="1"/>
  <c r="S53" i="1" s="1"/>
  <c r="J88" i="3"/>
  <c r="J115" i="3"/>
  <c r="O53" i="3"/>
  <c r="S53" i="3" s="1"/>
  <c r="J116" i="3"/>
  <c r="J105" i="5"/>
  <c r="J105" i="4"/>
  <c r="O105" i="5"/>
  <c r="O105" i="4"/>
  <c r="O105" i="1"/>
  <c r="S105" i="1" s="1"/>
  <c r="M93" i="2"/>
  <c r="Q93" i="2" s="1"/>
  <c r="I93" i="3"/>
  <c r="N88" i="3"/>
  <c r="R88" i="3" s="1"/>
  <c r="N115" i="3"/>
  <c r="R115" i="3" s="1"/>
  <c r="N88" i="4"/>
  <c r="I88" i="4"/>
  <c r="I88" i="5"/>
  <c r="N88" i="1"/>
  <c r="R88" i="1" s="1"/>
  <c r="I93" i="1"/>
  <c r="N88" i="5"/>
  <c r="M93" i="3"/>
  <c r="Q93" i="3" s="1"/>
  <c r="O53" i="2"/>
  <c r="S53" i="2" s="1"/>
  <c r="J116" i="2"/>
  <c r="J88" i="2"/>
  <c r="I116" i="5"/>
  <c r="N116" i="5" s="1"/>
  <c r="I116" i="4"/>
  <c r="N116" i="4"/>
  <c r="N116" i="1"/>
  <c r="R116" i="1" s="1"/>
  <c r="H115" i="5"/>
  <c r="M115" i="5" s="1"/>
  <c r="M115" i="1"/>
  <c r="Q115" i="1" s="1"/>
  <c r="H115" i="4"/>
  <c r="M115" i="4" s="1"/>
  <c r="J114" i="5"/>
  <c r="O114" i="5"/>
  <c r="J114" i="4"/>
  <c r="O114" i="4" s="1"/>
  <c r="O114" i="1"/>
  <c r="S114" i="1" s="1"/>
  <c r="H94" i="3"/>
  <c r="I115" i="1"/>
  <c r="N116" i="2"/>
  <c r="R116" i="2" s="1"/>
  <c r="H93" i="5"/>
  <c r="M93" i="5"/>
  <c r="H93" i="4"/>
  <c r="M93" i="1"/>
  <c r="Q93" i="1" s="1"/>
  <c r="M93" i="4"/>
  <c r="I93" i="2"/>
  <c r="N88" i="2"/>
  <c r="R88" i="2" s="1"/>
  <c r="K46" i="5"/>
  <c r="P46" i="4"/>
  <c r="P46" i="5"/>
  <c r="K46" i="4"/>
  <c r="P46" i="1"/>
  <c r="T46" i="1" s="1"/>
  <c r="K53" i="1"/>
  <c r="I115" i="2"/>
  <c r="K53" i="2"/>
  <c r="P46" i="2"/>
  <c r="T46" i="2" s="1"/>
  <c r="H94" i="2"/>
  <c r="G122" i="2"/>
  <c r="K117" i="4"/>
  <c r="K117" i="5"/>
  <c r="P117" i="5" s="1"/>
  <c r="P117" i="4"/>
  <c r="P117" i="1"/>
  <c r="T117" i="1" s="1"/>
  <c r="K53" i="3"/>
  <c r="P46" i="3"/>
  <c r="T46" i="3" s="1"/>
  <c r="K48" i="4"/>
  <c r="P48" i="4" s="1"/>
  <c r="K48" i="5"/>
  <c r="P48" i="5" s="1"/>
  <c r="P48" i="1"/>
  <c r="T48" i="1" s="1"/>
  <c r="K114" i="1"/>
  <c r="K105" i="1"/>
  <c r="G94" i="5"/>
  <c r="L94" i="5" s="1"/>
  <c r="G94" i="4"/>
  <c r="L94" i="4"/>
  <c r="H94" i="1"/>
  <c r="G122" i="1"/>
  <c r="M115" i="2"/>
  <c r="Q115" i="2" s="1"/>
  <c r="K47" i="5"/>
  <c r="P47" i="5"/>
  <c r="K47" i="4"/>
  <c r="P47" i="4" s="1"/>
  <c r="P47" i="1"/>
  <c r="T47" i="1" s="1"/>
  <c r="N116" i="3"/>
  <c r="R116" i="3" s="1"/>
  <c r="M94" i="2" l="1"/>
  <c r="Q94" i="2" s="1"/>
  <c r="I94" i="2"/>
  <c r="H122" i="2"/>
  <c r="O116" i="3"/>
  <c r="S116" i="3" s="1"/>
  <c r="T116" i="2"/>
  <c r="O116" i="2"/>
  <c r="S116" i="2" s="1"/>
  <c r="O115" i="3"/>
  <c r="S115" i="3" s="1"/>
  <c r="J93" i="2"/>
  <c r="O88" i="2"/>
  <c r="S88" i="2" s="1"/>
  <c r="K115" i="2"/>
  <c r="P115" i="2" s="1"/>
  <c r="K116" i="2"/>
  <c r="P116" i="2" s="1"/>
  <c r="K88" i="2"/>
  <c r="P53" i="2"/>
  <c r="T53" i="2" s="1"/>
  <c r="J93" i="3"/>
  <c r="O88" i="3"/>
  <c r="S88" i="3" s="1"/>
  <c r="K114" i="4"/>
  <c r="K114" i="5"/>
  <c r="P114" i="5" s="1"/>
  <c r="P114" i="4"/>
  <c r="P114" i="1"/>
  <c r="T114" i="1" s="1"/>
  <c r="J115" i="5"/>
  <c r="O115" i="5" s="1"/>
  <c r="J115" i="4"/>
  <c r="O115" i="4" s="1"/>
  <c r="O115" i="1"/>
  <c r="J115" i="2"/>
  <c r="N93" i="3"/>
  <c r="R93" i="3" s="1"/>
  <c r="G122" i="5"/>
  <c r="L122" i="5" s="1"/>
  <c r="L122" i="4"/>
  <c r="G122" i="4"/>
  <c r="K53" i="5"/>
  <c r="P53" i="5" s="1"/>
  <c r="K53" i="4"/>
  <c r="P53" i="4" s="1"/>
  <c r="P53" i="1"/>
  <c r="T53" i="1" s="1"/>
  <c r="K116" i="1"/>
  <c r="K88" i="1"/>
  <c r="K115" i="1"/>
  <c r="K88" i="3"/>
  <c r="K115" i="3" s="1"/>
  <c r="P115" i="3" s="1"/>
  <c r="T115" i="3" s="1"/>
  <c r="P53" i="3"/>
  <c r="T53" i="3" s="1"/>
  <c r="K116" i="3"/>
  <c r="P116" i="3" s="1"/>
  <c r="T116" i="3" s="1"/>
  <c r="H94" i="5"/>
  <c r="M94" i="5"/>
  <c r="H94" i="4"/>
  <c r="M94" i="4"/>
  <c r="I94" i="1"/>
  <c r="M94" i="1"/>
  <c r="Q94" i="1" s="1"/>
  <c r="H122" i="1"/>
  <c r="M94" i="3"/>
  <c r="Q94" i="3" s="1"/>
  <c r="I94" i="3"/>
  <c r="H122" i="3"/>
  <c r="I93" i="5"/>
  <c r="N93" i="5"/>
  <c r="I93" i="4"/>
  <c r="N93" i="4" s="1"/>
  <c r="N93" i="1"/>
  <c r="R93" i="1" s="1"/>
  <c r="J116" i="5"/>
  <c r="O116" i="5" s="1"/>
  <c r="J116" i="4"/>
  <c r="O116" i="4"/>
  <c r="O116" i="1"/>
  <c r="S116" i="1" s="1"/>
  <c r="I115" i="5"/>
  <c r="N115" i="5"/>
  <c r="I115" i="4"/>
  <c r="N115" i="4" s="1"/>
  <c r="N115" i="1"/>
  <c r="R115" i="1" s="1"/>
  <c r="S115" i="1"/>
  <c r="J88" i="4"/>
  <c r="O88" i="4" s="1"/>
  <c r="J88" i="5"/>
  <c r="O88" i="5" s="1"/>
  <c r="J93" i="1"/>
  <c r="O88" i="1"/>
  <c r="S88" i="1" s="1"/>
  <c r="N115" i="2"/>
  <c r="R115" i="2" s="1"/>
  <c r="K105" i="4"/>
  <c r="P105" i="4"/>
  <c r="K105" i="5"/>
  <c r="P105" i="5" s="1"/>
  <c r="P105" i="1"/>
  <c r="T105" i="1" s="1"/>
  <c r="N93" i="2"/>
  <c r="R93" i="2" s="1"/>
  <c r="O93" i="3" l="1"/>
  <c r="S93" i="3" s="1"/>
  <c r="K88" i="4"/>
  <c r="P88" i="4" s="1"/>
  <c r="K93" i="1"/>
  <c r="K88" i="5"/>
  <c r="P88" i="5" s="1"/>
  <c r="P88" i="1"/>
  <c r="T88" i="1" s="1"/>
  <c r="M122" i="2"/>
  <c r="Q122" i="2" s="1"/>
  <c r="M122" i="3"/>
  <c r="Q122" i="3" s="1"/>
  <c r="P115" i="5"/>
  <c r="K115" i="4"/>
  <c r="P115" i="4" s="1"/>
  <c r="K115" i="5"/>
  <c r="P115" i="1"/>
  <c r="T115" i="1" s="1"/>
  <c r="K116" i="4"/>
  <c r="P116" i="4"/>
  <c r="K116" i="5"/>
  <c r="P116" i="5" s="1"/>
  <c r="P116" i="1"/>
  <c r="T116" i="1" s="1"/>
  <c r="J94" i="2"/>
  <c r="N94" i="2"/>
  <c r="R94" i="2" s="1"/>
  <c r="I122" i="2"/>
  <c r="O115" i="2"/>
  <c r="S115" i="2" s="1"/>
  <c r="T115" i="2"/>
  <c r="J93" i="5"/>
  <c r="O93" i="5" s="1"/>
  <c r="J93" i="4"/>
  <c r="O93" i="4" s="1"/>
  <c r="O93" i="1"/>
  <c r="S93" i="1" s="1"/>
  <c r="P88" i="2"/>
  <c r="T88" i="2" s="1"/>
  <c r="K93" i="2"/>
  <c r="P93" i="2" s="1"/>
  <c r="T93" i="2" s="1"/>
  <c r="I94" i="5"/>
  <c r="N94" i="5" s="1"/>
  <c r="N94" i="4"/>
  <c r="I94" i="4"/>
  <c r="N94" i="1"/>
  <c r="R94" i="1" s="1"/>
  <c r="J94" i="1"/>
  <c r="I122" i="1"/>
  <c r="O93" i="2"/>
  <c r="S93" i="2" s="1"/>
  <c r="K93" i="3"/>
  <c r="P93" i="3" s="1"/>
  <c r="T93" i="3" s="1"/>
  <c r="P88" i="3"/>
  <c r="T88" i="3" s="1"/>
  <c r="N94" i="3"/>
  <c r="R94" i="3" s="1"/>
  <c r="J94" i="3"/>
  <c r="I122" i="3"/>
  <c r="M122" i="5"/>
  <c r="H122" i="5"/>
  <c r="M122" i="4"/>
  <c r="H122" i="4"/>
  <c r="M122" i="1"/>
  <c r="Q122" i="1" s="1"/>
  <c r="K93" i="5" l="1"/>
  <c r="P93" i="5" s="1"/>
  <c r="K93" i="4"/>
  <c r="P93" i="4" s="1"/>
  <c r="P93" i="1"/>
  <c r="T93" i="1" s="1"/>
  <c r="N122" i="2"/>
  <c r="R122" i="2" s="1"/>
  <c r="K94" i="2"/>
  <c r="O94" i="2"/>
  <c r="S94" i="2" s="1"/>
  <c r="J122" i="2"/>
  <c r="N122" i="3"/>
  <c r="R122" i="3" s="1"/>
  <c r="O94" i="3"/>
  <c r="S94" i="3" s="1"/>
  <c r="K94" i="3"/>
  <c r="J122" i="3"/>
  <c r="I122" i="5"/>
  <c r="N122" i="5" s="1"/>
  <c r="I122" i="4"/>
  <c r="N122" i="4" s="1"/>
  <c r="N122" i="1"/>
  <c r="R122" i="1" s="1"/>
  <c r="J94" i="5"/>
  <c r="O94" i="5" s="1"/>
  <c r="J94" i="4"/>
  <c r="O94" i="4" s="1"/>
  <c r="O94" i="1"/>
  <c r="S94" i="1" s="1"/>
  <c r="K94" i="1"/>
  <c r="J122" i="1"/>
  <c r="J122" i="5" l="1"/>
  <c r="O122" i="5" s="1"/>
  <c r="J122" i="4"/>
  <c r="O122" i="4" s="1"/>
  <c r="O122" i="1"/>
  <c r="S122" i="1" s="1"/>
  <c r="O122" i="2"/>
  <c r="S122" i="2" s="1"/>
  <c r="O122" i="3"/>
  <c r="S122" i="3" s="1"/>
  <c r="P94" i="3"/>
  <c r="T94" i="3" s="1"/>
  <c r="K122" i="3"/>
  <c r="P122" i="3" s="1"/>
  <c r="T122" i="3" s="1"/>
  <c r="P94" i="2"/>
  <c r="T94" i="2" s="1"/>
  <c r="K122" i="2"/>
  <c r="P122" i="2" s="1"/>
  <c r="T122" i="2" s="1"/>
  <c r="K94" i="5"/>
  <c r="P94" i="5" s="1"/>
  <c r="K94" i="4"/>
  <c r="P94" i="4" s="1"/>
  <c r="P94" i="1"/>
  <c r="T94" i="1" s="1"/>
  <c r="K122" i="1"/>
  <c r="K122" i="5" l="1"/>
  <c r="P122" i="5" s="1"/>
  <c r="K122" i="4"/>
  <c r="P122" i="4" s="1"/>
  <c r="P122" i="1"/>
  <c r="T12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G8" authorId="0" shapeId="0" xr:uid="{00000000-0006-0000-0000-00000B000000}">
      <text>
        <r>
          <rPr>
            <sz val="10"/>
            <rFont val="Arial"/>
            <family val="2"/>
          </rPr>
          <t>Cells G8:K43 should be student enrollment budgeted for each category</t>
        </r>
      </text>
    </comment>
    <comment ref="E59" authorId="0" shapeId="0" xr:uid="{00000000-0006-0000-0000-000001000000}">
      <text>
        <r>
          <rPr>
            <sz val="10"/>
            <rFont val="Arial"/>
            <family val="2"/>
          </rPr>
          <t>Associated expense should be included in Occupancy Expenses</t>
        </r>
      </text>
    </comment>
    <comment ref="E61" authorId="0" shapeId="0" xr:uid="{00000000-0006-0000-0000-000002000000}">
      <text>
        <r>
          <rPr>
            <sz val="10"/>
            <rFont val="Arial"/>
            <family val="2"/>
          </rPr>
          <t>Teachers and Special Education Salaries and Benefits</t>
        </r>
      </text>
    </comment>
    <comment ref="E62" authorId="0" shapeId="0" xr:uid="{00000000-0006-0000-0000-000003000000}">
      <text>
        <r>
          <rPr>
            <sz val="10"/>
            <rFont val="Arial"/>
            <family val="2"/>
          </rPr>
          <t>Other Education Professionals Salaries and Benefits</t>
        </r>
      </text>
    </comment>
    <comment ref="E63" authorId="0" shapeId="0" xr:uid="{00000000-0006-0000-0000-000004000000}">
      <text>
        <r>
          <rPr>
            <sz val="10"/>
            <rFont val="Arial"/>
            <family val="2"/>
          </rPr>
          <t>Principal/Executive Salary and Benefits</t>
        </r>
      </text>
    </comment>
    <comment ref="E65" authorId="0" shapeId="0" xr:uid="{00000000-0006-0000-0000-000005000000}">
      <text>
        <r>
          <rPr>
            <sz val="10"/>
            <rFont val="Arial"/>
            <family val="2"/>
          </rPr>
          <t>Should not include facility salaries and benefits; these should be included in the appropriate row in Occupancy Expenses.</t>
        </r>
      </text>
    </comment>
    <comment ref="E68" authorId="0" shapeId="0" xr:uid="{00000000-0006-0000-0000-000006000000}">
      <text>
        <r>
          <rPr>
            <sz val="10"/>
            <rFont val="Arial"/>
            <family val="2"/>
          </rPr>
          <t>Contracted Student Services and Other Direct Student Expense</t>
        </r>
      </text>
    </comment>
    <comment ref="E69" authorId="0" shapeId="0" xr:uid="{00000000-0006-0000-0000-000007000000}">
      <text>
        <r>
          <rPr>
            <sz val="10"/>
            <rFont val="Arial"/>
            <family val="2"/>
          </rPr>
          <t>Educational Supplies and Textbooks and Student Assessment Materials/Program Evaluation</t>
        </r>
      </text>
    </comment>
    <comment ref="E78" authorId="0" shapeId="0" xr:uid="{00000000-0006-0000-0000-000008000000}">
      <text>
        <r>
          <rPr>
            <sz val="10"/>
            <rFont val="Arial"/>
            <family val="2"/>
          </rPr>
          <t>Includes Building Maintenance and Repairs, Contracted Building Services, and Other Occupancy Expenses</t>
        </r>
      </text>
    </comment>
    <comment ref="E85" authorId="0" shapeId="0" xr:uid="{00000000-0006-0000-0000-000009000000}">
      <text>
        <r>
          <rPr>
            <sz val="10"/>
            <rFont val="Arial"/>
            <family val="2"/>
          </rPr>
          <t>Includes Office Supplies and Materials, Office Equipment Rental and Maintenance, Telephone/Telecommunications, Legal, Accounting and Payroll Services, Insurance, Transportation, Professional Development, PCSB Administrative Fee, Other General Expense</t>
        </r>
      </text>
    </comment>
    <comment ref="E103" authorId="0" shapeId="0" xr:uid="{00000000-0006-0000-0000-00000A000000}">
      <text>
        <r>
          <rPr>
            <sz val="10"/>
            <rFont val="Arial"/>
            <family val="2"/>
          </rPr>
          <t>From 5-Yr PCSB Enrollment Budget worksheet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G8" authorId="0" shapeId="0" xr:uid="{00000000-0006-0000-0100-00000B000000}">
      <text>
        <r>
          <rPr>
            <sz val="10"/>
            <rFont val="Arial"/>
            <family val="2"/>
          </rPr>
          <t>Cells G8:K43 should be student enrollment budgeted for each category</t>
        </r>
      </text>
    </comment>
    <comment ref="E59" authorId="0" shapeId="0" xr:uid="{00000000-0006-0000-0100-000001000000}">
      <text>
        <r>
          <rPr>
            <sz val="10"/>
            <rFont val="Arial"/>
            <family val="2"/>
          </rPr>
          <t>Associated expense should be included in Occupancy Expenses</t>
        </r>
      </text>
    </comment>
    <comment ref="E61" authorId="0" shapeId="0" xr:uid="{00000000-0006-0000-0100-000002000000}">
      <text>
        <r>
          <rPr>
            <sz val="10"/>
            <rFont val="Arial"/>
            <family val="2"/>
          </rPr>
          <t>Teachers and Special Education Salaries and Benefits</t>
        </r>
      </text>
    </comment>
    <comment ref="E62" authorId="0" shapeId="0" xr:uid="{00000000-0006-0000-0100-000003000000}">
      <text>
        <r>
          <rPr>
            <sz val="10"/>
            <rFont val="Arial"/>
            <family val="2"/>
          </rPr>
          <t>Other Education Professionals Salaries and Benefits</t>
        </r>
      </text>
    </comment>
    <comment ref="E63" authorId="0" shapeId="0" xr:uid="{00000000-0006-0000-0100-000004000000}">
      <text>
        <r>
          <rPr>
            <sz val="10"/>
            <rFont val="Arial"/>
            <family val="2"/>
          </rPr>
          <t>Principal/Executive Salary and Benefits</t>
        </r>
      </text>
    </comment>
    <comment ref="E65" authorId="0" shapeId="0" xr:uid="{00000000-0006-0000-0100-000005000000}">
      <text>
        <r>
          <rPr>
            <sz val="10"/>
            <rFont val="Arial"/>
            <family val="2"/>
          </rPr>
          <t>Should not include facility salaries and benefits; these should be included in the appropriate row in Occupancy Expenses.</t>
        </r>
      </text>
    </comment>
    <comment ref="E68" authorId="0" shapeId="0" xr:uid="{00000000-0006-0000-0100-000006000000}">
      <text>
        <r>
          <rPr>
            <sz val="10"/>
            <rFont val="Arial"/>
            <family val="2"/>
          </rPr>
          <t>Contracted Student Services and Other Direct Student Expense</t>
        </r>
      </text>
    </comment>
    <comment ref="E69" authorId="0" shapeId="0" xr:uid="{00000000-0006-0000-0100-000007000000}">
      <text>
        <r>
          <rPr>
            <sz val="10"/>
            <rFont val="Arial"/>
            <family val="2"/>
          </rPr>
          <t>Educational Supplies and Textbooks and Student Assessment Materials/Program Evaluation</t>
        </r>
      </text>
    </comment>
    <comment ref="E78" authorId="0" shapeId="0" xr:uid="{00000000-0006-0000-0100-000008000000}">
      <text>
        <r>
          <rPr>
            <sz val="10"/>
            <rFont val="Arial"/>
            <family val="2"/>
          </rPr>
          <t>Includes Building Maintenance and Repairs, Contracted Building Services, and Other Occupancy Expenses</t>
        </r>
      </text>
    </comment>
    <comment ref="E85" authorId="0" shapeId="0" xr:uid="{00000000-0006-0000-0100-000009000000}">
      <text>
        <r>
          <rPr>
            <sz val="10"/>
            <rFont val="Arial"/>
            <family val="2"/>
          </rPr>
          <t>Includes Office Supplies and Materials, Office Equipment Rental and Maintenance, Telephone/Telecommunications, Legal, Accounting and Payroll Services, Insurance, Transportation, Professional Development, PCSB Administrative Fee, Other General Expense</t>
        </r>
      </text>
    </comment>
    <comment ref="E103" authorId="0" shapeId="0" xr:uid="{00000000-0006-0000-0100-00000A000000}">
      <text>
        <r>
          <rPr>
            <sz val="10"/>
            <rFont val="Arial"/>
            <family val="2"/>
          </rPr>
          <t>From 5-Yr PCSB Enrollment Budget worksheet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G8" authorId="0" shapeId="0" xr:uid="{00000000-0006-0000-0200-00000B000000}">
      <text>
        <r>
          <rPr>
            <sz val="10"/>
            <rFont val="Arial"/>
            <family val="2"/>
          </rPr>
          <t>Cells G8:K43 should be student enrollment budgeted for each category</t>
        </r>
      </text>
    </comment>
    <comment ref="E59" authorId="0" shapeId="0" xr:uid="{00000000-0006-0000-0200-000001000000}">
      <text>
        <r>
          <rPr>
            <sz val="10"/>
            <rFont val="Arial"/>
            <family val="2"/>
          </rPr>
          <t>Associated expense should be included in Occupancy Expenses</t>
        </r>
      </text>
    </comment>
    <comment ref="E61" authorId="0" shapeId="0" xr:uid="{00000000-0006-0000-0200-000002000000}">
      <text>
        <r>
          <rPr>
            <sz val="10"/>
            <rFont val="Arial"/>
            <family val="2"/>
          </rPr>
          <t>Teachers and Special Education Salaries and Benefits</t>
        </r>
      </text>
    </comment>
    <comment ref="E62" authorId="0" shapeId="0" xr:uid="{00000000-0006-0000-0200-000003000000}">
      <text>
        <r>
          <rPr>
            <sz val="10"/>
            <rFont val="Arial"/>
            <family val="2"/>
          </rPr>
          <t>Other Education Professionals Salaries and Benefits</t>
        </r>
      </text>
    </comment>
    <comment ref="E63" authorId="0" shapeId="0" xr:uid="{00000000-0006-0000-0200-000004000000}">
      <text>
        <r>
          <rPr>
            <sz val="10"/>
            <rFont val="Arial"/>
            <family val="2"/>
          </rPr>
          <t>Principal/Executive Salary and Benefits</t>
        </r>
      </text>
    </comment>
    <comment ref="E65" authorId="0" shapeId="0" xr:uid="{00000000-0006-0000-0200-000005000000}">
      <text>
        <r>
          <rPr>
            <sz val="10"/>
            <rFont val="Arial"/>
            <family val="2"/>
          </rPr>
          <t>Should not include facility salaries and benefits; these should be included in the appropriate row in Occupancy Expenses.</t>
        </r>
      </text>
    </comment>
    <comment ref="E68" authorId="0" shapeId="0" xr:uid="{00000000-0006-0000-0200-000006000000}">
      <text>
        <r>
          <rPr>
            <sz val="10"/>
            <rFont val="Arial"/>
            <family val="2"/>
          </rPr>
          <t>Contracted Student Services and Other Direct Student Expense</t>
        </r>
      </text>
    </comment>
    <comment ref="E69" authorId="0" shapeId="0" xr:uid="{00000000-0006-0000-0200-000007000000}">
      <text>
        <r>
          <rPr>
            <sz val="10"/>
            <rFont val="Arial"/>
            <family val="2"/>
          </rPr>
          <t>Educational Supplies and Textbooks and Student Assessment Materials/Program Evaluation</t>
        </r>
      </text>
    </comment>
    <comment ref="E78" authorId="0" shapeId="0" xr:uid="{00000000-0006-0000-0200-000008000000}">
      <text>
        <r>
          <rPr>
            <sz val="10"/>
            <rFont val="Arial"/>
            <family val="2"/>
          </rPr>
          <t>Includes Building Maintenance and Repairs, Contracted Building Services, and Other Occupancy Expenses</t>
        </r>
      </text>
    </comment>
    <comment ref="E85" authorId="0" shapeId="0" xr:uid="{00000000-0006-0000-0200-000009000000}">
      <text>
        <r>
          <rPr>
            <sz val="10"/>
            <rFont val="Arial"/>
            <family val="2"/>
          </rPr>
          <t>Includes Office Supplies and Materials, Office Equipment Rental and Maintenance, Telephone/Telecommunications, Legal, Accounting and Payroll Services, Insurance, Transportation, Professional Development, PCSB Administrative Fee, Other General Expense</t>
        </r>
      </text>
    </comment>
    <comment ref="E103" authorId="0" shapeId="0" xr:uid="{00000000-0006-0000-0200-00000A000000}">
      <text>
        <r>
          <rPr>
            <sz val="10"/>
            <rFont val="Arial"/>
            <family val="2"/>
          </rPr>
          <t>From 5-Yr PCSB Enrollment Budget worksheet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59" authorId="0" shapeId="0" xr:uid="{00000000-0006-0000-0300-000001000000}">
      <text>
        <r>
          <rPr>
            <sz val="10"/>
            <rFont val="Arial"/>
            <family val="2"/>
          </rPr>
          <t>Associated expense should be included in Occupancy Expenses</t>
        </r>
      </text>
    </comment>
    <comment ref="E61" authorId="0" shapeId="0" xr:uid="{00000000-0006-0000-0300-000002000000}">
      <text>
        <r>
          <rPr>
            <sz val="10"/>
            <rFont val="Arial"/>
            <family val="2"/>
          </rPr>
          <t>Teachers and Special Education Salaries and Benefits</t>
        </r>
      </text>
    </comment>
    <comment ref="E62" authorId="0" shapeId="0" xr:uid="{00000000-0006-0000-0300-000003000000}">
      <text>
        <r>
          <rPr>
            <sz val="10"/>
            <rFont val="Arial"/>
            <family val="2"/>
          </rPr>
          <t>Other Education Professionals Salaries and Benefits</t>
        </r>
      </text>
    </comment>
    <comment ref="E63" authorId="0" shapeId="0" xr:uid="{00000000-0006-0000-0300-000004000000}">
      <text>
        <r>
          <rPr>
            <sz val="10"/>
            <rFont val="Arial"/>
            <family val="2"/>
          </rPr>
          <t>Principal/Executive Salary and Benefits</t>
        </r>
      </text>
    </comment>
    <comment ref="E65" authorId="0" shapeId="0" xr:uid="{00000000-0006-0000-0300-000005000000}">
      <text>
        <r>
          <rPr>
            <sz val="10"/>
            <rFont val="Arial"/>
            <family val="2"/>
          </rPr>
          <t>Should not include facility salaries and benefits; these should be included in the appropriate row in Occupancy Expenses.</t>
        </r>
      </text>
    </comment>
    <comment ref="E68" authorId="0" shapeId="0" xr:uid="{00000000-0006-0000-0300-000006000000}">
      <text>
        <r>
          <rPr>
            <sz val="10"/>
            <rFont val="Arial"/>
            <family val="2"/>
          </rPr>
          <t>Contracted Student Services and Other Direct Student Expense</t>
        </r>
      </text>
    </comment>
    <comment ref="E69" authorId="0" shapeId="0" xr:uid="{00000000-0006-0000-0300-000007000000}">
      <text>
        <r>
          <rPr>
            <sz val="10"/>
            <rFont val="Arial"/>
            <family val="2"/>
          </rPr>
          <t>Educational Supplies and Textbooks and Student Assessment Materials/Program Evaluation</t>
        </r>
      </text>
    </comment>
    <comment ref="E78" authorId="0" shapeId="0" xr:uid="{00000000-0006-0000-0300-000008000000}">
      <text>
        <r>
          <rPr>
            <sz val="10"/>
            <rFont val="Arial"/>
            <family val="2"/>
          </rPr>
          <t>Includes Building Maintenance and Repairs, Contracted Building Services, and Other Occupancy Expenses</t>
        </r>
      </text>
    </comment>
    <comment ref="E85" authorId="0" shapeId="0" xr:uid="{00000000-0006-0000-0300-000009000000}">
      <text>
        <r>
          <rPr>
            <sz val="10"/>
            <rFont val="Arial"/>
            <family val="2"/>
          </rPr>
          <t>Includes Office Supplies and Materials, Office Equipment Rental and Maintenance, Telephone/Telecommunications, Legal, Accounting and Payroll Services, Insurance, Transportation, Professional Development, PCSB Administrative Fee, Other General Expense</t>
        </r>
      </text>
    </comment>
    <comment ref="E103" authorId="0" shapeId="0" xr:uid="{00000000-0006-0000-0300-00000A000000}">
      <text>
        <r>
          <rPr>
            <sz val="10"/>
            <rFont val="Arial"/>
            <family val="2"/>
          </rPr>
          <t>From 5-Yr PCSB Enrollment Budget worksheet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59" authorId="0" shapeId="0" xr:uid="{00000000-0006-0000-0400-000001000000}">
      <text>
        <r>
          <rPr>
            <sz val="10"/>
            <rFont val="Arial"/>
            <family val="2"/>
          </rPr>
          <t>Associated expense should be included in Occupancy Expenses</t>
        </r>
      </text>
    </comment>
    <comment ref="E61" authorId="0" shapeId="0" xr:uid="{00000000-0006-0000-0400-000002000000}">
      <text>
        <r>
          <rPr>
            <sz val="10"/>
            <rFont val="Arial"/>
            <family val="2"/>
          </rPr>
          <t>Teachers and Special Education Salaries and Benefits</t>
        </r>
      </text>
    </comment>
    <comment ref="E62" authorId="0" shapeId="0" xr:uid="{00000000-0006-0000-0400-000003000000}">
      <text>
        <r>
          <rPr>
            <sz val="10"/>
            <rFont val="Arial"/>
            <family val="2"/>
          </rPr>
          <t>Other Education Professionals Salaries and Benefits</t>
        </r>
      </text>
    </comment>
    <comment ref="E63" authorId="0" shapeId="0" xr:uid="{00000000-0006-0000-0400-000004000000}">
      <text>
        <r>
          <rPr>
            <sz val="10"/>
            <rFont val="Arial"/>
            <family val="2"/>
          </rPr>
          <t>Principal/Executive Salary and Benefits</t>
        </r>
      </text>
    </comment>
    <comment ref="E65" authorId="0" shapeId="0" xr:uid="{00000000-0006-0000-0400-000005000000}">
      <text>
        <r>
          <rPr>
            <sz val="10"/>
            <rFont val="Arial"/>
            <family val="2"/>
          </rPr>
          <t>Should not include facility salaries and benefits; these should be included in the appropriate row in Occupancy Expenses.</t>
        </r>
      </text>
    </comment>
    <comment ref="E68" authorId="0" shapeId="0" xr:uid="{00000000-0006-0000-0400-000006000000}">
      <text>
        <r>
          <rPr>
            <sz val="10"/>
            <rFont val="Arial"/>
            <family val="2"/>
          </rPr>
          <t>Contracted Student Services and Other Direct Student Expense</t>
        </r>
      </text>
    </comment>
    <comment ref="E69" authorId="0" shapeId="0" xr:uid="{00000000-0006-0000-0400-000007000000}">
      <text>
        <r>
          <rPr>
            <sz val="10"/>
            <rFont val="Arial"/>
            <family val="2"/>
          </rPr>
          <t>Educational Supplies and Textbooks and Student Assessment Materials/Program Evaluation</t>
        </r>
      </text>
    </comment>
    <comment ref="E78" authorId="0" shapeId="0" xr:uid="{00000000-0006-0000-0400-000008000000}">
      <text>
        <r>
          <rPr>
            <sz val="10"/>
            <rFont val="Arial"/>
            <family val="2"/>
          </rPr>
          <t>Includes Building Maintenance and Repairs, Contracted Building Services, and Other Occupancy Expenses</t>
        </r>
      </text>
    </comment>
    <comment ref="E85" authorId="0" shapeId="0" xr:uid="{00000000-0006-0000-0400-000009000000}">
      <text>
        <r>
          <rPr>
            <sz val="10"/>
            <rFont val="Arial"/>
            <family val="2"/>
          </rPr>
          <t>Includes Office Supplies and Materials, Office Equipment Rental and Maintenance, Telephone/Telecommunications, Legal, Accounting and Payroll Services, Insurance, Transportation, Professional Development, PCSB Administrative Fee, Other General Expense</t>
        </r>
      </text>
    </comment>
    <comment ref="E103" authorId="0" shapeId="0" xr:uid="{00000000-0006-0000-0400-00000A000000}">
      <text>
        <r>
          <rPr>
            <sz val="10"/>
            <rFont val="Arial"/>
            <family val="2"/>
          </rPr>
          <t>From 5-Yr PCSB Enrollment Budget worksheet</t>
        </r>
      </text>
    </comment>
  </commentList>
</comments>
</file>

<file path=xl/sharedStrings.xml><?xml version="1.0" encoding="utf-8"?>
<sst xmlns="http://schemas.openxmlformats.org/spreadsheetml/2006/main" count="1596" uniqueCount="364">
  <si>
    <t>Data Type</t>
  </si>
  <si>
    <t>LEA ID</t>
  </si>
  <si>
    <t>LEA</t>
  </si>
  <si>
    <t>First of Five Budgeted Fiscal Years</t>
  </si>
  <si>
    <t>Element</t>
  </si>
  <si>
    <t>Assumption Comments</t>
  </si>
  <si>
    <t>PCSB 5-Year Budget</t>
  </si>
  <si>
    <t>Monument Academy PCS</t>
  </si>
  <si>
    <t>2026-2027</t>
  </si>
  <si>
    <t>Per Pupil Funding Foundation Level % Increase from Prior Fiscal Year</t>
  </si>
  <si>
    <t>FY27 foundation $15,643 (+3.8% per enacted FY27 budget); +2.0% annually thereafter per pro forma</t>
  </si>
  <si>
    <t>Per Pupil Funding Foundation Level</t>
  </si>
  <si>
    <t>-</t>
  </si>
  <si>
    <t>Per Pupil Funding Non-Residential Facilities % Increase from Prior Fiscal Year</t>
  </si>
  <si>
    <t>Non-residential facilities allotment held flat at $3,850 per pro forma</t>
  </si>
  <si>
    <t>Per Pupil Non-Residential Facilities Allotment</t>
  </si>
  <si>
    <t>Per Pupil Funding Residential Facilities % Increase from Prior Fiscal Year</t>
  </si>
  <si>
    <t>Residential facilities allotment flat through SY28-29, +1% annually thereafter per pro forma</t>
  </si>
  <si>
    <t>Per Pupil Residential Facilities Allotment</t>
  </si>
  <si>
    <t>PK3</t>
  </si>
  <si>
    <t>PK4</t>
  </si>
  <si>
    <t>K</t>
  </si>
  <si>
    <t>High school launches SY27-28 with grades 9-10 (38 students each)</t>
  </si>
  <si>
    <t>Grade 11 added SY28-29</t>
  </si>
  <si>
    <t>Grade 12 added SY29-30</t>
  </si>
  <si>
    <t>Alternative</t>
  </si>
  <si>
    <t>Ungraded - Special Education</t>
  </si>
  <si>
    <t>Adult</t>
  </si>
  <si>
    <t>Students with Disabilities - Level 1</t>
  </si>
  <si>
    <t>Students with Disabilities - Level 2</t>
  </si>
  <si>
    <t>Students with Disabilities - Level 3</t>
  </si>
  <si>
    <t>Students with Disabilities - Level 4</t>
  </si>
  <si>
    <t>At Risk - Over-Age Students Grades 9-12</t>
  </si>
  <si>
    <t>At Risk - All Students</t>
  </si>
  <si>
    <t>English Learner - Grades 6-12</t>
  </si>
  <si>
    <t>English Learner - All Grades Excluding 6-12</t>
  </si>
  <si>
    <t>Residential</t>
  </si>
  <si>
    <t>Residential boarding school; 24 non-residential HS students beginning SY29-30</t>
  </si>
  <si>
    <t>Residential - Students with Disabilities Level 1</t>
  </si>
  <si>
    <t>Residential - Students with Disabilities Level 2</t>
  </si>
  <si>
    <t>Residential - Students with Disabilities Level 3</t>
  </si>
  <si>
    <t>Residential - Students with Disabilities Level 4</t>
  </si>
  <si>
    <t>Residential - English Learner</t>
  </si>
  <si>
    <t>Extended School Year - Students with Disabilities - Level 1</t>
  </si>
  <si>
    <t>Extended School Year - Students with Disabilities - Level 2</t>
  </si>
  <si>
    <t>Extended School Year - Students with Disabilities - Level 3</t>
  </si>
  <si>
    <t>Extended School Year - Students with Disabilities - Level 4</t>
  </si>
  <si>
    <t>Other Adjustment to General Allocation, DC Funding Allocation</t>
  </si>
  <si>
    <t>Other Adjustment to Categorical Enhancements, DC Funding Allocation</t>
  </si>
  <si>
    <t>Reconciles to board pro forma: at-risk concentration add-ons (0.07+0.07), SpEd Blackman-Jones/attorney-fee add-ons (0.10+0.09) not in template weight list, rounding; SY30-31 conservatively excludes non-residential facilities allowance per pro forma</t>
  </si>
  <si>
    <t>General Education, DC Funding Allocation</t>
  </si>
  <si>
    <t>Categorical Enhancements, DC Funding Allocation</t>
  </si>
  <si>
    <t>Facilities Allowance, DC Funding Allocation</t>
  </si>
  <si>
    <t>Federal Entitlements and Other Federal Funds</t>
  </si>
  <si>
    <t>Federal entitlements per pro forma; E-rate and Medicaid shown in Other Income per chart-of-accounts mapping</t>
  </si>
  <si>
    <t>State and Local Government Contributions and Grants</t>
  </si>
  <si>
    <t>Private Contributions, Donations, and Grants</t>
  </si>
  <si>
    <t>Committed fundraising $600K annually SY26-27 through SY29-30 during HS launch; $400K thereafter (consistent with historical range)</t>
  </si>
  <si>
    <t>Other Income</t>
  </si>
  <si>
    <t>Interest income, rental revenue, E-rate, and Medicaid</t>
  </si>
  <si>
    <t>Operating Revenues</t>
  </si>
  <si>
    <t>Instructional Staff Headcount</t>
  </si>
  <si>
    <t>Student Supports Staff Headcount</t>
  </si>
  <si>
    <t>School Administrators Headcount</t>
  </si>
  <si>
    <t>Business/Operations Headcount</t>
  </si>
  <si>
    <t>Administrative/Other Staff Headcount</t>
  </si>
  <si>
    <t>Includes 60+ residential-life staff; headcount categories mirror salary account mapping</t>
  </si>
  <si>
    <t>Facilities Headcount</t>
  </si>
  <si>
    <t>Total Headcount</t>
  </si>
  <si>
    <t>Instructional Staff</t>
  </si>
  <si>
    <t>Benefits/payroll taxes allocated pro rata to salaries; staff development in Other General Expenses per account mapping</t>
  </si>
  <si>
    <t>Student Supports Staff</t>
  </si>
  <si>
    <t>Includes contracted SpEd and instructional services per account mapping</t>
  </si>
  <si>
    <t>School Administrators</t>
  </si>
  <si>
    <t>Education Personnel Salaries and Benefits Subtotal</t>
  </si>
  <si>
    <t>Business/Operations Salaries and Benefits</t>
  </si>
  <si>
    <t>Administrative/Other Staff Salaries and Benefits</t>
  </si>
  <si>
    <t>Includes residential-life (other service), business ops, IT, executive, and development staff per account mapping</t>
  </si>
  <si>
    <t>Personnel Salaries and Benefits Subtotal</t>
  </si>
  <si>
    <t>Instructional Supports</t>
  </si>
  <si>
    <t>Educational Materials</t>
  </si>
  <si>
    <t>Food Service</t>
  </si>
  <si>
    <t>Direct Student Expenses Subtotal</t>
  </si>
  <si>
    <t>Rent Expense</t>
  </si>
  <si>
    <t>Non-cash MS lease expense ($366K) plus 22Beacon HS lease payments beginning SY26-27 per executed lease schedule</t>
  </si>
  <si>
    <t>Depreciation, Owned Facilities</t>
  </si>
  <si>
    <t>Amortization, Leased Facilities</t>
  </si>
  <si>
    <t>Leasehold improvement amortization plus amortization of deferred financing costs</t>
  </si>
  <si>
    <t>Interest Expense, Owned Facilities</t>
  </si>
  <si>
    <t>Interest Expense, Leased Facilities</t>
  </si>
  <si>
    <t>MS loans (City First $13.6M at 5.75%; OSSE $2.0M at 1% with 2-yr extension) plus HS debt interest per financing plan</t>
  </si>
  <si>
    <t>Other Occupancy Expenses, Owned Facilities</t>
  </si>
  <si>
    <t>Other Occupancy Expenses, Leased Facilities</t>
  </si>
  <si>
    <t>Utilities, contracted building services, maintenance, facility consulting, student transportation, and telecom per account mapping</t>
  </si>
  <si>
    <t>Occupancy Expenses Subtotal, Owned Facilities</t>
  </si>
  <si>
    <t>Occupancy Expenses Subtotal, Leased Facilities</t>
  </si>
  <si>
    <t>Occupancy Expenses Subtotal</t>
  </si>
  <si>
    <t>Depreciation and Amortization, Non-Facilities</t>
  </si>
  <si>
    <t>Interest Expense, Non-Facilities</t>
  </si>
  <si>
    <t>Management Organization Fee</t>
  </si>
  <si>
    <t>Other General Expenses</t>
  </si>
  <si>
    <t>General Expenses Subtotal</t>
  </si>
  <si>
    <t>Operating Expenses</t>
  </si>
  <si>
    <t>Operating Income (Loss)</t>
  </si>
  <si>
    <t>Nonoperating Income (Loss)</t>
  </si>
  <si>
    <t>Description of Nonoperating Income (Loss)</t>
  </si>
  <si>
    <t>Other Increases (Decreases) in Net Assets</t>
  </si>
  <si>
    <t>Description of Other Increases (Decreases) in Net Assets</t>
  </si>
  <si>
    <t>Change in Net Assets</t>
  </si>
  <si>
    <t>Net Assets</t>
  </si>
  <si>
    <t>Net Cash Provided by (Used In) Operating Activities</t>
  </si>
  <si>
    <t>Net Cash Provided by (Used In) Investing Activities</t>
  </si>
  <si>
    <t xml:space="preserve">Operating FA $20K, MS capex $100K, other $100K annually; HS capex $150K annually from SY27-28; </t>
  </si>
  <si>
    <t>Net Cash Provided by (Used In) Financing Activities</t>
  </si>
  <si>
    <t>City First and OSSE amortization; ~$1.6M OSSE balloon repaid SY29-30</t>
  </si>
  <si>
    <t>Net Change in Cash, Cash Equivalents, and Restricted Cash</t>
  </si>
  <si>
    <t>Cash, Cash Equivalents, and Restricted Cash</t>
  </si>
  <si>
    <t>Restricted Cash and Cash Equivalents</t>
  </si>
  <si>
    <t>Noncurrent Restricted Cash and Cash Equivalents</t>
  </si>
  <si>
    <t>Investments</t>
  </si>
  <si>
    <t>Enrollment</t>
  </si>
  <si>
    <t>Per Pupil Education Personnel Salaries and Benefits</t>
  </si>
  <si>
    <t>Per Pupil Facilities Allowance</t>
  </si>
  <si>
    <t>Per Pupil Occupancy Expenses</t>
  </si>
  <si>
    <t>Average Usable Square Footage, Owned Facilities</t>
  </si>
  <si>
    <t>Average Usable Square Footage, Leased Facilities</t>
  </si>
  <si>
    <t>MS facility 65,000 SF (DGS lease); 22Beacon HS facility 46,790 SF from SY27-28</t>
  </si>
  <si>
    <t>Average Usable Square Footage, Combined Facilities</t>
  </si>
  <si>
    <t>Average Usable Square Footage per Student</t>
  </si>
  <si>
    <t>Occupancy Expenses per Average Usable Square Foot, Owned Facilities</t>
  </si>
  <si>
    <t>Occupancy Expenses per Average Usable Square Foot, Leased Facilities</t>
  </si>
  <si>
    <t>Occupancy Expenses per Average Usable Square Foot, Combined Facilities</t>
  </si>
  <si>
    <t>Occupancy Expenses as % of Facilities Allowance</t>
  </si>
  <si>
    <t>Change in Net Assets Margin</t>
  </si>
  <si>
    <t>Cash Flow from Operations Margin</t>
  </si>
  <si>
    <t>Days of Cash on Hand</t>
  </si>
  <si>
    <t>Personnel Salaries and Benefits as % of Operating Expenses</t>
  </si>
  <si>
    <t>Direct Student Expenses as % of Operating Expenses</t>
  </si>
  <si>
    <t>Occupancy Expenses as % of Operating Expenses</t>
  </si>
  <si>
    <t>General Expenses as % of Operating Expenses</t>
  </si>
  <si>
    <t>Primary Reserve Ratio</t>
  </si>
  <si>
    <t>Same UPSFF foundation path as Base Case (+3.8% FY27, +2.0% thereafter)</t>
  </si>
  <si>
    <t>Enrollment held at SY26-27 levels (130 students, grades 5-8) for all five years</t>
  </si>
  <si>
    <t>Reconciles FY27 per-pupil funding to board budget, grown with foundation; at-risk concentration and SpEd BJ/attorney add-ons included</t>
  </si>
  <si>
    <t>FY27 federal entitlements held flat (enrollment unchanged)</t>
  </si>
  <si>
    <t>$600K in SY26-27 (current-year forecast level); $400K thereafter, consistent with historical fundraising without HS launch campaign</t>
  </si>
  <si>
    <t>Instructional Staff FTE and Contractor Headcount</t>
  </si>
  <si>
    <t>Student Supports Staff FTE and Contractor Headcount</t>
  </si>
  <si>
    <t>School Administrators FTE and Contractor Headcount</t>
  </si>
  <si>
    <t>Total FTE Headcount</t>
  </si>
  <si>
    <t>FY27 salaries and benefits grown 2.0% annually (no HS staff added); benefits allocated pro rata</t>
  </si>
  <si>
    <t>FY27 non-personnel expenses grown 3% in SY27-28 and 2% annually thereafter, per pro forma inflation conventions</t>
  </si>
  <si>
    <t>Non-cash MS lease expense only; no HS rent</t>
  </si>
  <si>
    <t>Existing MS debt only; OSSE loan on original schedule (no 2-yr extension absent the HS project); no HS borrowing</t>
  </si>
  <si>
    <t>Operating FA $20K, MS capex $100K, other $100K annually; no HS capital expenses</t>
  </si>
  <si>
    <t>City First amortization; OSSE loan ($1.80M) repaid at original maturity in SY27-28 - extension assumed only with HS project</t>
  </si>
  <si>
    <t>MS facility 65,000 SF only</t>
  </si>
  <si>
    <t>Contingency: UPSFF foundation growth reduced to +1.0% annually after enacted FY27 (+3.8%)</t>
  </si>
  <si>
    <t>Contingency: residential facilities allotment held flat at $10,396 for all five years</t>
  </si>
  <si>
    <t>Contingency: HS opens SY27-28 at ~95% of plan (36 per grade 9-10 vs 38 planned)</t>
  </si>
  <si>
    <t>Grade 11 added SY28-29 at 32 (vs 34 planned)</t>
  </si>
  <si>
    <t>Grade 12 added SY29-30 at 32 (vs 34 planned)</t>
  </si>
  <si>
    <t>Special population counts scaled proportionally to reduced enrollment</t>
  </si>
  <si>
    <t>Base Case reconciliation adjustment scaled to reduced weighted enrollment and lower foundation</t>
  </si>
  <si>
    <t>Federal entitlements scaled to reduced enrollment</t>
  </si>
  <si>
    <t>ALL EXPENSES HELD AT BASE CASE LEVELS - no expense reductions required; operating income remains positive in each HS operating year</t>
  </si>
  <si>
    <t>Non-cash lease expense, DGS middle school facility (rent abated through SY39 for leasehold improvements)</t>
  </si>
  <si>
    <t>City First loan ($13.6M, 5.75%, matures 2037) and OSSE loan ($2.0M, 1%, 2-yr extension; balloon repaid SY29-30)</t>
  </si>
  <si>
    <t>Capital expenditures unchanged from Base Case</t>
  </si>
  <si>
    <t>Debt service unchanged from Base Case</t>
  </si>
  <si>
    <t>Facilities unchanged from Base Case</t>
  </si>
  <si>
    <t>Additional Assumptions - Monument Academy PCS (First budgeted fiscal year: 2026-2027)</t>
  </si>
  <si>
    <t>GENERAL</t>
  </si>
  <si>
    <t>All three budgets are derived from Monument Academy's board-reviewed multi-year operating pro forma (SY26-27 through SY33-34, 8/7/26 update) and the FY27 budget model. The Base Case ties to the pro forma including the 22Beacon high school lease and high school debt assumptions.</t>
  </si>
  <si>
    <t>Monument Academy is a residential boarding school serving grades 5-8, expanding to grades 9-12 beginning SY27-28 (grades 9-10), adding grade 11 in SY28-29 and grade 12 in SY29-30. Nearly all students are residential; 24 non-residential high school students are budgeted beginning SY29-30.</t>
  </si>
  <si>
    <t>UPSFF foundation: $15,643 in FY27 (+3.8% per enacted budget), +2.0% annually thereafter in the Base Case and No Expansion. Because the PCSB template weight list does not include the at-risk concentration add-ons (0.07 + 0.07) or the SpEd Blackman-Jones and attorney-fee add-ons (0.10 + 0.09), those amounts are carried in the "Other Adjustment to Categorical Enhancements" row so that DC funding ties to the pro forma.</t>
  </si>
  <si>
    <t>Expense category mapping follows the school's chart-of-accounts crosswalk: residential-life ("other service"), business operations, IT, executive, and development staff are reported in Administrative/Other Staff; contracted SpEd/instructional services in Student Supports; student transportation and telecom in Occupancy; staff development and staff-related costs in Other General Expenses. Benefits and payroll taxes are allocated pro rata to salaries.</t>
  </si>
  <si>
    <t>Facilities: 65,000 SF middle school leased from DC DGS with rent abated through SY39 (non-cash lease expense of $366K/yr); 46,790 SF high school (22Beacon, 1920 Bladensburg Rd NE) leased beginning SY27-28 with lease payments per the executed schedule ($1.35M in SY27-28 rising to $2.61M by SY30-31). MS debt: City First $13.6M (5.75%) and OSSE $2.0M (1%, two-year extension with ~$1.6M balloon repaid SY29-30).</t>
  </si>
  <si>
    <t>BASE CASE</t>
  </si>
  <si>
    <t>Matches the pro forma exactly: operating income of ($328K) in FY27 (a planned, non-cash-driven launch-year deficit: cash flow from operations is +$1.0M), then +$938K, +$1.45M, +$2.90M, and +$2.56M in FY28-FY31. Ending cash grows from $6.5M to $14.5M (155+ days).</t>
  </si>
  <si>
    <t>NO EXPANSION</t>
  </si>
  <si>
    <t>Existing grades 5-8 program held at 130 students. FY27 revenue and expense base (excluding all HS items) grown per pro forma conventions: salaries/benefits +2%/yr, non-personnel +3% in SY27-28 and +2% thereafter, UPSFF foundation +2%/yr. Philanthropy of $600K in FY27 (current-year forecast level) and $400K thereafter (historical level absent the HS launch campaign). No HS rent, debt, staff, or capital expenditures. The OSSE loan is repaid at its original maturity in SY27-28 ($1.80M, balloon plus final amortization) rather than extended, since the two-year extension is assumed only in connection with the HS project; interest reflects the original schedule.</t>
  </si>
  <si>
    <t>CONTINGENCY</t>
  </si>
  <si>
    <t>Conservative stress on the expansion plan: (1) HS enrollment at ~95% of plan - 36 students per grade in 9-10 and 32 per grade in 11-12, with special populations scaled proportionally; (2) UPSFF foundation growth reduced to +1.0% annually after FY27; (3) residential facilities allotment held flat for all five years; (4) federal entitlements scaled to reduced enrollment. ALL expenses are held at Base Case levels - no expense reductions are required to balance: operating income remains positive in every high school operating year (+$311K SY27-28, +$398K SY28-29, +$1.23M SY29-30, +$577K SY30-31).</t>
  </si>
  <si>
    <t>Step</t>
  </si>
  <si>
    <t>PCSB 5-Year Budget Template Instructions</t>
  </si>
  <si>
    <t>Populate unfilled (i.e., white) cells in columns F:L in the green, red, and orange-tabbed  5-Yr PCSB Budget worksheets per all the following instructions:
- The Base Case budget is your best estimate for your school opening or expansion plan.
- The No Expansion budget is your best estimate for your existing school(s) to continue operations without expanding.
- The Contingency budget is your very conservative estimate for your school opening or expansion plan, typically reflecting lower enrollment, lower UPSFF increases, reduced or no private grants and donations, increased occupancy expenses (if the terms of the building(s) acquistion/expansion or leased facility(ies) rents are not finalized), and decreased expenses that would be needed to balance the Contingency budget after reducing revenues.
Please enter the number of students budgeted for enrollment in the green-shaded cells G8:K43.</t>
  </si>
  <si>
    <t>Do not edit protected cells that are purple shaded (containing protected formulas), black shaded, or any cells in Base Case Minus No Expansion or Base Case Minus Contingency</t>
  </si>
  <si>
    <t>No cells within the data input ranges should be left blank (they will be appear red-shaded and will be unacceptable)</t>
  </si>
  <si>
    <t>If you prefer, the cells where you enter or paste whole numbers may be entered as formulas linked to other files</t>
  </si>
  <si>
    <t>In worksheet 5-Yr PCSB Enrollment Budget Base Case, select your LEA from the dropdown menu in cell C2</t>
  </si>
  <si>
    <t>In worksheet 5-Yr PCSB Enrollment Budget Base Case, select the first of the five budgeted fiscal years from the dropdown menu in cell D2</t>
  </si>
  <si>
    <t>If your LEA has more than one campus, combine the numbers and amounts from all campuses in each of the three budget versions</t>
  </si>
  <si>
    <t>Provide key assumptions (to minimize questions from DC PCSB) in column L of each budget and any additional assumption details in blue-tabbed worksheet Additional Assumptions</t>
  </si>
  <si>
    <t>By entering budgeted enrollment assumptions by grade level and special populations in columns G:K, the UPSFF revenues rows 46:48 will calculate automatically, and any adjustments entered on rows 44 and 45 should be described in cells L44 and L45 (e.g., stabilization funds)</t>
  </si>
  <si>
    <t>Resave this file as "PCSB 5-Yr Budget - LEA Name"and email the completed file to DC PCSB</t>
  </si>
  <si>
    <t>Please contact DC PCSB's Director of Finance or Senior Financial Analyst if you encounter any issues or have any questions</t>
  </si>
  <si>
    <t>Campus</t>
  </si>
  <si>
    <t>Campus ID</t>
  </si>
  <si>
    <t>Version 2023-02-18</t>
  </si>
  <si>
    <t>[SELECT LEA FROM DROPDOWN MENU OR ENTER NEW LEA]</t>
  </si>
  <si>
    <t>[LEA?]</t>
  </si>
  <si>
    <t>[SELECT LEA NAME FOR CAMPUS LIST]</t>
  </si>
  <si>
    <t>[CAMPUS?]</t>
  </si>
  <si>
    <t>Instructions worksheet: edited cells B2 and B9;
First 3 worksheets: added note to cell G8</t>
  </si>
  <si>
    <t>Academy of Hope Adult PCS</t>
  </si>
  <si>
    <t>All budget worksheets: E57:E59 and E103 changed names</t>
  </si>
  <si>
    <t>Achievement Preparatory Academy PCS</t>
  </si>
  <si>
    <t>Achievement Preparatory Academy PCS - Wahler Place Elementary School</t>
  </si>
  <si>
    <t>All budget worksheets: Changed all comments to notes</t>
  </si>
  <si>
    <t>AppleTree Early Learning PCS</t>
  </si>
  <si>
    <t>AppleTree Early Learning Center PCS - Columbia Heights</t>
  </si>
  <si>
    <t>AppleTree Early Learning Center PCS - Douglas Knoll</t>
  </si>
  <si>
    <t>BASIS DC PCS</t>
  </si>
  <si>
    <t>AppleTree Early Learning Center PCS - Lincoln Park</t>
  </si>
  <si>
    <t>Breakthrough Montessori PCS</t>
  </si>
  <si>
    <t>AppleTree Early Learning Center PCS - Oklahoma Avenue</t>
  </si>
  <si>
    <t>Bridges PCS</t>
  </si>
  <si>
    <t>AppleTree Early Learning Center PCS - Parklands at THEARC</t>
  </si>
  <si>
    <t>Briya PCS</t>
  </si>
  <si>
    <t>AppleTree Early Learning Center PCS - Southwest</t>
  </si>
  <si>
    <t>Capital City PCS</t>
  </si>
  <si>
    <t>Capital Village PCS</t>
  </si>
  <si>
    <t>Carlos Rosario International PCS</t>
  </si>
  <si>
    <t>Cedar Tree Academy PCS</t>
  </si>
  <si>
    <t>Center City PCS</t>
  </si>
  <si>
    <t>Capital City PCS - High School</t>
  </si>
  <si>
    <t>Cesar Chavez PCS for Public Policy</t>
  </si>
  <si>
    <t>Capital City PCS - Lower School</t>
  </si>
  <si>
    <t>Community College Preparatory Academy PCS</t>
  </si>
  <si>
    <t>Capital City PCS - Middle School</t>
  </si>
  <si>
    <t>Creative Minds International PCS</t>
  </si>
  <si>
    <t>DC Bilingual PCS</t>
  </si>
  <si>
    <t>DC Prep PCS</t>
  </si>
  <si>
    <t>DC Scholars PCS</t>
  </si>
  <si>
    <t>Center City PCS - Brightwood</t>
  </si>
  <si>
    <t>DC Wildflower PCS</t>
  </si>
  <si>
    <t>Center City PCS - Capitol Hill</t>
  </si>
  <si>
    <t>Digital Pioneers Academy PCS</t>
  </si>
  <si>
    <t>Center City PCS - Congress Heights</t>
  </si>
  <si>
    <t>District of Columbia International School</t>
  </si>
  <si>
    <t>Center City PCS - Petworth</t>
  </si>
  <si>
    <t>E.L. Haynes PCS</t>
  </si>
  <si>
    <t>Center City PCS - Shaw</t>
  </si>
  <si>
    <t>Eagle Academy PCS</t>
  </si>
  <si>
    <t>Center City PCS - Trinidad</t>
  </si>
  <si>
    <t>Early Childhood Academy PCS</t>
  </si>
  <si>
    <t>Cesar Chavez Public Charter Schools for Public Policy</t>
  </si>
  <si>
    <t>Elsie Whitlow Stokes Community Freedom PCS</t>
  </si>
  <si>
    <t>Friendship PCS</t>
  </si>
  <si>
    <t>Girls Global Academy PCS</t>
  </si>
  <si>
    <t>Global Citizens PCS</t>
  </si>
  <si>
    <t>DC Prep PCS - Anacostia Elementary School</t>
  </si>
  <si>
    <t>Goodwill Excel Center PCS</t>
  </si>
  <si>
    <t>DC Prep PCS - Anacostia Middle School</t>
  </si>
  <si>
    <t>Harmony DC PCS</t>
  </si>
  <si>
    <t>DC Prep PCS - Benning Elementary School</t>
  </si>
  <si>
    <t>Hope Community PCS</t>
  </si>
  <si>
    <t>DC Prep PCS - Benning Middle School</t>
  </si>
  <si>
    <t>Howard University Middle School of Mathematics and Science PCS</t>
  </si>
  <si>
    <t>DC Prep PCS - Edgewood Elementary School</t>
  </si>
  <si>
    <t>I Dream PCS</t>
  </si>
  <si>
    <t>DC Prep PCS - Edgewood Middle School</t>
  </si>
  <si>
    <t>IDEA PCS</t>
  </si>
  <si>
    <t>Ingenuity Prep PCS</t>
  </si>
  <si>
    <t>Inspired Teaching Demonstration PCS</t>
  </si>
  <si>
    <t>Digital Pioneers Academy PCS - Capitol Hill</t>
  </si>
  <si>
    <t>Kingsman Academy PCS</t>
  </si>
  <si>
    <t>Digital Pioneers Academy PCS - Johenning</t>
  </si>
  <si>
    <t>KIPP DC PCS</t>
  </si>
  <si>
    <t>Latin American Montessori Bilingual PCS</t>
  </si>
  <si>
    <t>E.L. Haynes PCS - Elementary School</t>
  </si>
  <si>
    <t>LAYC Career Academy PCS</t>
  </si>
  <si>
    <t>E.L. Haynes PCS - High School</t>
  </si>
  <si>
    <t>LEARN DC PCS</t>
  </si>
  <si>
    <t>E.L. Haynes PCS - Middle School</t>
  </si>
  <si>
    <t>Lee Montessori PCS</t>
  </si>
  <si>
    <t>Eagle Academy PCS - Capitol Riverfront</t>
  </si>
  <si>
    <t>Mary McLeod Bethune Day Academy PCS</t>
  </si>
  <si>
    <t>Eagle Academy PCS - Congress Heights</t>
  </si>
  <si>
    <t>Maya Angelou PCS</t>
  </si>
  <si>
    <t>Meridian PCS</t>
  </si>
  <si>
    <t>Elsie Whitlow Stokes Community Freedom PCS - Brookland</t>
  </si>
  <si>
    <t>Elsie Whitlow Stokes Community Freedom PCS - East End</t>
  </si>
  <si>
    <t>Mundo Verde Bilingual PCS</t>
  </si>
  <si>
    <t>Friendship PCS - Armstrong Elementary</t>
  </si>
  <si>
    <t>Paul PCS</t>
  </si>
  <si>
    <t>Friendship PCS - Armstrong Middle</t>
  </si>
  <si>
    <t>Perry Street Preparatory PCS</t>
  </si>
  <si>
    <t>Friendship PCS - Blow Pierce Elementary</t>
  </si>
  <si>
    <t>Richard Wright PCS for Journalism and Media Arts</t>
  </si>
  <si>
    <t>Friendship PCS - Blow Pierce Middle</t>
  </si>
  <si>
    <t>Rocketship Education DC PCS</t>
  </si>
  <si>
    <t>Friendship PCS - Chamberlain Elementary</t>
  </si>
  <si>
    <t>Roots PCS</t>
  </si>
  <si>
    <t>Friendship PCS - Chamberlain Middle</t>
  </si>
  <si>
    <t>SEED PCS</t>
  </si>
  <si>
    <t>Friendship PCS - Collegiate Academy</t>
  </si>
  <si>
    <t>Sela PCS</t>
  </si>
  <si>
    <t>Friendship PCS - Ideal Elementary</t>
  </si>
  <si>
    <t>Shining Stars Montessori Academy PCS</t>
  </si>
  <si>
    <t>Friendship PCS - Ideal Middle</t>
  </si>
  <si>
    <t>Social Justice PCS</t>
  </si>
  <si>
    <t>Friendship PCS - Online Academy</t>
  </si>
  <si>
    <t>St. Coletta Special Education PCS</t>
  </si>
  <si>
    <t>Friendship PCS - Southeast Elementary</t>
  </si>
  <si>
    <t>Statesmen College Preparatory Academy for Boys PCS</t>
  </si>
  <si>
    <t>Friendship PCS - Southeast Middle</t>
  </si>
  <si>
    <t>The Children's Guild DC PCS</t>
  </si>
  <si>
    <t>Friendship PCS - Technology Preparatory High School</t>
  </si>
  <si>
    <t>The Family Place PCS</t>
  </si>
  <si>
    <t>Friendship PCS - Woodridge International Elementary</t>
  </si>
  <si>
    <t>The Next Step/El Proximo Paso PCS</t>
  </si>
  <si>
    <t>Friendship PCS - Woodridge International Middle</t>
  </si>
  <si>
    <t>The Sojourner Truth School PCS</t>
  </si>
  <si>
    <t>Thurgood Marshall Academy PCS</t>
  </si>
  <si>
    <t>Two Rivers PCS</t>
  </si>
  <si>
    <t>Washington Global PCS</t>
  </si>
  <si>
    <t>Harmony DC PCS - School of Excellence</t>
  </si>
  <si>
    <t>Washington Latin PCS</t>
  </si>
  <si>
    <t>Hope Community PCS - Tolson</t>
  </si>
  <si>
    <t>Washington Leadership Academy PCS</t>
  </si>
  <si>
    <t>Washington Yu Ying PCS</t>
  </si>
  <si>
    <t>YouthBuild DC PCS</t>
  </si>
  <si>
    <t>KIPP DC - AIM Academy PCS</t>
  </si>
  <si>
    <t>KIPP DC - Arts and Technology Academy PCS</t>
  </si>
  <si>
    <t>KIPP DC - College Preparatory PCS</t>
  </si>
  <si>
    <t>KIPP DC - Connect Academy PCS</t>
  </si>
  <si>
    <t>KIPP DC - Discover Academy PCS</t>
  </si>
  <si>
    <t>KIPP DC - Grow Academy PCS</t>
  </si>
  <si>
    <t>KIPP DC - Heights Academy PCS</t>
  </si>
  <si>
    <t>KIPP DC - Honor Academy PCS</t>
  </si>
  <si>
    <t>KIPP DC - Inspire Academy PCS</t>
  </si>
  <si>
    <t>KIPP DC - KEY Academy PCS</t>
  </si>
  <si>
    <t>KIPP DC - Lead Academy PCS</t>
  </si>
  <si>
    <t>KIPP DC - LEAP Academy PCS</t>
  </si>
  <si>
    <t>KIPP DC - Northeast Academy PCS</t>
  </si>
  <si>
    <t>KIPP DC - Pride Academy PCS</t>
  </si>
  <si>
    <t>KIPP DC - Promise Academy PCS</t>
  </si>
  <si>
    <t>KIPP DC - Quest Academy PCS</t>
  </si>
  <si>
    <t>KIPP DC - Spring Academy PCS</t>
  </si>
  <si>
    <t>KIPP DC - Valor Academy PCS</t>
  </si>
  <si>
    <t>KIPP DC - WILL Academy PCS</t>
  </si>
  <si>
    <t>KIPP DC PCS - Legacy College Preparatory PCS</t>
  </si>
  <si>
    <t>Lee Montessori PCS - Brookland</t>
  </si>
  <si>
    <t>Lee Montessori PCS - East End</t>
  </si>
  <si>
    <t>Maya Angelou PCS - High School</t>
  </si>
  <si>
    <t>Maya Angelou PCS - Young Adult Learning Center</t>
  </si>
  <si>
    <t>Maya Angelou PCS - Academy at DC Jail</t>
  </si>
  <si>
    <t>Mundo Verde Bilingual PCS - Calle Ocho</t>
  </si>
  <si>
    <t>Mundo Verde Bilingual PCS - J.F. Cook</t>
  </si>
  <si>
    <t>Paul PCS - International High School</t>
  </si>
  <si>
    <t>Paul PCS - Middle School</t>
  </si>
  <si>
    <t>Rocketship PCS - Infinity Community Prep</t>
  </si>
  <si>
    <t>Rocketship PCS - Legacy Prep</t>
  </si>
  <si>
    <t>Rocketship PCS - Rise Academy</t>
  </si>
  <si>
    <t>The SEED PCS of Washington DC</t>
  </si>
  <si>
    <t>Statesmen College Preparatory  Academy for Boys PCS</t>
  </si>
  <si>
    <t>Two Rivers PCS - 4th Street</t>
  </si>
  <si>
    <t>Two Rivers PCS - Young Elementary School</t>
  </si>
  <si>
    <t>Two Rivers PCS - Young Middle School</t>
  </si>
  <si>
    <t>Washington Latin PCS - 2nd Middle School</t>
  </si>
  <si>
    <t>Washington Latin PCS - Middle School</t>
  </si>
  <si>
    <t>Washington Latin PCS - Upper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</si>
</sst>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_(* \(#,##0.00\);_(* \-??_);_(@_)"/>
    <numFmt numFmtId="165" formatCode="_(\$* #,##0.00_);_(\$* \(#,##0.00\);_(\$* \-??_);_(@_)"/>
    <numFmt numFmtId="166" formatCode="####;\-####"/>
    <numFmt numFmtId="167" formatCode="_(* #,##0_);[Red]_(* \(#,##0\);_(* \-_);_(@_)"/>
    <numFmt numFmtId="168" formatCode="_(\$* #,##0_);[Red]_(\$* \(#,##0\);_(\$* \-_);_(@_)"/>
    <numFmt numFmtId="169" formatCode="#,##0.00%;[Red]\(#,##0.00%\);&quot;-  &quot;"/>
    <numFmt numFmtId="170" formatCode="_(* #,##0%_);[Red]_(* \(#,##0%\);_(* \-_);_(@_)"/>
    <numFmt numFmtId="171" formatCode="_(* #,##0.000_);[Red]_(* \(#,##0.000\);_(* \-_);_(@_)"/>
    <numFmt numFmtId="172" formatCode="_(* #,##0_);_(* \(#,##0\);_(* \-_);_(@_)"/>
    <numFmt numFmtId="173" formatCode="#,##0&quot; days&quot;"/>
    <numFmt numFmtId="174" formatCode="_(* #,##0.0_);[Red]_(* \(#,##0.0\);_(* \-_);_(@_)"/>
    <numFmt numFmtId="175" formatCode="m/d/yyyy"/>
  </numFmts>
  <fonts count="25" x14ac:knownFonts="1">
    <font>
      <sz val="11"/>
      <color theme="1"/>
      <name val="Montserrat"/>
      <family val="2"/>
      <charset val="1"/>
    </font>
    <font>
      <sz val="11"/>
      <color rgb="FF000000"/>
      <name val="Calibri"/>
      <family val="2"/>
      <charset val="1"/>
    </font>
    <font>
      <sz val="12"/>
      <color theme="1"/>
      <name val="Arial"/>
      <family val="2"/>
      <charset val="1"/>
    </font>
    <font>
      <sz val="11"/>
      <color theme="1"/>
      <name val="Calibri"/>
      <family val="2"/>
      <charset val="1"/>
    </font>
    <font>
      <sz val="10"/>
      <name val="Times New Roman"/>
      <family val="1"/>
      <charset val="1"/>
    </font>
    <font>
      <sz val="10"/>
      <name val="Arial"/>
      <family val="2"/>
      <charset val="1"/>
    </font>
    <font>
      <b/>
      <sz val="11"/>
      <color theme="1"/>
      <name val="Montserrat"/>
      <charset val="1"/>
    </font>
    <font>
      <b/>
      <sz val="11"/>
      <name val="Montserrat"/>
      <charset val="1"/>
    </font>
    <font>
      <sz val="11"/>
      <name val="Montserrat"/>
      <family val="2"/>
      <charset val="1"/>
    </font>
    <font>
      <sz val="11"/>
      <color theme="5" tint="-0.499984740745262"/>
      <name val="Montserrat"/>
      <family val="2"/>
      <charset val="1"/>
    </font>
    <font>
      <sz val="11"/>
      <color rgb="FF0432FF"/>
      <name val="Montserrat"/>
      <family val="2"/>
      <charset val="1"/>
    </font>
    <font>
      <sz val="11"/>
      <color theme="1"/>
      <name val="Montserrat"/>
      <charset val="1"/>
    </font>
    <font>
      <sz val="11"/>
      <color rgb="FF7030A0"/>
      <name val="Montserrat"/>
      <family val="2"/>
      <charset val="1"/>
    </font>
    <font>
      <sz val="11"/>
      <color theme="7" tint="-0.499984740745262"/>
      <name val="Montserrat"/>
      <family val="2"/>
      <charset val="1"/>
    </font>
    <font>
      <sz val="11"/>
      <color rgb="FFFF40FF"/>
      <name val="Montserrat"/>
      <family val="2"/>
      <charset val="1"/>
    </font>
    <font>
      <sz val="11"/>
      <color rgb="FF00B050"/>
      <name val="Montserrat"/>
      <family val="2"/>
      <charset val="1"/>
    </font>
    <font>
      <sz val="11"/>
      <color rgb="FF00B0F0"/>
      <name val="Montserrat"/>
      <family val="2"/>
      <charset val="1"/>
    </font>
    <font>
      <b/>
      <sz val="11"/>
      <color rgb="FF7030A0"/>
      <name val="Montserrat"/>
      <charset val="1"/>
    </font>
    <font>
      <sz val="11"/>
      <name val="Montserrat"/>
      <charset val="1"/>
    </font>
    <font>
      <sz val="10"/>
      <name val="Arial"/>
      <family val="2"/>
    </font>
    <font>
      <b/>
      <sz val="16"/>
      <color theme="1"/>
      <name val="Montserrat"/>
      <charset val="1"/>
    </font>
    <font>
      <b/>
      <i/>
      <sz val="11"/>
      <color theme="1"/>
      <name val="Montserrat"/>
      <charset val="1"/>
    </font>
    <font>
      <b/>
      <sz val="11"/>
      <color theme="0"/>
      <name val="Montserrat"/>
      <charset val="1"/>
    </font>
    <font>
      <b/>
      <sz val="11"/>
      <color rgb="FF0432FF"/>
      <name val="Montserrat"/>
      <family val="2"/>
      <charset val="1"/>
    </font>
    <font>
      <sz val="11"/>
      <color theme="1"/>
      <name val="Montserrat Regular"/>
      <charset val="1"/>
    </font>
  </fonts>
  <fills count="14">
    <fill>
      <patternFill patternType="none"/>
    </fill>
    <fill>
      <patternFill patternType="gray125"/>
    </fill>
    <fill>
      <patternFill patternType="solid">
        <fgColor theme="5" tint="0.39988402966399123"/>
        <bgColor rgb="FFFFD966"/>
      </patternFill>
    </fill>
    <fill>
      <patternFill patternType="solid">
        <fgColor theme="4" tint="0.79989013336588644"/>
        <bgColor rgb="FFD9D9D9"/>
      </patternFill>
    </fill>
    <fill>
      <patternFill patternType="solid">
        <fgColor theme="9" tint="0.59987182226020086"/>
        <bgColor rgb="FFD9D9D9"/>
      </patternFill>
    </fill>
    <fill>
      <patternFill patternType="solid">
        <fgColor theme="9" tint="0.79989013336588644"/>
        <bgColor rgb="FFDAE3F3"/>
      </patternFill>
    </fill>
    <fill>
      <patternFill patternType="solid">
        <fgColor theme="0" tint="-0.14999847407452621"/>
        <bgColor rgb="FFDAE3F3"/>
      </patternFill>
    </fill>
    <fill>
      <patternFill patternType="solid">
        <fgColor theme="1"/>
        <bgColor rgb="FF003300"/>
      </patternFill>
    </fill>
    <fill>
      <patternFill patternType="solid">
        <fgColor rgb="FFE4CAFF"/>
        <bgColor rgb="FFD9D9D9"/>
      </patternFill>
    </fill>
    <fill>
      <patternFill patternType="solid">
        <fgColor theme="7" tint="0.79989013336588644"/>
        <bgColor rgb="FFE2F0D9"/>
      </patternFill>
    </fill>
    <fill>
      <patternFill patternType="solid">
        <fgColor theme="2" tint="-0.249977111117893"/>
        <bgColor rgb="FF969696"/>
      </patternFill>
    </fill>
    <fill>
      <patternFill patternType="solid">
        <fgColor theme="7" tint="0.39988402966399123"/>
        <bgColor rgb="FFF4B183"/>
      </patternFill>
    </fill>
    <fill>
      <patternFill patternType="solid">
        <fgColor theme="9" tint="-0.249977111117893"/>
        <bgColor rgb="FF808080"/>
      </patternFill>
    </fill>
    <fill>
      <patternFill patternType="solid">
        <fgColor rgb="FF7030A0"/>
        <bgColor rgb="FF993366"/>
      </patternFill>
    </fill>
  </fills>
  <borders count="20">
    <border>
      <left/>
      <right/>
      <top/>
      <bottom/>
      <diagonal/>
    </border>
    <border>
      <left/>
      <right/>
      <top/>
      <bottom style="thin">
        <color auto="1"/>
      </bottom>
      <diagonal/>
    </border>
    <border>
      <left/>
      <right/>
      <top/>
      <bottom style="double">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style="double">
        <color auto="1"/>
      </top>
      <bottom style="double">
        <color auto="1"/>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bottom style="double">
        <color auto="1"/>
      </bottom>
      <diagonal/>
    </border>
    <border>
      <left/>
      <right style="medium">
        <color auto="1"/>
      </right>
      <top/>
      <bottom style="double">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style="thin">
        <color auto="1"/>
      </top>
      <bottom style="double">
        <color auto="1"/>
      </bottom>
      <diagonal/>
    </border>
    <border>
      <left/>
      <right style="medium">
        <color auto="1"/>
      </right>
      <top style="thin">
        <color auto="1"/>
      </top>
      <bottom style="double">
        <color auto="1"/>
      </bottom>
      <diagonal/>
    </border>
    <border>
      <left/>
      <right/>
      <top/>
      <bottom style="medium">
        <color auto="1"/>
      </bottom>
      <diagonal/>
    </border>
  </borders>
  <cellStyleXfs count="10">
    <xf numFmtId="0" fontId="0" fillId="0" borderId="0"/>
    <xf numFmtId="164" fontId="1" fillId="0" borderId="0"/>
    <xf numFmtId="164" fontId="2" fillId="0" borderId="0"/>
    <xf numFmtId="165" fontId="3" fillId="0" borderId="0"/>
    <xf numFmtId="165" fontId="4" fillId="0" borderId="0"/>
    <xf numFmtId="165" fontId="2" fillId="0" borderId="0"/>
    <xf numFmtId="0" fontId="3" fillId="0" borderId="0"/>
    <xf numFmtId="0" fontId="2" fillId="0" borderId="0"/>
    <xf numFmtId="0" fontId="4" fillId="0" borderId="0"/>
    <xf numFmtId="0" fontId="5" fillId="0" borderId="0"/>
  </cellStyleXfs>
  <cellXfs count="165">
    <xf numFmtId="0" fontId="0" fillId="0" borderId="0" xfId="0"/>
    <xf numFmtId="175" fontId="23" fillId="0" borderId="0" xfId="0" applyNumberFormat="1" applyFont="1" applyAlignment="1">
      <alignment horizontal="left"/>
    </xf>
    <xf numFmtId="166" fontId="0" fillId="0" borderId="0" xfId="0" applyNumberFormat="1"/>
    <xf numFmtId="167" fontId="0" fillId="0" borderId="0" xfId="0" applyNumberFormat="1"/>
    <xf numFmtId="167" fontId="0" fillId="0" borderId="0" xfId="0" applyNumberFormat="1" applyAlignment="1">
      <alignment horizontal="center"/>
    </xf>
    <xf numFmtId="168" fontId="0" fillId="0" borderId="0" xfId="0" applyNumberFormat="1"/>
    <xf numFmtId="167" fontId="0" fillId="0" borderId="0" xfId="0" applyNumberFormat="1" applyAlignment="1">
      <alignment horizontal="left"/>
    </xf>
    <xf numFmtId="0" fontId="6" fillId="0" borderId="0" xfId="0" applyFont="1" applyAlignment="1">
      <alignment horizontal="center" vertical="top"/>
    </xf>
    <xf numFmtId="166" fontId="6" fillId="0" borderId="0" xfId="0" applyNumberFormat="1" applyFont="1" applyAlignment="1">
      <alignment horizontal="center" vertical="top"/>
    </xf>
    <xf numFmtId="167" fontId="7" fillId="0" borderId="0" xfId="0" applyNumberFormat="1" applyFont="1" applyAlignment="1">
      <alignment horizontal="center" vertical="top" wrapText="1"/>
    </xf>
    <xf numFmtId="167" fontId="7" fillId="2" borderId="0" xfId="0" applyNumberFormat="1" applyFont="1" applyFill="1" applyAlignment="1">
      <alignment horizontal="center" vertical="top" wrapText="1"/>
    </xf>
    <xf numFmtId="168" fontId="6" fillId="2" borderId="0" xfId="0" applyNumberFormat="1" applyFont="1" applyFill="1" applyAlignment="1">
      <alignment horizontal="center" vertical="top"/>
    </xf>
    <xf numFmtId="167" fontId="6" fillId="3" borderId="0" xfId="0" applyNumberFormat="1" applyFont="1" applyFill="1" applyAlignment="1">
      <alignment horizontal="center" vertical="top" wrapText="1"/>
    </xf>
    <xf numFmtId="167" fontId="6" fillId="4" borderId="0" xfId="0" applyNumberFormat="1" applyFont="1" applyFill="1" applyAlignment="1">
      <alignment horizontal="center" vertical="top" wrapText="1"/>
    </xf>
    <xf numFmtId="167" fontId="6" fillId="0" borderId="0" xfId="0" applyNumberFormat="1" applyFont="1" applyAlignment="1">
      <alignment horizontal="center" vertical="top"/>
    </xf>
    <xf numFmtId="0" fontId="8" fillId="0" borderId="0" xfId="0" applyFont="1"/>
    <xf numFmtId="166" fontId="9" fillId="0" borderId="0" xfId="0" applyNumberFormat="1" applyFont="1"/>
    <xf numFmtId="0" fontId="10" fillId="0" borderId="0" xfId="0" applyFont="1" applyProtection="1">
      <protection locked="0"/>
    </xf>
    <xf numFmtId="167" fontId="10" fillId="0" borderId="0" xfId="0" applyNumberFormat="1" applyFont="1" applyProtection="1">
      <protection locked="0"/>
    </xf>
    <xf numFmtId="0" fontId="11" fillId="0" borderId="0" xfId="0" applyFont="1"/>
    <xf numFmtId="169" fontId="12" fillId="5" borderId="0" xfId="0" applyNumberFormat="1" applyFont="1" applyFill="1" applyProtection="1">
      <protection locked="0"/>
    </xf>
    <xf numFmtId="169" fontId="0" fillId="5" borderId="0" xfId="0" applyNumberFormat="1" applyFill="1" applyProtection="1">
      <protection locked="0"/>
    </xf>
    <xf numFmtId="167" fontId="0" fillId="0" borderId="0" xfId="0" applyNumberFormat="1" applyAlignment="1" applyProtection="1">
      <alignment horizontal="left"/>
      <protection locked="0"/>
    </xf>
    <xf numFmtId="169" fontId="0" fillId="6" borderId="0" xfId="0" applyNumberFormat="1" applyFill="1"/>
    <xf numFmtId="170" fontId="0" fillId="6" borderId="0" xfId="0" applyNumberFormat="1" applyFill="1"/>
    <xf numFmtId="0" fontId="9" fillId="0" borderId="0" xfId="0" applyFont="1"/>
    <xf numFmtId="167" fontId="13" fillId="0" borderId="0" xfId="0" applyNumberFormat="1" applyFont="1"/>
    <xf numFmtId="168" fontId="12" fillId="5" borderId="1" xfId="0" applyNumberFormat="1" applyFont="1" applyFill="1" applyBorder="1" applyProtection="1">
      <protection locked="0"/>
    </xf>
    <xf numFmtId="168" fontId="12" fillId="0" borderId="1" xfId="0" applyNumberFormat="1" applyFont="1" applyBorder="1"/>
    <xf numFmtId="167" fontId="0" fillId="7" borderId="0" xfId="0" applyNumberFormat="1" applyFill="1" applyAlignment="1">
      <alignment horizontal="center"/>
    </xf>
    <xf numFmtId="168" fontId="12" fillId="6" borderId="1" xfId="0" applyNumberFormat="1" applyFont="1" applyFill="1" applyBorder="1"/>
    <xf numFmtId="170" fontId="12" fillId="6" borderId="1" xfId="0" applyNumberFormat="1" applyFont="1" applyFill="1" applyBorder="1"/>
    <xf numFmtId="0" fontId="14" fillId="0" borderId="0" xfId="0" applyFont="1"/>
    <xf numFmtId="168" fontId="12" fillId="5" borderId="2" xfId="0" applyNumberFormat="1" applyFont="1" applyFill="1" applyBorder="1" applyProtection="1">
      <protection locked="0"/>
    </xf>
    <xf numFmtId="168" fontId="12" fillId="0" borderId="2" xfId="0" applyNumberFormat="1" applyFont="1" applyBorder="1"/>
    <xf numFmtId="168" fontId="12" fillId="6" borderId="2" xfId="0" applyNumberFormat="1" applyFont="1" applyFill="1" applyBorder="1"/>
    <xf numFmtId="170" fontId="12" fillId="6" borderId="2" xfId="0" applyNumberFormat="1" applyFont="1" applyFill="1" applyBorder="1"/>
    <xf numFmtId="0" fontId="15" fillId="0" borderId="0" xfId="0" applyFont="1"/>
    <xf numFmtId="171" fontId="12" fillId="5" borderId="0" xfId="0" applyNumberFormat="1" applyFont="1" applyFill="1" applyProtection="1">
      <protection locked="0"/>
    </xf>
    <xf numFmtId="172" fontId="0" fillId="5" borderId="0" xfId="0" applyNumberFormat="1" applyFill="1" applyProtection="1">
      <protection locked="0"/>
    </xf>
    <xf numFmtId="172" fontId="0" fillId="6" borderId="0" xfId="0" applyNumberFormat="1" applyFill="1"/>
    <xf numFmtId="0" fontId="15" fillId="0" borderId="0" xfId="0" applyFont="1" applyAlignment="1">
      <alignment horizontal="left"/>
    </xf>
    <xf numFmtId="171" fontId="12" fillId="5" borderId="1" xfId="0" applyNumberFormat="1" applyFont="1" applyFill="1" applyBorder="1" applyProtection="1">
      <protection locked="0"/>
    </xf>
    <xf numFmtId="172" fontId="0" fillId="5" borderId="1" xfId="0" applyNumberFormat="1" applyFill="1" applyBorder="1" applyProtection="1">
      <protection locked="0"/>
    </xf>
    <xf numFmtId="172" fontId="0" fillId="6" borderId="1" xfId="0" applyNumberFormat="1" applyFill="1" applyBorder="1"/>
    <xf numFmtId="170" fontId="0" fillId="6" borderId="1" xfId="0" applyNumberFormat="1" applyFill="1" applyBorder="1"/>
    <xf numFmtId="0" fontId="16" fillId="0" borderId="0" xfId="0" applyFont="1"/>
    <xf numFmtId="168" fontId="0" fillId="0" borderId="0" xfId="0" applyNumberFormat="1" applyProtection="1">
      <protection locked="0"/>
    </xf>
    <xf numFmtId="168" fontId="0" fillId="6" borderId="0" xfId="0" applyNumberFormat="1" applyFill="1"/>
    <xf numFmtId="168" fontId="0" fillId="0" borderId="1" xfId="0" applyNumberFormat="1" applyBorder="1" applyProtection="1">
      <protection locked="0"/>
    </xf>
    <xf numFmtId="168" fontId="0" fillId="6" borderId="1" xfId="0" applyNumberFormat="1" applyFill="1" applyBorder="1"/>
    <xf numFmtId="168" fontId="17" fillId="0" borderId="0" xfId="0" applyNumberFormat="1" applyFont="1"/>
    <xf numFmtId="168" fontId="17" fillId="6" borderId="0" xfId="0" applyNumberFormat="1" applyFont="1" applyFill="1"/>
    <xf numFmtId="170" fontId="17" fillId="6" borderId="0" xfId="0" applyNumberFormat="1" applyFont="1" applyFill="1"/>
    <xf numFmtId="0" fontId="17" fillId="0" borderId="0" xfId="0" applyFont="1"/>
    <xf numFmtId="168" fontId="17" fillId="8" borderId="3" xfId="0" applyNumberFormat="1" applyFont="1" applyFill="1" applyBorder="1"/>
    <xf numFmtId="168" fontId="17" fillId="6" borderId="3" xfId="0" applyNumberFormat="1" applyFont="1" applyFill="1" applyBorder="1"/>
    <xf numFmtId="170" fontId="17" fillId="6" borderId="3" xfId="0" applyNumberFormat="1" applyFont="1" applyFill="1" applyBorder="1"/>
    <xf numFmtId="167" fontId="17" fillId="9" borderId="0" xfId="0" applyNumberFormat="1" applyFont="1" applyFill="1" applyProtection="1">
      <protection locked="0"/>
    </xf>
    <xf numFmtId="167" fontId="17" fillId="6" borderId="0" xfId="0" applyNumberFormat="1" applyFont="1" applyFill="1"/>
    <xf numFmtId="167" fontId="17" fillId="8" borderId="3" xfId="0" applyNumberFormat="1" applyFont="1" applyFill="1" applyBorder="1"/>
    <xf numFmtId="167" fontId="17" fillId="6" borderId="3" xfId="0" applyNumberFormat="1" applyFont="1" applyFill="1" applyBorder="1"/>
    <xf numFmtId="0" fontId="18" fillId="0" borderId="0" xfId="0" applyFont="1"/>
    <xf numFmtId="168" fontId="17" fillId="8" borderId="4" xfId="0" applyNumberFormat="1" applyFont="1" applyFill="1" applyBorder="1"/>
    <xf numFmtId="168" fontId="17" fillId="6" borderId="4" xfId="0" applyNumberFormat="1" applyFont="1" applyFill="1" applyBorder="1"/>
    <xf numFmtId="170" fontId="17" fillId="6" borderId="4" xfId="0" applyNumberFormat="1" applyFont="1" applyFill="1" applyBorder="1"/>
    <xf numFmtId="168" fontId="17" fillId="8" borderId="0" xfId="0" applyNumberFormat="1" applyFont="1" applyFill="1"/>
    <xf numFmtId="168" fontId="0" fillId="0" borderId="2" xfId="0" applyNumberFormat="1" applyBorder="1" applyProtection="1">
      <protection locked="0"/>
    </xf>
    <xf numFmtId="168" fontId="17" fillId="8" borderId="5" xfId="0" applyNumberFormat="1" applyFont="1" applyFill="1" applyBorder="1"/>
    <xf numFmtId="168" fontId="17" fillId="6" borderId="5" xfId="0" applyNumberFormat="1" applyFont="1" applyFill="1" applyBorder="1"/>
    <xf numFmtId="170" fontId="17" fillId="6" borderId="5" xfId="0" applyNumberFormat="1" applyFont="1" applyFill="1" applyBorder="1"/>
    <xf numFmtId="168" fontId="0" fillId="6" borderId="2" xfId="0" applyNumberFormat="1" applyFill="1" applyBorder="1"/>
    <xf numFmtId="170" fontId="0" fillId="6" borderId="2" xfId="0" applyNumberFormat="1" applyFill="1" applyBorder="1"/>
    <xf numFmtId="167" fontId="17" fillId="8" borderId="1" xfId="0" applyNumberFormat="1" applyFont="1" applyFill="1" applyBorder="1"/>
    <xf numFmtId="167" fontId="17" fillId="6" borderId="1" xfId="0" applyNumberFormat="1" applyFont="1" applyFill="1" applyBorder="1"/>
    <xf numFmtId="170" fontId="17" fillId="6" borderId="1" xfId="0" applyNumberFormat="1" applyFont="1" applyFill="1" applyBorder="1"/>
    <xf numFmtId="167" fontId="0" fillId="0" borderId="0" xfId="0" applyNumberFormat="1" applyProtection="1">
      <protection locked="0"/>
    </xf>
    <xf numFmtId="167" fontId="0" fillId="6" borderId="0" xfId="0" applyNumberFormat="1" applyFill="1"/>
    <xf numFmtId="167" fontId="17" fillId="8" borderId="2" xfId="0" applyNumberFormat="1" applyFont="1" applyFill="1" applyBorder="1"/>
    <xf numFmtId="167" fontId="17" fillId="6" borderId="2" xfId="0" applyNumberFormat="1" applyFont="1" applyFill="1" applyBorder="1"/>
    <xf numFmtId="170" fontId="17" fillId="6" borderId="2" xfId="0" applyNumberFormat="1" applyFont="1" applyFill="1" applyBorder="1"/>
    <xf numFmtId="168" fontId="17" fillId="8" borderId="1" xfId="0" applyNumberFormat="1" applyFont="1" applyFill="1" applyBorder="1"/>
    <xf numFmtId="168" fontId="17" fillId="6" borderId="1" xfId="0" applyNumberFormat="1" applyFont="1" applyFill="1" applyBorder="1"/>
    <xf numFmtId="170" fontId="17" fillId="8" borderId="5" xfId="0" applyNumberFormat="1" applyFont="1" applyFill="1" applyBorder="1"/>
    <xf numFmtId="170" fontId="17" fillId="8" borderId="0" xfId="0" applyNumberFormat="1" applyFont="1" applyFill="1"/>
    <xf numFmtId="173" fontId="17" fillId="8" borderId="1" xfId="0" applyNumberFormat="1" applyFont="1" applyFill="1" applyBorder="1"/>
    <xf numFmtId="173" fontId="17" fillId="6" borderId="1" xfId="0" applyNumberFormat="1" applyFont="1" applyFill="1" applyBorder="1"/>
    <xf numFmtId="170" fontId="17" fillId="8" borderId="2" xfId="0" applyNumberFormat="1" applyFont="1" applyFill="1" applyBorder="1"/>
    <xf numFmtId="174" fontId="17" fillId="8" borderId="6" xfId="0" applyNumberFormat="1" applyFont="1" applyFill="1" applyBorder="1"/>
    <xf numFmtId="167" fontId="17" fillId="6" borderId="6" xfId="0" applyNumberFormat="1" applyFont="1" applyFill="1" applyBorder="1"/>
    <xf numFmtId="170" fontId="17" fillId="6" borderId="6" xfId="0" applyNumberFormat="1" applyFont="1" applyFill="1" applyBorder="1"/>
    <xf numFmtId="169" fontId="12" fillId="0" borderId="0" xfId="0" applyNumberFormat="1" applyFont="1" applyProtection="1">
      <protection locked="0"/>
    </xf>
    <xf numFmtId="169" fontId="0" fillId="0" borderId="0" xfId="0" applyNumberFormat="1" applyProtection="1">
      <protection locked="0"/>
    </xf>
    <xf numFmtId="171" fontId="12" fillId="0" borderId="0" xfId="0" applyNumberFormat="1" applyFont="1"/>
    <xf numFmtId="171" fontId="12" fillId="0" borderId="1" xfId="0" applyNumberFormat="1" applyFont="1" applyBorder="1"/>
    <xf numFmtId="168" fontId="6" fillId="10" borderId="7" xfId="0" applyNumberFormat="1" applyFont="1" applyFill="1" applyBorder="1" applyAlignment="1">
      <alignment horizontal="center" vertical="top" wrapText="1"/>
    </xf>
    <xf numFmtId="168" fontId="6" fillId="10" borderId="0" xfId="0" applyNumberFormat="1" applyFont="1" applyFill="1" applyAlignment="1">
      <alignment horizontal="center" vertical="top" wrapText="1"/>
    </xf>
    <xf numFmtId="168" fontId="6" fillId="10" borderId="8" xfId="0" applyNumberFormat="1" applyFont="1" applyFill="1" applyBorder="1" applyAlignment="1">
      <alignment horizontal="center" vertical="top" wrapText="1"/>
    </xf>
    <xf numFmtId="0" fontId="13" fillId="0" borderId="0" xfId="0" applyFont="1"/>
    <xf numFmtId="169" fontId="12" fillId="0" borderId="0" xfId="0" applyNumberFormat="1" applyFont="1"/>
    <xf numFmtId="169" fontId="0" fillId="0" borderId="0" xfId="0" applyNumberFormat="1"/>
    <xf numFmtId="169" fontId="0" fillId="0" borderId="7" xfId="0" applyNumberFormat="1" applyBorder="1"/>
    <xf numFmtId="169" fontId="0" fillId="0" borderId="8" xfId="0" applyNumberFormat="1" applyBorder="1"/>
    <xf numFmtId="170" fontId="12" fillId="0" borderId="9" xfId="0" applyNumberFormat="1" applyFont="1" applyBorder="1"/>
    <xf numFmtId="170" fontId="12" fillId="0" borderId="1" xfId="0" applyNumberFormat="1" applyFont="1" applyBorder="1"/>
    <xf numFmtId="170" fontId="12" fillId="0" borderId="10" xfId="0" applyNumberFormat="1" applyFont="1" applyBorder="1"/>
    <xf numFmtId="170" fontId="0" fillId="0" borderId="7" xfId="0" applyNumberFormat="1" applyBorder="1"/>
    <xf numFmtId="170" fontId="0" fillId="0" borderId="0" xfId="0" applyNumberFormat="1"/>
    <xf numFmtId="170" fontId="0" fillId="0" borderId="8" xfId="0" applyNumberFormat="1" applyBorder="1"/>
    <xf numFmtId="170" fontId="12" fillId="0" borderId="11" xfId="0" applyNumberFormat="1" applyFont="1" applyBorder="1"/>
    <xf numFmtId="170" fontId="12" fillId="0" borderId="2" xfId="0" applyNumberFormat="1" applyFont="1" applyBorder="1"/>
    <xf numFmtId="170" fontId="12" fillId="0" borderId="12" xfId="0" applyNumberFormat="1" applyFont="1" applyBorder="1"/>
    <xf numFmtId="172" fontId="0" fillId="5" borderId="0" xfId="0" applyNumberFormat="1" applyFill="1"/>
    <xf numFmtId="170" fontId="0" fillId="5" borderId="7" xfId="0" applyNumberFormat="1" applyFill="1" applyBorder="1"/>
    <xf numFmtId="170" fontId="0" fillId="5" borderId="0" xfId="0" applyNumberFormat="1" applyFill="1"/>
    <xf numFmtId="170" fontId="0" fillId="5" borderId="8" xfId="0" applyNumberFormat="1" applyFill="1" applyBorder="1"/>
    <xf numFmtId="172" fontId="0" fillId="5" borderId="1" xfId="0" applyNumberFormat="1" applyFill="1" applyBorder="1"/>
    <xf numFmtId="170" fontId="0" fillId="5" borderId="9" xfId="0" applyNumberFormat="1" applyFill="1" applyBorder="1"/>
    <xf numFmtId="170" fontId="0" fillId="5" borderId="1" xfId="0" applyNumberFormat="1" applyFill="1" applyBorder="1"/>
    <xf numFmtId="170" fontId="0" fillId="5" borderId="10" xfId="0" applyNumberFormat="1" applyFill="1" applyBorder="1"/>
    <xf numFmtId="168" fontId="0" fillId="0" borderId="1" xfId="0" applyNumberFormat="1" applyBorder="1"/>
    <xf numFmtId="170" fontId="0" fillId="0" borderId="9" xfId="0" applyNumberFormat="1" applyBorder="1"/>
    <xf numFmtId="170" fontId="0" fillId="0" borderId="1" xfId="0" applyNumberFormat="1" applyBorder="1"/>
    <xf numFmtId="170" fontId="0" fillId="0" borderId="10" xfId="0" applyNumberFormat="1" applyBorder="1"/>
    <xf numFmtId="170" fontId="17" fillId="0" borderId="7" xfId="0" applyNumberFormat="1" applyFont="1" applyBorder="1"/>
    <xf numFmtId="170" fontId="17" fillId="0" borderId="0" xfId="0" applyNumberFormat="1" applyFont="1"/>
    <xf numFmtId="170" fontId="17" fillId="0" borderId="8" xfId="0" applyNumberFormat="1" applyFont="1" applyBorder="1"/>
    <xf numFmtId="170" fontId="17" fillId="8" borderId="13" xfId="0" applyNumberFormat="1" applyFont="1" applyFill="1" applyBorder="1"/>
    <xf numFmtId="170" fontId="17" fillId="8" borderId="3" xfId="0" applyNumberFormat="1" applyFont="1" applyFill="1" applyBorder="1"/>
    <xf numFmtId="170" fontId="17" fillId="8" borderId="14" xfId="0" applyNumberFormat="1" applyFont="1" applyFill="1" applyBorder="1"/>
    <xf numFmtId="167" fontId="17" fillId="9" borderId="0" xfId="0" applyNumberFormat="1" applyFont="1" applyFill="1"/>
    <xf numFmtId="170" fontId="17" fillId="9" borderId="7" xfId="0" applyNumberFormat="1" applyFont="1" applyFill="1" applyBorder="1"/>
    <xf numFmtId="170" fontId="17" fillId="9" borderId="0" xfId="0" applyNumberFormat="1" applyFont="1" applyFill="1"/>
    <xf numFmtId="170" fontId="17" fillId="9" borderId="8" xfId="0" applyNumberFormat="1" applyFont="1" applyFill="1" applyBorder="1"/>
    <xf numFmtId="170" fontId="17" fillId="8" borderId="15" xfId="0" applyNumberFormat="1" applyFont="1" applyFill="1" applyBorder="1"/>
    <xf numFmtId="170" fontId="17" fillId="8" borderId="4" xfId="0" applyNumberFormat="1" applyFont="1" applyFill="1" applyBorder="1"/>
    <xf numFmtId="170" fontId="17" fillId="8" borderId="16" xfId="0" applyNumberFormat="1" applyFont="1" applyFill="1" applyBorder="1"/>
    <xf numFmtId="170" fontId="17" fillId="8" borderId="7" xfId="0" applyNumberFormat="1" applyFont="1" applyFill="1" applyBorder="1"/>
    <xf numFmtId="170" fontId="17" fillId="8" borderId="8" xfId="0" applyNumberFormat="1" applyFont="1" applyFill="1" applyBorder="1"/>
    <xf numFmtId="168" fontId="0" fillId="0" borderId="2" xfId="0" applyNumberFormat="1" applyBorder="1"/>
    <xf numFmtId="170" fontId="17" fillId="8" borderId="17" xfId="0" applyNumberFormat="1" applyFont="1" applyFill="1" applyBorder="1"/>
    <xf numFmtId="170" fontId="17" fillId="8" borderId="18" xfId="0" applyNumberFormat="1" applyFont="1" applyFill="1" applyBorder="1"/>
    <xf numFmtId="170" fontId="17" fillId="0" borderId="11" xfId="0" applyNumberFormat="1" applyFont="1" applyBorder="1"/>
    <xf numFmtId="170" fontId="17" fillId="0" borderId="2" xfId="0" applyNumberFormat="1" applyFont="1" applyBorder="1"/>
    <xf numFmtId="170" fontId="17" fillId="0" borderId="12" xfId="0" applyNumberFormat="1" applyFont="1" applyBorder="1"/>
    <xf numFmtId="170" fontId="17" fillId="8" borderId="11" xfId="0" applyNumberFormat="1" applyFont="1" applyFill="1" applyBorder="1"/>
    <xf numFmtId="170" fontId="17" fillId="8" borderId="12" xfId="0" applyNumberFormat="1" applyFont="1" applyFill="1" applyBorder="1"/>
    <xf numFmtId="170" fontId="17" fillId="8" borderId="9" xfId="0" applyNumberFormat="1" applyFont="1" applyFill="1" applyBorder="1"/>
    <xf numFmtId="170" fontId="17" fillId="8" borderId="1" xfId="0" applyNumberFormat="1" applyFont="1" applyFill="1" applyBorder="1"/>
    <xf numFmtId="170" fontId="17" fillId="8" borderId="10" xfId="0" applyNumberFormat="1" applyFont="1" applyFill="1" applyBorder="1"/>
    <xf numFmtId="167" fontId="17" fillId="8" borderId="6" xfId="0" applyNumberFormat="1" applyFont="1" applyFill="1" applyBorder="1"/>
    <xf numFmtId="0" fontId="20" fillId="0" borderId="0" xfId="0" applyFont="1"/>
    <xf numFmtId="0" fontId="6" fillId="0" borderId="0" xfId="0" applyFont="1" applyAlignment="1">
      <alignment horizontal="center" vertical="top" wrapText="1"/>
    </xf>
    <xf numFmtId="0" fontId="0" fillId="0" borderId="0" xfId="0" applyAlignment="1">
      <alignment vertical="top" wrapText="1"/>
    </xf>
    <xf numFmtId="0" fontId="20" fillId="11" borderId="19" xfId="0" applyFont="1" applyFill="1" applyBorder="1" applyAlignment="1">
      <alignment horizontal="center" vertical="top" wrapText="1"/>
    </xf>
    <xf numFmtId="0" fontId="0" fillId="0" borderId="0" xfId="0" applyAlignment="1">
      <alignment horizontal="left" vertical="top" wrapText="1"/>
    </xf>
    <xf numFmtId="0" fontId="18" fillId="0" borderId="0" xfId="0" applyFont="1" applyAlignment="1">
      <alignment horizontal="left" vertical="top" wrapText="1"/>
    </xf>
    <xf numFmtId="0" fontId="21" fillId="0" borderId="0" xfId="0" applyFont="1" applyAlignment="1">
      <alignment vertical="top" wrapText="1"/>
    </xf>
    <xf numFmtId="175" fontId="0" fillId="0" borderId="0" xfId="0" applyNumberFormat="1"/>
    <xf numFmtId="0" fontId="22" fillId="12" borderId="0" xfId="0" applyFont="1" applyFill="1"/>
    <xf numFmtId="0" fontId="22" fillId="13" borderId="0" xfId="0" applyFont="1" applyFill="1"/>
    <xf numFmtId="166" fontId="22" fillId="13" borderId="0" xfId="0" applyNumberFormat="1" applyFont="1" applyFill="1"/>
    <xf numFmtId="166" fontId="0" fillId="0" borderId="0" xfId="0" applyNumberFormat="1" applyAlignment="1">
      <alignment horizontal="right"/>
    </xf>
    <xf numFmtId="0" fontId="24" fillId="0" borderId="0" xfId="0" applyFont="1" applyAlignment="1">
      <alignment horizontal="left"/>
    </xf>
    <xf numFmtId="0" fontId="0" fillId="0" borderId="0" xfId="0" applyAlignment="1">
      <alignment wrapText="1"/>
    </xf>
  </cellXfs>
  <cellStyles count="10">
    <cellStyle name="Comma 2" xfId="1" xr:uid="{00000000-0005-0000-0000-000006000000}"/>
    <cellStyle name="Comma 2 2" xfId="2" xr:uid="{00000000-0005-0000-0000-000007000000}"/>
    <cellStyle name="Currency 2" xfId="3" xr:uid="{00000000-0005-0000-0000-000008000000}"/>
    <cellStyle name="Currency 2 2" xfId="4" xr:uid="{00000000-0005-0000-0000-000009000000}"/>
    <cellStyle name="Currency 2 3" xfId="5" xr:uid="{00000000-0005-0000-0000-00000A000000}"/>
    <cellStyle name="Normal" xfId="0" builtinId="0"/>
    <cellStyle name="Normal 2" xfId="6" xr:uid="{00000000-0005-0000-0000-00000B000000}"/>
    <cellStyle name="Normal 2 2" xfId="7" xr:uid="{00000000-0005-0000-0000-00000C000000}"/>
    <cellStyle name="Normal 2 2 2" xfId="8" xr:uid="{00000000-0005-0000-0000-00000D000000}"/>
    <cellStyle name="Normal 2 2 2 2" xfId="9" xr:uid="{00000000-0005-0000-0000-00000E000000}"/>
  </cellStyles>
  <dxfs count="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font>
      <fill>
        <patternFill>
          <bgColor rgb="FFFFFF00"/>
        </patternFill>
      </fill>
    </dxf>
    <dxf>
      <fill>
        <patternFill>
          <bgColor rgb="FFFF0000"/>
        </patternFill>
      </fill>
    </dxf>
  </dxfs>
  <tableStyles count="0" defaultTableStyle="TableStyleMedium2" defaultPivotStyle="PivotStyleLight16"/>
  <colors>
    <indexedColors>
      <rgbColor rgb="FF000000"/>
      <rgbColor rgb="FFFFFFFF"/>
      <rgbColor rgb="FFFF0000"/>
      <rgbColor rgb="FF00FF00"/>
      <rgbColor rgb="FF0432FF"/>
      <rgbColor rgb="FFFFFF00"/>
      <rgbColor rgb="FFFF40FF"/>
      <rgbColor rgb="FF00FFFF"/>
      <rgbColor rgb="FF800000"/>
      <rgbColor rgb="FF008000"/>
      <rgbColor rgb="FF000080"/>
      <rgbColor rgb="FF806000"/>
      <rgbColor rgb="FF800080"/>
      <rgbColor rgb="FF00B050"/>
      <rgbColor rgb="FFAFABAB"/>
      <rgbColor rgb="FF808080"/>
      <rgbColor rgb="FF9999FF"/>
      <rgbColor rgb="FF7030A0"/>
      <rgbColor rgb="FFFFF2CC"/>
      <rgbColor rgb="FFDAE3F3"/>
      <rgbColor rgb="FF660066"/>
      <rgbColor rgb="FFFF8080"/>
      <rgbColor rgb="FF0066CC"/>
      <rgbColor rgb="FFE4CAFF"/>
      <rgbColor rgb="FF000080"/>
      <rgbColor rgb="FFFF00FF"/>
      <rgbColor rgb="FFFFFF00"/>
      <rgbColor rgb="FF00FFFF"/>
      <rgbColor rgb="FF800080"/>
      <rgbColor rgb="FF800000"/>
      <rgbColor rgb="FF008080"/>
      <rgbColor rgb="FF0000FF"/>
      <rgbColor rgb="FF00B0F0"/>
      <rgbColor rgb="FFD9D9D9"/>
      <rgbColor rgb="FFE2F0D9"/>
      <rgbColor rgb="FFFFFF99"/>
      <rgbColor rgb="FFC5E0B4"/>
      <rgbColor rgb="FFF4B183"/>
      <rgbColor rgb="FFCC99FF"/>
      <rgbColor rgb="FFFFD966"/>
      <rgbColor rgb="FF3366FF"/>
      <rgbColor rgb="FF33CCCC"/>
      <rgbColor rgb="FF99CC00"/>
      <rgbColor rgb="FFFFCC00"/>
      <rgbColor rgb="FFFF9900"/>
      <rgbColor rgb="FFFF6600"/>
      <rgbColor rgb="FF666699"/>
      <rgbColor rgb="FF969696"/>
      <rgbColor rgb="FF003366"/>
      <rgbColor rgb="FF548235"/>
      <rgbColor rgb="FF003300"/>
      <rgbColor rgb="FF333300"/>
      <rgbColor rgb="FF843C0B"/>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EA_and_Campus_List" displayName="LEA_and_Campus_List" ref="A1:D137" totalsRowShown="0">
  <autoFilter ref="A1:D137" xr:uid="{00000000-0009-0000-0100-000001000000}"/>
  <tableColumns count="4">
    <tableColumn id="1" xr3:uid="{00000000-0010-0000-0000-000001000000}" name="LEA"/>
    <tableColumn id="2" xr3:uid="{00000000-0010-0000-0000-000002000000}" name="LEA ID"/>
    <tableColumn id="3" xr3:uid="{00000000-0010-0000-0000-000003000000}" name="Campus"/>
    <tableColumn id="4" xr3:uid="{00000000-0010-0000-0000-000004000000}" name="Campus ID"/>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3"/>
  <sheetViews>
    <sheetView topLeftCell="E1" zoomScale="79" zoomScaleNormal="79" workbookViewId="0">
      <pane ySplit="1" topLeftCell="A85" activePane="bottomLeft" state="frozen"/>
      <selection activeCell="E1" sqref="E1"/>
      <selection pane="bottomLeft" activeCell="L96" sqref="L96"/>
    </sheetView>
  </sheetViews>
  <sheetFormatPr baseColWidth="10" defaultColWidth="10.7109375" defaultRowHeight="14" x14ac:dyDescent="0.2"/>
  <cols>
    <col min="1" max="1" width="17.140625" customWidth="1"/>
    <col min="2" max="2" width="6.28515625" style="2" customWidth="1"/>
    <col min="3" max="3" width="57.140625" customWidth="1"/>
    <col min="4" max="4" width="9.5703125" style="3" customWidth="1"/>
    <col min="5" max="5" width="65.28515625" customWidth="1"/>
    <col min="6" max="6" width="15.42578125" style="4" customWidth="1"/>
    <col min="7" max="11" width="15.42578125" style="5" customWidth="1"/>
    <col min="12" max="12" width="63.85546875" style="6" customWidth="1"/>
    <col min="13" max="20" width="12.140625" style="3" customWidth="1"/>
    <col min="21" max="16384" width="10.7109375" style="3"/>
  </cols>
  <sheetData>
    <row r="1" spans="1:20" s="14" customFormat="1" ht="79.5" customHeight="1" x14ac:dyDescent="0.2">
      <c r="A1" s="7" t="s">
        <v>0</v>
      </c>
      <c r="B1" s="8" t="s">
        <v>1</v>
      </c>
      <c r="C1" s="7" t="s">
        <v>2</v>
      </c>
      <c r="D1" s="9" t="s">
        <v>3</v>
      </c>
      <c r="E1" s="7" t="s">
        <v>4</v>
      </c>
      <c r="F1" s="10" t="str">
        <f>"6/30/"&amp;TEXT(LEFT(D2,4),"0000")</f>
        <v>6/30/2026</v>
      </c>
      <c r="G1" s="11" t="str">
        <f>D2</f>
        <v>2026-2027</v>
      </c>
      <c r="H1" s="11" t="str">
        <f>TEXT(RIGHT(G1,4),"0000")&amp;"-"&amp;TEXT(RIGHT(G1,4)+1,"0000")</f>
        <v>2027-2028</v>
      </c>
      <c r="I1" s="11" t="str">
        <f>TEXT(RIGHT(H1,4),"0000")&amp;"-"&amp;TEXT(RIGHT(H1,4)+1,"0000")</f>
        <v>2028-2029</v>
      </c>
      <c r="J1" s="11" t="str">
        <f>TEXT(RIGHT(I1,4),"0000")&amp;"-"&amp;TEXT(RIGHT(I1,4)+1,"0000")</f>
        <v>2029-2030</v>
      </c>
      <c r="K1" s="11" t="str">
        <f>TEXT(RIGHT(J1,4),"0000")&amp;"-"&amp;TEXT(RIGHT(J1,4)+1,"0000")</f>
        <v>2030-2031</v>
      </c>
      <c r="L1" s="10" t="s">
        <v>5</v>
      </c>
      <c r="M1" s="12" t="str">
        <f>"In(De)crease "&amp;G1&amp;"     to               "&amp;H1&amp;"      $"</f>
        <v>In(De)crease 2026-2027     to               2027-2028      $</v>
      </c>
      <c r="N1" s="12" t="str">
        <f>"In(De)crease "&amp;H1&amp;"     to               "&amp;I1&amp;"      $"</f>
        <v>In(De)crease 2027-2028     to               2028-2029      $</v>
      </c>
      <c r="O1" s="12" t="str">
        <f>"In(De)crease "&amp;I1&amp;"     to               "&amp;J1&amp;"      $"</f>
        <v>In(De)crease 2028-2029     to               2029-2030      $</v>
      </c>
      <c r="P1" s="12" t="str">
        <f>"In(De)crease "&amp;J1&amp;"     to               "&amp;K1&amp;"      $"</f>
        <v>In(De)crease 2029-2030     to               2030-2031      $</v>
      </c>
      <c r="Q1" s="13" t="str">
        <f>"In(De)crease "&amp;G1&amp;"     to               "&amp;H1&amp;"      %"</f>
        <v>In(De)crease 2026-2027     to               2027-2028      %</v>
      </c>
      <c r="R1" s="13" t="str">
        <f>"In(De)crease "&amp;H1&amp;"     to               "&amp;I1&amp;"      %"</f>
        <v>In(De)crease 2027-2028     to               2028-2029      %</v>
      </c>
      <c r="S1" s="13" t="str">
        <f>"In(De)crease "&amp;I1&amp;"     to               "&amp;J1&amp;"      %"</f>
        <v>In(De)crease 2028-2029     to               2029-2030      %</v>
      </c>
      <c r="T1" s="13" t="str">
        <f>"In(De)crease "&amp;J1&amp;"     to               "&amp;K1&amp;"      %"</f>
        <v>In(De)crease 2029-2030     to               2030-2031      %</v>
      </c>
    </row>
    <row r="2" spans="1:20" ht="16.5" customHeight="1" x14ac:dyDescent="0.2">
      <c r="A2" s="15" t="s">
        <v>6</v>
      </c>
      <c r="B2" s="16">
        <f>VLOOKUP(C2,LEA_and_Campus_List[],2,FALSE())</f>
        <v>184</v>
      </c>
      <c r="C2" s="17" t="s">
        <v>7</v>
      </c>
      <c r="D2" s="18" t="s">
        <v>8</v>
      </c>
      <c r="E2" s="19" t="s">
        <v>9</v>
      </c>
      <c r="F2" s="20">
        <f>F3/11730-1</f>
        <v>0.28473998294970171</v>
      </c>
      <c r="G2" s="20">
        <v>3.7999999999999999E-2</v>
      </c>
      <c r="H2" s="21">
        <v>0.02</v>
      </c>
      <c r="I2" s="21">
        <v>0.02</v>
      </c>
      <c r="J2" s="21">
        <v>0.02</v>
      </c>
      <c r="K2" s="21">
        <v>0.02</v>
      </c>
      <c r="L2" s="22" t="s">
        <v>10</v>
      </c>
      <c r="M2" s="23">
        <f t="shared" ref="M2:M33" si="0">H2-G2</f>
        <v>-1.7999999999999999E-2</v>
      </c>
      <c r="N2" s="23">
        <f t="shared" ref="N2:N33" si="1">I2-H2</f>
        <v>0</v>
      </c>
      <c r="O2" s="23">
        <f t="shared" ref="O2:O33" si="2">J2-I2</f>
        <v>0</v>
      </c>
      <c r="P2" s="23">
        <f t="shared" ref="P2:P33" si="3">K2-J2</f>
        <v>0</v>
      </c>
      <c r="Q2" s="24">
        <f t="shared" ref="Q2:Q33" si="4">IF(G2,M2/G2,0)</f>
        <v>-0.47368421052631576</v>
      </c>
      <c r="R2" s="24">
        <f t="shared" ref="R2:R33" si="5">IF(H2,N2/H2,0)</f>
        <v>0</v>
      </c>
      <c r="S2" s="24">
        <f t="shared" ref="S2:S33" si="6">IF(I2,O2/I2,0)</f>
        <v>0</v>
      </c>
      <c r="T2" s="24">
        <f t="shared" ref="T2:T33" si="7">IF(J2,P2/J2,0)</f>
        <v>0</v>
      </c>
    </row>
    <row r="3" spans="1:20" ht="16.5" customHeight="1" x14ac:dyDescent="0.2">
      <c r="A3" s="25" t="str">
        <f t="shared" ref="A3:D22" si="8">A$2</f>
        <v>PCSB 5-Year Budget</v>
      </c>
      <c r="B3" s="16">
        <f t="shared" si="8"/>
        <v>184</v>
      </c>
      <c r="C3" s="25" t="str">
        <f t="shared" si="8"/>
        <v>Monument Academy PCS</v>
      </c>
      <c r="D3" s="26" t="str">
        <f t="shared" si="8"/>
        <v>2026-2027</v>
      </c>
      <c r="E3" s="19" t="s">
        <v>11</v>
      </c>
      <c r="F3" s="27">
        <v>15070</v>
      </c>
      <c r="G3" s="28">
        <f>ROUND(F3*(1+G2),0)</f>
        <v>15643</v>
      </c>
      <c r="H3" s="28">
        <f>G3*(1+H2)</f>
        <v>15955.86</v>
      </c>
      <c r="I3" s="28">
        <f>H3*(1+I2)</f>
        <v>16274.977200000001</v>
      </c>
      <c r="J3" s="28">
        <f>I3*(1+J2)</f>
        <v>16600.476744000003</v>
      </c>
      <c r="K3" s="28">
        <f>J3*(1+K2)</f>
        <v>16932.486278880002</v>
      </c>
      <c r="L3" s="29" t="s">
        <v>12</v>
      </c>
      <c r="M3" s="30">
        <f t="shared" si="0"/>
        <v>312.86000000000058</v>
      </c>
      <c r="N3" s="30">
        <f t="shared" si="1"/>
        <v>319.11720000000059</v>
      </c>
      <c r="O3" s="30">
        <f t="shared" si="2"/>
        <v>325.49954400000206</v>
      </c>
      <c r="P3" s="30">
        <f t="shared" si="3"/>
        <v>332.00953487999868</v>
      </c>
      <c r="Q3" s="31">
        <f t="shared" si="4"/>
        <v>2.0000000000000039E-2</v>
      </c>
      <c r="R3" s="31">
        <f t="shared" si="5"/>
        <v>2.0000000000000035E-2</v>
      </c>
      <c r="S3" s="31">
        <f t="shared" si="6"/>
        <v>2.0000000000000125E-2</v>
      </c>
      <c r="T3" s="31">
        <f t="shared" si="7"/>
        <v>1.9999999999999917E-2</v>
      </c>
    </row>
    <row r="4" spans="1:20" ht="16.5" customHeight="1" x14ac:dyDescent="0.2">
      <c r="A4" s="25" t="str">
        <f t="shared" si="8"/>
        <v>PCSB 5-Year Budget</v>
      </c>
      <c r="B4" s="16">
        <f t="shared" si="8"/>
        <v>184</v>
      </c>
      <c r="C4" s="25" t="str">
        <f t="shared" si="8"/>
        <v>Monument Academy PCS</v>
      </c>
      <c r="D4" s="26" t="str">
        <f t="shared" si="8"/>
        <v>2026-2027</v>
      </c>
      <c r="E4" s="32" t="s">
        <v>13</v>
      </c>
      <c r="F4" s="20">
        <f>F5/3408-1</f>
        <v>0.12969483568075124</v>
      </c>
      <c r="G4" s="20">
        <v>0</v>
      </c>
      <c r="H4" s="21">
        <v>0</v>
      </c>
      <c r="I4" s="21">
        <v>0</v>
      </c>
      <c r="J4" s="21">
        <v>0</v>
      </c>
      <c r="K4" s="21">
        <v>0</v>
      </c>
      <c r="L4" s="22" t="s">
        <v>14</v>
      </c>
      <c r="M4" s="23">
        <f t="shared" si="0"/>
        <v>0</v>
      </c>
      <c r="N4" s="23">
        <f t="shared" si="1"/>
        <v>0</v>
      </c>
      <c r="O4" s="23">
        <f t="shared" si="2"/>
        <v>0</v>
      </c>
      <c r="P4" s="23">
        <f t="shared" si="3"/>
        <v>0</v>
      </c>
      <c r="Q4" s="24">
        <f t="shared" si="4"/>
        <v>0</v>
      </c>
      <c r="R4" s="24">
        <f t="shared" si="5"/>
        <v>0</v>
      </c>
      <c r="S4" s="24">
        <f t="shared" si="6"/>
        <v>0</v>
      </c>
      <c r="T4" s="24">
        <f t="shared" si="7"/>
        <v>0</v>
      </c>
    </row>
    <row r="5" spans="1:20" ht="16.5" customHeight="1" x14ac:dyDescent="0.2">
      <c r="A5" s="25" t="str">
        <f t="shared" si="8"/>
        <v>PCSB 5-Year Budget</v>
      </c>
      <c r="B5" s="16">
        <f t="shared" si="8"/>
        <v>184</v>
      </c>
      <c r="C5" s="25" t="str">
        <f t="shared" si="8"/>
        <v>Monument Academy PCS</v>
      </c>
      <c r="D5" s="26" t="str">
        <f t="shared" si="8"/>
        <v>2026-2027</v>
      </c>
      <c r="E5" s="32" t="s">
        <v>15</v>
      </c>
      <c r="F5" s="27">
        <v>3850</v>
      </c>
      <c r="G5" s="28">
        <f>ROUND(F5*(1+G4),0)</f>
        <v>3850</v>
      </c>
      <c r="H5" s="28">
        <f>G5*(1+H4)</f>
        <v>3850</v>
      </c>
      <c r="I5" s="28">
        <f>H5*(1+I4)</f>
        <v>3850</v>
      </c>
      <c r="J5" s="28">
        <f>I5*(1+J4)</f>
        <v>3850</v>
      </c>
      <c r="K5" s="28">
        <f>J5*(1+K4)</f>
        <v>3850</v>
      </c>
      <c r="L5" s="29" t="s">
        <v>12</v>
      </c>
      <c r="M5" s="30">
        <f t="shared" si="0"/>
        <v>0</v>
      </c>
      <c r="N5" s="30">
        <f t="shared" si="1"/>
        <v>0</v>
      </c>
      <c r="O5" s="30">
        <f t="shared" si="2"/>
        <v>0</v>
      </c>
      <c r="P5" s="30">
        <f t="shared" si="3"/>
        <v>0</v>
      </c>
      <c r="Q5" s="31">
        <f t="shared" si="4"/>
        <v>0</v>
      </c>
      <c r="R5" s="31">
        <f t="shared" si="5"/>
        <v>0</v>
      </c>
      <c r="S5" s="31">
        <f t="shared" si="6"/>
        <v>0</v>
      </c>
      <c r="T5" s="31">
        <f t="shared" si="7"/>
        <v>0</v>
      </c>
    </row>
    <row r="6" spans="1:20" ht="16.5" customHeight="1" x14ac:dyDescent="0.2">
      <c r="A6" s="25" t="str">
        <f t="shared" si="8"/>
        <v>PCSB 5-Year Budget</v>
      </c>
      <c r="B6" s="16">
        <f t="shared" si="8"/>
        <v>184</v>
      </c>
      <c r="C6" s="25" t="str">
        <f t="shared" si="8"/>
        <v>Monument Academy PCS</v>
      </c>
      <c r="D6" s="26" t="str">
        <f t="shared" si="8"/>
        <v>2026-2027</v>
      </c>
      <c r="E6" s="32" t="s">
        <v>16</v>
      </c>
      <c r="F6" s="20">
        <f>F7/9202-1</f>
        <v>0.12975440121712678</v>
      </c>
      <c r="G6" s="20">
        <v>0</v>
      </c>
      <c r="H6" s="21">
        <v>0</v>
      </c>
      <c r="I6" s="21">
        <v>0.01</v>
      </c>
      <c r="J6" s="21">
        <v>0.01</v>
      </c>
      <c r="K6" s="21">
        <v>0.01</v>
      </c>
      <c r="L6" s="22" t="s">
        <v>17</v>
      </c>
      <c r="M6" s="23">
        <f t="shared" si="0"/>
        <v>0</v>
      </c>
      <c r="N6" s="23">
        <f t="shared" si="1"/>
        <v>0.01</v>
      </c>
      <c r="O6" s="23">
        <f t="shared" si="2"/>
        <v>0</v>
      </c>
      <c r="P6" s="23">
        <f t="shared" si="3"/>
        <v>0</v>
      </c>
      <c r="Q6" s="24">
        <f t="shared" si="4"/>
        <v>0</v>
      </c>
      <c r="R6" s="24">
        <f t="shared" si="5"/>
        <v>0</v>
      </c>
      <c r="S6" s="24">
        <f t="shared" si="6"/>
        <v>0</v>
      </c>
      <c r="T6" s="24">
        <f t="shared" si="7"/>
        <v>0</v>
      </c>
    </row>
    <row r="7" spans="1:20" ht="16.5" customHeight="1" x14ac:dyDescent="0.2">
      <c r="A7" s="25" t="str">
        <f t="shared" si="8"/>
        <v>PCSB 5-Year Budget</v>
      </c>
      <c r="B7" s="16">
        <f t="shared" si="8"/>
        <v>184</v>
      </c>
      <c r="C7" s="25" t="str">
        <f t="shared" si="8"/>
        <v>Monument Academy PCS</v>
      </c>
      <c r="D7" s="26" t="str">
        <f t="shared" si="8"/>
        <v>2026-2027</v>
      </c>
      <c r="E7" s="32" t="s">
        <v>18</v>
      </c>
      <c r="F7" s="33">
        <v>10396</v>
      </c>
      <c r="G7" s="34">
        <f>ROUND(F7*(1+G6),0)</f>
        <v>10396</v>
      </c>
      <c r="H7" s="34">
        <f>G7*(1+H6)</f>
        <v>10396</v>
      </c>
      <c r="I7" s="34">
        <f>H7*(1+I6)</f>
        <v>10499.960000000001</v>
      </c>
      <c r="J7" s="34">
        <f>I7*(1+J6)</f>
        <v>10604.959600000002</v>
      </c>
      <c r="K7" s="34">
        <f>J7*(1+K6)</f>
        <v>10711.009196000003</v>
      </c>
      <c r="L7" s="29" t="s">
        <v>12</v>
      </c>
      <c r="M7" s="35">
        <f t="shared" si="0"/>
        <v>0</v>
      </c>
      <c r="N7" s="35">
        <f t="shared" si="1"/>
        <v>103.96000000000095</v>
      </c>
      <c r="O7" s="35">
        <f t="shared" si="2"/>
        <v>104.99960000000101</v>
      </c>
      <c r="P7" s="35">
        <f t="shared" si="3"/>
        <v>106.04959600000075</v>
      </c>
      <c r="Q7" s="36">
        <f t="shared" si="4"/>
        <v>0</v>
      </c>
      <c r="R7" s="36">
        <f t="shared" si="5"/>
        <v>1.000000000000009E-2</v>
      </c>
      <c r="S7" s="36">
        <f t="shared" si="6"/>
        <v>1.0000000000000096E-2</v>
      </c>
      <c r="T7" s="36">
        <f t="shared" si="7"/>
        <v>1.0000000000000068E-2</v>
      </c>
    </row>
    <row r="8" spans="1:20" ht="30" customHeight="1" x14ac:dyDescent="0.2">
      <c r="A8" s="25" t="str">
        <f t="shared" si="8"/>
        <v>PCSB 5-Year Budget</v>
      </c>
      <c r="B8" s="16">
        <f t="shared" si="8"/>
        <v>184</v>
      </c>
      <c r="C8" s="25" t="str">
        <f t="shared" si="8"/>
        <v>Monument Academy PCS</v>
      </c>
      <c r="D8" s="26" t="str">
        <f t="shared" si="8"/>
        <v>2026-2027</v>
      </c>
      <c r="E8" s="37" t="s">
        <v>19</v>
      </c>
      <c r="F8" s="38">
        <v>1.34</v>
      </c>
      <c r="G8" s="39">
        <v>0</v>
      </c>
      <c r="H8" s="39">
        <v>0</v>
      </c>
      <c r="I8" s="39">
        <v>0</v>
      </c>
      <c r="J8" s="39">
        <v>0</v>
      </c>
      <c r="K8" s="39">
        <v>0</v>
      </c>
      <c r="L8" s="22" t="s">
        <v>12</v>
      </c>
      <c r="M8" s="40">
        <f t="shared" si="0"/>
        <v>0</v>
      </c>
      <c r="N8" s="40">
        <f t="shared" si="1"/>
        <v>0</v>
      </c>
      <c r="O8" s="40">
        <f t="shared" si="2"/>
        <v>0</v>
      </c>
      <c r="P8" s="40">
        <f t="shared" si="3"/>
        <v>0</v>
      </c>
      <c r="Q8" s="24">
        <f t="shared" si="4"/>
        <v>0</v>
      </c>
      <c r="R8" s="24">
        <f t="shared" si="5"/>
        <v>0</v>
      </c>
      <c r="S8" s="24">
        <f t="shared" si="6"/>
        <v>0</v>
      </c>
      <c r="T8" s="24">
        <f t="shared" si="7"/>
        <v>0</v>
      </c>
    </row>
    <row r="9" spans="1:20" ht="16.5" customHeight="1" x14ac:dyDescent="0.2">
      <c r="A9" s="25" t="str">
        <f t="shared" si="8"/>
        <v>PCSB 5-Year Budget</v>
      </c>
      <c r="B9" s="16">
        <f t="shared" si="8"/>
        <v>184</v>
      </c>
      <c r="C9" s="25" t="str">
        <f t="shared" si="8"/>
        <v>Monument Academy PCS</v>
      </c>
      <c r="D9" s="26" t="str">
        <f t="shared" si="8"/>
        <v>2026-2027</v>
      </c>
      <c r="E9" s="37" t="s">
        <v>20</v>
      </c>
      <c r="F9" s="38">
        <v>1.3</v>
      </c>
      <c r="G9" s="39">
        <v>0</v>
      </c>
      <c r="H9" s="39">
        <v>0</v>
      </c>
      <c r="I9" s="39">
        <v>0</v>
      </c>
      <c r="J9" s="39">
        <v>0</v>
      </c>
      <c r="K9" s="39">
        <v>0</v>
      </c>
      <c r="L9" s="22" t="s">
        <v>12</v>
      </c>
      <c r="M9" s="40">
        <f t="shared" si="0"/>
        <v>0</v>
      </c>
      <c r="N9" s="40">
        <f t="shared" si="1"/>
        <v>0</v>
      </c>
      <c r="O9" s="40">
        <f t="shared" si="2"/>
        <v>0</v>
      </c>
      <c r="P9" s="40">
        <f t="shared" si="3"/>
        <v>0</v>
      </c>
      <c r="Q9" s="24">
        <f t="shared" si="4"/>
        <v>0</v>
      </c>
      <c r="R9" s="24">
        <f t="shared" si="5"/>
        <v>0</v>
      </c>
      <c r="S9" s="24">
        <f t="shared" si="6"/>
        <v>0</v>
      </c>
      <c r="T9" s="24">
        <f t="shared" si="7"/>
        <v>0</v>
      </c>
    </row>
    <row r="10" spans="1:20" ht="16.5" customHeight="1" x14ac:dyDescent="0.2">
      <c r="A10" s="25" t="str">
        <f t="shared" si="8"/>
        <v>PCSB 5-Year Budget</v>
      </c>
      <c r="B10" s="16">
        <f t="shared" si="8"/>
        <v>184</v>
      </c>
      <c r="C10" s="25" t="str">
        <f t="shared" si="8"/>
        <v>Monument Academy PCS</v>
      </c>
      <c r="D10" s="26" t="str">
        <f t="shared" si="8"/>
        <v>2026-2027</v>
      </c>
      <c r="E10" s="37" t="s">
        <v>21</v>
      </c>
      <c r="F10" s="38">
        <v>1.3</v>
      </c>
      <c r="G10" s="39">
        <v>0</v>
      </c>
      <c r="H10" s="39">
        <v>0</v>
      </c>
      <c r="I10" s="39">
        <v>0</v>
      </c>
      <c r="J10" s="39">
        <v>0</v>
      </c>
      <c r="K10" s="39">
        <v>0</v>
      </c>
      <c r="L10" s="22" t="s">
        <v>12</v>
      </c>
      <c r="M10" s="40">
        <f t="shared" si="0"/>
        <v>0</v>
      </c>
      <c r="N10" s="40">
        <f t="shared" si="1"/>
        <v>0</v>
      </c>
      <c r="O10" s="40">
        <f t="shared" si="2"/>
        <v>0</v>
      </c>
      <c r="P10" s="40">
        <f t="shared" si="3"/>
        <v>0</v>
      </c>
      <c r="Q10" s="24">
        <f t="shared" si="4"/>
        <v>0</v>
      </c>
      <c r="R10" s="24">
        <f t="shared" si="5"/>
        <v>0</v>
      </c>
      <c r="S10" s="24">
        <f t="shared" si="6"/>
        <v>0</v>
      </c>
      <c r="T10" s="24">
        <f t="shared" si="7"/>
        <v>0</v>
      </c>
    </row>
    <row r="11" spans="1:20" ht="16.5" customHeight="1" x14ac:dyDescent="0.2">
      <c r="A11" s="25" t="str">
        <f t="shared" si="8"/>
        <v>PCSB 5-Year Budget</v>
      </c>
      <c r="B11" s="16">
        <f t="shared" si="8"/>
        <v>184</v>
      </c>
      <c r="C11" s="25" t="str">
        <f t="shared" si="8"/>
        <v>Monument Academy PCS</v>
      </c>
      <c r="D11" s="26" t="str">
        <f t="shared" si="8"/>
        <v>2026-2027</v>
      </c>
      <c r="E11" s="41">
        <v>1</v>
      </c>
      <c r="F11" s="38">
        <v>1</v>
      </c>
      <c r="G11" s="39">
        <v>0</v>
      </c>
      <c r="H11" s="39">
        <v>0</v>
      </c>
      <c r="I11" s="39">
        <v>0</v>
      </c>
      <c r="J11" s="39">
        <v>0</v>
      </c>
      <c r="K11" s="39">
        <v>0</v>
      </c>
      <c r="L11" s="22" t="s">
        <v>12</v>
      </c>
      <c r="M11" s="40">
        <f t="shared" si="0"/>
        <v>0</v>
      </c>
      <c r="N11" s="40">
        <f t="shared" si="1"/>
        <v>0</v>
      </c>
      <c r="O11" s="40">
        <f t="shared" si="2"/>
        <v>0</v>
      </c>
      <c r="P11" s="40">
        <f t="shared" si="3"/>
        <v>0</v>
      </c>
      <c r="Q11" s="24">
        <f t="shared" si="4"/>
        <v>0</v>
      </c>
      <c r="R11" s="24">
        <f t="shared" si="5"/>
        <v>0</v>
      </c>
      <c r="S11" s="24">
        <f t="shared" si="6"/>
        <v>0</v>
      </c>
      <c r="T11" s="24">
        <f t="shared" si="7"/>
        <v>0</v>
      </c>
    </row>
    <row r="12" spans="1:20" ht="16.5" customHeight="1" x14ac:dyDescent="0.2">
      <c r="A12" s="25" t="str">
        <f t="shared" si="8"/>
        <v>PCSB 5-Year Budget</v>
      </c>
      <c r="B12" s="16">
        <f t="shared" si="8"/>
        <v>184</v>
      </c>
      <c r="C12" s="25" t="str">
        <f t="shared" si="8"/>
        <v>Monument Academy PCS</v>
      </c>
      <c r="D12" s="26" t="str">
        <f t="shared" si="8"/>
        <v>2026-2027</v>
      </c>
      <c r="E12" s="41">
        <v>2</v>
      </c>
      <c r="F12" s="38">
        <v>1</v>
      </c>
      <c r="G12" s="39">
        <v>0</v>
      </c>
      <c r="H12" s="39">
        <v>0</v>
      </c>
      <c r="I12" s="39">
        <v>0</v>
      </c>
      <c r="J12" s="39">
        <v>0</v>
      </c>
      <c r="K12" s="39">
        <v>0</v>
      </c>
      <c r="L12" s="22" t="s">
        <v>12</v>
      </c>
      <c r="M12" s="40">
        <f t="shared" si="0"/>
        <v>0</v>
      </c>
      <c r="N12" s="40">
        <f t="shared" si="1"/>
        <v>0</v>
      </c>
      <c r="O12" s="40">
        <f t="shared" si="2"/>
        <v>0</v>
      </c>
      <c r="P12" s="40">
        <f t="shared" si="3"/>
        <v>0</v>
      </c>
      <c r="Q12" s="24">
        <f t="shared" si="4"/>
        <v>0</v>
      </c>
      <c r="R12" s="24">
        <f t="shared" si="5"/>
        <v>0</v>
      </c>
      <c r="S12" s="24">
        <f t="shared" si="6"/>
        <v>0</v>
      </c>
      <c r="T12" s="24">
        <f t="shared" si="7"/>
        <v>0</v>
      </c>
    </row>
    <row r="13" spans="1:20" ht="16.5" customHeight="1" x14ac:dyDescent="0.2">
      <c r="A13" s="25" t="str">
        <f t="shared" si="8"/>
        <v>PCSB 5-Year Budget</v>
      </c>
      <c r="B13" s="16">
        <f t="shared" si="8"/>
        <v>184</v>
      </c>
      <c r="C13" s="25" t="str">
        <f t="shared" si="8"/>
        <v>Monument Academy PCS</v>
      </c>
      <c r="D13" s="26" t="str">
        <f t="shared" si="8"/>
        <v>2026-2027</v>
      </c>
      <c r="E13" s="41">
        <v>3</v>
      </c>
      <c r="F13" s="38">
        <v>1</v>
      </c>
      <c r="G13" s="39">
        <v>0</v>
      </c>
      <c r="H13" s="39">
        <v>0</v>
      </c>
      <c r="I13" s="39">
        <v>0</v>
      </c>
      <c r="J13" s="39">
        <v>0</v>
      </c>
      <c r="K13" s="39">
        <v>0</v>
      </c>
      <c r="L13" s="22" t="s">
        <v>12</v>
      </c>
      <c r="M13" s="40">
        <f t="shared" si="0"/>
        <v>0</v>
      </c>
      <c r="N13" s="40">
        <f t="shared" si="1"/>
        <v>0</v>
      </c>
      <c r="O13" s="40">
        <f t="shared" si="2"/>
        <v>0</v>
      </c>
      <c r="P13" s="40">
        <f t="shared" si="3"/>
        <v>0</v>
      </c>
      <c r="Q13" s="24">
        <f t="shared" si="4"/>
        <v>0</v>
      </c>
      <c r="R13" s="24">
        <f t="shared" si="5"/>
        <v>0</v>
      </c>
      <c r="S13" s="24">
        <f t="shared" si="6"/>
        <v>0</v>
      </c>
      <c r="T13" s="24">
        <f t="shared" si="7"/>
        <v>0</v>
      </c>
    </row>
    <row r="14" spans="1:20" ht="16.5" customHeight="1" x14ac:dyDescent="0.2">
      <c r="A14" s="25" t="str">
        <f t="shared" si="8"/>
        <v>PCSB 5-Year Budget</v>
      </c>
      <c r="B14" s="16">
        <f t="shared" si="8"/>
        <v>184</v>
      </c>
      <c r="C14" s="25" t="str">
        <f t="shared" si="8"/>
        <v>Monument Academy PCS</v>
      </c>
      <c r="D14" s="26" t="str">
        <f t="shared" si="8"/>
        <v>2026-2027</v>
      </c>
      <c r="E14" s="41">
        <v>4</v>
      </c>
      <c r="F14" s="38">
        <v>1</v>
      </c>
      <c r="G14" s="39">
        <v>0</v>
      </c>
      <c r="H14" s="39">
        <v>0</v>
      </c>
      <c r="I14" s="39">
        <v>0</v>
      </c>
      <c r="J14" s="39">
        <v>0</v>
      </c>
      <c r="K14" s="39">
        <v>0</v>
      </c>
      <c r="L14" s="22" t="s">
        <v>12</v>
      </c>
      <c r="M14" s="40">
        <f t="shared" si="0"/>
        <v>0</v>
      </c>
      <c r="N14" s="40">
        <f t="shared" si="1"/>
        <v>0</v>
      </c>
      <c r="O14" s="40">
        <f t="shared" si="2"/>
        <v>0</v>
      </c>
      <c r="P14" s="40">
        <f t="shared" si="3"/>
        <v>0</v>
      </c>
      <c r="Q14" s="24">
        <f t="shared" si="4"/>
        <v>0</v>
      </c>
      <c r="R14" s="24">
        <f t="shared" si="5"/>
        <v>0</v>
      </c>
      <c r="S14" s="24">
        <f t="shared" si="6"/>
        <v>0</v>
      </c>
      <c r="T14" s="24">
        <f t="shared" si="7"/>
        <v>0</v>
      </c>
    </row>
    <row r="15" spans="1:20" ht="16.5" customHeight="1" x14ac:dyDescent="0.2">
      <c r="A15" s="25" t="str">
        <f t="shared" si="8"/>
        <v>PCSB 5-Year Budget</v>
      </c>
      <c r="B15" s="16">
        <f t="shared" si="8"/>
        <v>184</v>
      </c>
      <c r="C15" s="25" t="str">
        <f t="shared" si="8"/>
        <v>Monument Academy PCS</v>
      </c>
      <c r="D15" s="26" t="str">
        <f t="shared" si="8"/>
        <v>2026-2027</v>
      </c>
      <c r="E15" s="41">
        <v>5</v>
      </c>
      <c r="F15" s="38">
        <v>1</v>
      </c>
      <c r="G15" s="39">
        <v>33</v>
      </c>
      <c r="H15" s="39">
        <v>15</v>
      </c>
      <c r="I15" s="39">
        <v>15</v>
      </c>
      <c r="J15" s="39">
        <v>15</v>
      </c>
      <c r="K15" s="39">
        <v>15</v>
      </c>
      <c r="L15" s="22" t="s">
        <v>12</v>
      </c>
      <c r="M15" s="40">
        <f t="shared" si="0"/>
        <v>-18</v>
      </c>
      <c r="N15" s="40">
        <f t="shared" si="1"/>
        <v>0</v>
      </c>
      <c r="O15" s="40">
        <f t="shared" si="2"/>
        <v>0</v>
      </c>
      <c r="P15" s="40">
        <f t="shared" si="3"/>
        <v>0</v>
      </c>
      <c r="Q15" s="24">
        <f t="shared" si="4"/>
        <v>-0.54545454545454541</v>
      </c>
      <c r="R15" s="24">
        <f t="shared" si="5"/>
        <v>0</v>
      </c>
      <c r="S15" s="24">
        <f t="shared" si="6"/>
        <v>0</v>
      </c>
      <c r="T15" s="24">
        <f t="shared" si="7"/>
        <v>0</v>
      </c>
    </row>
    <row r="16" spans="1:20" ht="16.5" customHeight="1" x14ac:dyDescent="0.2">
      <c r="A16" s="25" t="str">
        <f t="shared" si="8"/>
        <v>PCSB 5-Year Budget</v>
      </c>
      <c r="B16" s="16">
        <f t="shared" si="8"/>
        <v>184</v>
      </c>
      <c r="C16" s="25" t="str">
        <f t="shared" si="8"/>
        <v>Monument Academy PCS</v>
      </c>
      <c r="D16" s="26" t="str">
        <f t="shared" si="8"/>
        <v>2026-2027</v>
      </c>
      <c r="E16" s="41">
        <v>6</v>
      </c>
      <c r="F16" s="38">
        <v>1.08</v>
      </c>
      <c r="G16" s="39">
        <v>20</v>
      </c>
      <c r="H16" s="39">
        <v>35</v>
      </c>
      <c r="I16" s="39">
        <v>35</v>
      </c>
      <c r="J16" s="39">
        <v>35</v>
      </c>
      <c r="K16" s="39">
        <v>35</v>
      </c>
      <c r="L16" s="22" t="s">
        <v>12</v>
      </c>
      <c r="M16" s="40">
        <f t="shared" si="0"/>
        <v>15</v>
      </c>
      <c r="N16" s="40">
        <f t="shared" si="1"/>
        <v>0</v>
      </c>
      <c r="O16" s="40">
        <f t="shared" si="2"/>
        <v>0</v>
      </c>
      <c r="P16" s="40">
        <f t="shared" si="3"/>
        <v>0</v>
      </c>
      <c r="Q16" s="24">
        <f t="shared" si="4"/>
        <v>0.75</v>
      </c>
      <c r="R16" s="24">
        <f t="shared" si="5"/>
        <v>0</v>
      </c>
      <c r="S16" s="24">
        <f t="shared" si="6"/>
        <v>0</v>
      </c>
      <c r="T16" s="24">
        <f t="shared" si="7"/>
        <v>0</v>
      </c>
    </row>
    <row r="17" spans="1:20" ht="16.5" customHeight="1" x14ac:dyDescent="0.2">
      <c r="A17" s="25" t="str">
        <f t="shared" si="8"/>
        <v>PCSB 5-Year Budget</v>
      </c>
      <c r="B17" s="16">
        <f t="shared" si="8"/>
        <v>184</v>
      </c>
      <c r="C17" s="25" t="str">
        <f t="shared" si="8"/>
        <v>Monument Academy PCS</v>
      </c>
      <c r="D17" s="26" t="str">
        <f t="shared" si="8"/>
        <v>2026-2027</v>
      </c>
      <c r="E17" s="41">
        <v>7</v>
      </c>
      <c r="F17" s="38">
        <v>1.08</v>
      </c>
      <c r="G17" s="39">
        <v>34</v>
      </c>
      <c r="H17" s="39">
        <v>44</v>
      </c>
      <c r="I17" s="39">
        <v>44</v>
      </c>
      <c r="J17" s="39">
        <v>44</v>
      </c>
      <c r="K17" s="39">
        <v>44</v>
      </c>
      <c r="L17" s="22" t="s">
        <v>12</v>
      </c>
      <c r="M17" s="40">
        <f t="shared" si="0"/>
        <v>10</v>
      </c>
      <c r="N17" s="40">
        <f t="shared" si="1"/>
        <v>0</v>
      </c>
      <c r="O17" s="40">
        <f t="shared" si="2"/>
        <v>0</v>
      </c>
      <c r="P17" s="40">
        <f t="shared" si="3"/>
        <v>0</v>
      </c>
      <c r="Q17" s="24">
        <f t="shared" si="4"/>
        <v>0.29411764705882354</v>
      </c>
      <c r="R17" s="24">
        <f t="shared" si="5"/>
        <v>0</v>
      </c>
      <c r="S17" s="24">
        <f t="shared" si="6"/>
        <v>0</v>
      </c>
      <c r="T17" s="24">
        <f t="shared" si="7"/>
        <v>0</v>
      </c>
    </row>
    <row r="18" spans="1:20" ht="16.5" customHeight="1" x14ac:dyDescent="0.2">
      <c r="A18" s="25" t="str">
        <f t="shared" si="8"/>
        <v>PCSB 5-Year Budget</v>
      </c>
      <c r="B18" s="16">
        <f t="shared" si="8"/>
        <v>184</v>
      </c>
      <c r="C18" s="25" t="str">
        <f t="shared" si="8"/>
        <v>Monument Academy PCS</v>
      </c>
      <c r="D18" s="26" t="str">
        <f t="shared" si="8"/>
        <v>2026-2027</v>
      </c>
      <c r="E18" s="41">
        <v>8</v>
      </c>
      <c r="F18" s="38">
        <v>1.08</v>
      </c>
      <c r="G18" s="39">
        <v>43</v>
      </c>
      <c r="H18" s="39">
        <v>36</v>
      </c>
      <c r="I18" s="39">
        <v>36</v>
      </c>
      <c r="J18" s="39">
        <v>36</v>
      </c>
      <c r="K18" s="39">
        <v>36</v>
      </c>
      <c r="L18" s="22" t="s">
        <v>12</v>
      </c>
      <c r="M18" s="40">
        <f t="shared" si="0"/>
        <v>-7</v>
      </c>
      <c r="N18" s="40">
        <f t="shared" si="1"/>
        <v>0</v>
      </c>
      <c r="O18" s="40">
        <f t="shared" si="2"/>
        <v>0</v>
      </c>
      <c r="P18" s="40">
        <f t="shared" si="3"/>
        <v>0</v>
      </c>
      <c r="Q18" s="24">
        <f t="shared" si="4"/>
        <v>-0.16279069767441862</v>
      </c>
      <c r="R18" s="24">
        <f t="shared" si="5"/>
        <v>0</v>
      </c>
      <c r="S18" s="24">
        <f t="shared" si="6"/>
        <v>0</v>
      </c>
      <c r="T18" s="24">
        <f t="shared" si="7"/>
        <v>0</v>
      </c>
    </row>
    <row r="19" spans="1:20" ht="16.5" customHeight="1" x14ac:dyDescent="0.2">
      <c r="A19" s="25" t="str">
        <f t="shared" si="8"/>
        <v>PCSB 5-Year Budget</v>
      </c>
      <c r="B19" s="16">
        <f t="shared" si="8"/>
        <v>184</v>
      </c>
      <c r="C19" s="25" t="str">
        <f t="shared" si="8"/>
        <v>Monument Academy PCS</v>
      </c>
      <c r="D19" s="26" t="str">
        <f t="shared" si="8"/>
        <v>2026-2027</v>
      </c>
      <c r="E19" s="41">
        <v>9</v>
      </c>
      <c r="F19" s="38">
        <v>1.22</v>
      </c>
      <c r="G19" s="39">
        <v>0</v>
      </c>
      <c r="H19" s="39">
        <v>38</v>
      </c>
      <c r="I19" s="39">
        <v>38</v>
      </c>
      <c r="J19" s="39">
        <v>38</v>
      </c>
      <c r="K19" s="39">
        <v>38</v>
      </c>
      <c r="L19" s="22" t="s">
        <v>22</v>
      </c>
      <c r="M19" s="40">
        <f t="shared" si="0"/>
        <v>38</v>
      </c>
      <c r="N19" s="40">
        <f t="shared" si="1"/>
        <v>0</v>
      </c>
      <c r="O19" s="40">
        <f t="shared" si="2"/>
        <v>0</v>
      </c>
      <c r="P19" s="40">
        <f t="shared" si="3"/>
        <v>0</v>
      </c>
      <c r="Q19" s="24">
        <f t="shared" si="4"/>
        <v>0</v>
      </c>
      <c r="R19" s="24">
        <f t="shared" si="5"/>
        <v>0</v>
      </c>
      <c r="S19" s="24">
        <f t="shared" si="6"/>
        <v>0</v>
      </c>
      <c r="T19" s="24">
        <f t="shared" si="7"/>
        <v>0</v>
      </c>
    </row>
    <row r="20" spans="1:20" ht="16.5" customHeight="1" x14ac:dyDescent="0.2">
      <c r="A20" s="25" t="str">
        <f t="shared" si="8"/>
        <v>PCSB 5-Year Budget</v>
      </c>
      <c r="B20" s="16">
        <f t="shared" si="8"/>
        <v>184</v>
      </c>
      <c r="C20" s="25" t="str">
        <f t="shared" si="8"/>
        <v>Monument Academy PCS</v>
      </c>
      <c r="D20" s="26" t="str">
        <f t="shared" si="8"/>
        <v>2026-2027</v>
      </c>
      <c r="E20" s="41">
        <v>10</v>
      </c>
      <c r="F20" s="38">
        <v>1.22</v>
      </c>
      <c r="G20" s="39">
        <v>0</v>
      </c>
      <c r="H20" s="39">
        <v>38</v>
      </c>
      <c r="I20" s="39">
        <v>38</v>
      </c>
      <c r="J20" s="39">
        <v>38</v>
      </c>
      <c r="K20" s="39">
        <v>38</v>
      </c>
      <c r="L20" s="22" t="s">
        <v>12</v>
      </c>
      <c r="M20" s="40">
        <f t="shared" si="0"/>
        <v>38</v>
      </c>
      <c r="N20" s="40">
        <f t="shared" si="1"/>
        <v>0</v>
      </c>
      <c r="O20" s="40">
        <f t="shared" si="2"/>
        <v>0</v>
      </c>
      <c r="P20" s="40">
        <f t="shared" si="3"/>
        <v>0</v>
      </c>
      <c r="Q20" s="24">
        <f t="shared" si="4"/>
        <v>0</v>
      </c>
      <c r="R20" s="24">
        <f t="shared" si="5"/>
        <v>0</v>
      </c>
      <c r="S20" s="24">
        <f t="shared" si="6"/>
        <v>0</v>
      </c>
      <c r="T20" s="24">
        <f t="shared" si="7"/>
        <v>0</v>
      </c>
    </row>
    <row r="21" spans="1:20" ht="16.5" customHeight="1" x14ac:dyDescent="0.2">
      <c r="A21" s="25" t="str">
        <f t="shared" si="8"/>
        <v>PCSB 5-Year Budget</v>
      </c>
      <c r="B21" s="16">
        <f t="shared" si="8"/>
        <v>184</v>
      </c>
      <c r="C21" s="25" t="str">
        <f t="shared" si="8"/>
        <v>Monument Academy PCS</v>
      </c>
      <c r="D21" s="26" t="str">
        <f t="shared" si="8"/>
        <v>2026-2027</v>
      </c>
      <c r="E21" s="41">
        <v>11</v>
      </c>
      <c r="F21" s="38">
        <v>1.22</v>
      </c>
      <c r="G21" s="39">
        <v>0</v>
      </c>
      <c r="H21" s="39">
        <v>0</v>
      </c>
      <c r="I21" s="39">
        <v>34</v>
      </c>
      <c r="J21" s="39">
        <v>34</v>
      </c>
      <c r="K21" s="39">
        <v>34</v>
      </c>
      <c r="L21" s="22" t="s">
        <v>23</v>
      </c>
      <c r="M21" s="40">
        <f t="shared" si="0"/>
        <v>0</v>
      </c>
      <c r="N21" s="40">
        <f t="shared" si="1"/>
        <v>34</v>
      </c>
      <c r="O21" s="40">
        <f t="shared" si="2"/>
        <v>0</v>
      </c>
      <c r="P21" s="40">
        <f t="shared" si="3"/>
        <v>0</v>
      </c>
      <c r="Q21" s="24">
        <f t="shared" si="4"/>
        <v>0</v>
      </c>
      <c r="R21" s="24">
        <f t="shared" si="5"/>
        <v>0</v>
      </c>
      <c r="S21" s="24">
        <f t="shared" si="6"/>
        <v>0</v>
      </c>
      <c r="T21" s="24">
        <f t="shared" si="7"/>
        <v>0</v>
      </c>
    </row>
    <row r="22" spans="1:20" ht="16.5" customHeight="1" x14ac:dyDescent="0.2">
      <c r="A22" s="25" t="str">
        <f t="shared" si="8"/>
        <v>PCSB 5-Year Budget</v>
      </c>
      <c r="B22" s="16">
        <f t="shared" si="8"/>
        <v>184</v>
      </c>
      <c r="C22" s="25" t="str">
        <f t="shared" si="8"/>
        <v>Monument Academy PCS</v>
      </c>
      <c r="D22" s="26" t="str">
        <f t="shared" si="8"/>
        <v>2026-2027</v>
      </c>
      <c r="E22" s="41">
        <v>12</v>
      </c>
      <c r="F22" s="38">
        <v>1.22</v>
      </c>
      <c r="G22" s="39">
        <v>0</v>
      </c>
      <c r="H22" s="39">
        <v>0</v>
      </c>
      <c r="I22" s="39">
        <v>0</v>
      </c>
      <c r="J22" s="39">
        <v>34</v>
      </c>
      <c r="K22" s="39">
        <v>34</v>
      </c>
      <c r="L22" s="22" t="s">
        <v>24</v>
      </c>
      <c r="M22" s="40">
        <f t="shared" si="0"/>
        <v>0</v>
      </c>
      <c r="N22" s="40">
        <f t="shared" si="1"/>
        <v>0</v>
      </c>
      <c r="O22" s="40">
        <f t="shared" si="2"/>
        <v>34</v>
      </c>
      <c r="P22" s="40">
        <f t="shared" si="3"/>
        <v>0</v>
      </c>
      <c r="Q22" s="24">
        <f t="shared" si="4"/>
        <v>0</v>
      </c>
      <c r="R22" s="24">
        <f t="shared" si="5"/>
        <v>0</v>
      </c>
      <c r="S22" s="24">
        <f t="shared" si="6"/>
        <v>0</v>
      </c>
      <c r="T22" s="24">
        <f t="shared" si="7"/>
        <v>0</v>
      </c>
    </row>
    <row r="23" spans="1:20" ht="16.5" customHeight="1" x14ac:dyDescent="0.2">
      <c r="A23" s="25" t="str">
        <f t="shared" ref="A23:D42" si="9">A$2</f>
        <v>PCSB 5-Year Budget</v>
      </c>
      <c r="B23" s="16">
        <f t="shared" si="9"/>
        <v>184</v>
      </c>
      <c r="C23" s="25" t="str">
        <f t="shared" si="9"/>
        <v>Monument Academy PCS</v>
      </c>
      <c r="D23" s="26" t="str">
        <f t="shared" si="9"/>
        <v>2026-2027</v>
      </c>
      <c r="E23" s="37" t="s">
        <v>25</v>
      </c>
      <c r="F23" s="38">
        <v>1.58</v>
      </c>
      <c r="G23" s="39">
        <v>0</v>
      </c>
      <c r="H23" s="39">
        <v>0</v>
      </c>
      <c r="I23" s="39">
        <v>0</v>
      </c>
      <c r="J23" s="39">
        <v>0</v>
      </c>
      <c r="K23" s="39">
        <v>0</v>
      </c>
      <c r="L23" s="22" t="s">
        <v>12</v>
      </c>
      <c r="M23" s="40">
        <f t="shared" si="0"/>
        <v>0</v>
      </c>
      <c r="N23" s="40">
        <f t="shared" si="1"/>
        <v>0</v>
      </c>
      <c r="O23" s="40">
        <f t="shared" si="2"/>
        <v>0</v>
      </c>
      <c r="P23" s="40">
        <f t="shared" si="3"/>
        <v>0</v>
      </c>
      <c r="Q23" s="24">
        <f t="shared" si="4"/>
        <v>0</v>
      </c>
      <c r="R23" s="24">
        <f t="shared" si="5"/>
        <v>0</v>
      </c>
      <c r="S23" s="24">
        <f t="shared" si="6"/>
        <v>0</v>
      </c>
      <c r="T23" s="24">
        <f t="shared" si="7"/>
        <v>0</v>
      </c>
    </row>
    <row r="24" spans="1:20" ht="16.5" customHeight="1" x14ac:dyDescent="0.2">
      <c r="A24" s="25" t="str">
        <f t="shared" si="9"/>
        <v>PCSB 5-Year Budget</v>
      </c>
      <c r="B24" s="16">
        <f t="shared" si="9"/>
        <v>184</v>
      </c>
      <c r="C24" s="25" t="str">
        <f t="shared" si="9"/>
        <v>Monument Academy PCS</v>
      </c>
      <c r="D24" s="26" t="str">
        <f t="shared" si="9"/>
        <v>2026-2027</v>
      </c>
      <c r="E24" s="37" t="s">
        <v>26</v>
      </c>
      <c r="F24" s="38">
        <v>1.17</v>
      </c>
      <c r="G24" s="39">
        <v>0</v>
      </c>
      <c r="H24" s="39">
        <v>0</v>
      </c>
      <c r="I24" s="39">
        <v>0</v>
      </c>
      <c r="J24" s="39">
        <v>0</v>
      </c>
      <c r="K24" s="39">
        <v>0</v>
      </c>
      <c r="L24" s="22" t="s">
        <v>12</v>
      </c>
      <c r="M24" s="40">
        <f t="shared" si="0"/>
        <v>0</v>
      </c>
      <c r="N24" s="40">
        <f t="shared" si="1"/>
        <v>0</v>
      </c>
      <c r="O24" s="40">
        <f t="shared" si="2"/>
        <v>0</v>
      </c>
      <c r="P24" s="40">
        <f t="shared" si="3"/>
        <v>0</v>
      </c>
      <c r="Q24" s="24">
        <f t="shared" si="4"/>
        <v>0</v>
      </c>
      <c r="R24" s="24">
        <f t="shared" si="5"/>
        <v>0</v>
      </c>
      <c r="S24" s="24">
        <f t="shared" si="6"/>
        <v>0</v>
      </c>
      <c r="T24" s="24">
        <f t="shared" si="7"/>
        <v>0</v>
      </c>
    </row>
    <row r="25" spans="1:20" ht="16.5" customHeight="1" x14ac:dyDescent="0.2">
      <c r="A25" s="25" t="str">
        <f t="shared" si="9"/>
        <v>PCSB 5-Year Budget</v>
      </c>
      <c r="B25" s="16">
        <f t="shared" si="9"/>
        <v>184</v>
      </c>
      <c r="C25" s="25" t="str">
        <f t="shared" si="9"/>
        <v>Monument Academy PCS</v>
      </c>
      <c r="D25" s="26" t="str">
        <f t="shared" si="9"/>
        <v>2026-2027</v>
      </c>
      <c r="E25" s="37" t="s">
        <v>27</v>
      </c>
      <c r="F25" s="42">
        <v>1</v>
      </c>
      <c r="G25" s="43">
        <v>0</v>
      </c>
      <c r="H25" s="43">
        <v>0</v>
      </c>
      <c r="I25" s="43">
        <v>0</v>
      </c>
      <c r="J25" s="43">
        <v>0</v>
      </c>
      <c r="K25" s="43">
        <v>0</v>
      </c>
      <c r="L25" s="22" t="s">
        <v>12</v>
      </c>
      <c r="M25" s="44">
        <f t="shared" si="0"/>
        <v>0</v>
      </c>
      <c r="N25" s="44">
        <f t="shared" si="1"/>
        <v>0</v>
      </c>
      <c r="O25" s="44">
        <f t="shared" si="2"/>
        <v>0</v>
      </c>
      <c r="P25" s="44">
        <f t="shared" si="3"/>
        <v>0</v>
      </c>
      <c r="Q25" s="45">
        <f t="shared" si="4"/>
        <v>0</v>
      </c>
      <c r="R25" s="45">
        <f t="shared" si="5"/>
        <v>0</v>
      </c>
      <c r="S25" s="45">
        <f t="shared" si="6"/>
        <v>0</v>
      </c>
      <c r="T25" s="45">
        <f t="shared" si="7"/>
        <v>0</v>
      </c>
    </row>
    <row r="26" spans="1:20" ht="30" customHeight="1" x14ac:dyDescent="0.2">
      <c r="A26" s="25" t="str">
        <f t="shared" si="9"/>
        <v>PCSB 5-Year Budget</v>
      </c>
      <c r="B26" s="16">
        <f t="shared" si="9"/>
        <v>184</v>
      </c>
      <c r="C26" s="25" t="str">
        <f t="shared" si="9"/>
        <v>Monument Academy PCS</v>
      </c>
      <c r="D26" s="26" t="str">
        <f t="shared" si="9"/>
        <v>2026-2027</v>
      </c>
      <c r="E26" s="46" t="s">
        <v>28</v>
      </c>
      <c r="F26" s="38">
        <v>0.97</v>
      </c>
      <c r="G26" s="39">
        <v>4</v>
      </c>
      <c r="H26" s="39">
        <v>6</v>
      </c>
      <c r="I26" s="39">
        <v>7</v>
      </c>
      <c r="J26" s="39">
        <v>8</v>
      </c>
      <c r="K26" s="39">
        <v>8</v>
      </c>
      <c r="L26" s="22" t="s">
        <v>12</v>
      </c>
      <c r="M26" s="40">
        <f t="shared" si="0"/>
        <v>2</v>
      </c>
      <c r="N26" s="40">
        <f t="shared" si="1"/>
        <v>1</v>
      </c>
      <c r="O26" s="40">
        <f t="shared" si="2"/>
        <v>1</v>
      </c>
      <c r="P26" s="40">
        <f t="shared" si="3"/>
        <v>0</v>
      </c>
      <c r="Q26" s="24">
        <f t="shared" si="4"/>
        <v>0.5</v>
      </c>
      <c r="R26" s="24">
        <f t="shared" si="5"/>
        <v>0.16666666666666666</v>
      </c>
      <c r="S26" s="24">
        <f t="shared" si="6"/>
        <v>0.14285714285714285</v>
      </c>
      <c r="T26" s="24">
        <f t="shared" si="7"/>
        <v>0</v>
      </c>
    </row>
    <row r="27" spans="1:20" ht="16.5" customHeight="1" x14ac:dyDescent="0.2">
      <c r="A27" s="25" t="str">
        <f t="shared" si="9"/>
        <v>PCSB 5-Year Budget</v>
      </c>
      <c r="B27" s="16">
        <f t="shared" si="9"/>
        <v>184</v>
      </c>
      <c r="C27" s="25" t="str">
        <f t="shared" si="9"/>
        <v>Monument Academy PCS</v>
      </c>
      <c r="D27" s="26" t="str">
        <f t="shared" si="9"/>
        <v>2026-2027</v>
      </c>
      <c r="E27" s="46" t="s">
        <v>29</v>
      </c>
      <c r="F27" s="38">
        <v>1.2</v>
      </c>
      <c r="G27" s="39">
        <v>3</v>
      </c>
      <c r="H27" s="39">
        <v>5</v>
      </c>
      <c r="I27" s="39">
        <v>6</v>
      </c>
      <c r="J27" s="39">
        <v>7</v>
      </c>
      <c r="K27" s="39">
        <v>7</v>
      </c>
      <c r="L27" s="22" t="s">
        <v>12</v>
      </c>
      <c r="M27" s="40">
        <f t="shared" si="0"/>
        <v>2</v>
      </c>
      <c r="N27" s="40">
        <f t="shared" si="1"/>
        <v>1</v>
      </c>
      <c r="O27" s="40">
        <f t="shared" si="2"/>
        <v>1</v>
      </c>
      <c r="P27" s="40">
        <f t="shared" si="3"/>
        <v>0</v>
      </c>
      <c r="Q27" s="24">
        <f t="shared" si="4"/>
        <v>0.66666666666666663</v>
      </c>
      <c r="R27" s="24">
        <f t="shared" si="5"/>
        <v>0.2</v>
      </c>
      <c r="S27" s="24">
        <f t="shared" si="6"/>
        <v>0.16666666666666666</v>
      </c>
      <c r="T27" s="24">
        <f t="shared" si="7"/>
        <v>0</v>
      </c>
    </row>
    <row r="28" spans="1:20" ht="16.5" customHeight="1" x14ac:dyDescent="0.2">
      <c r="A28" s="25" t="str">
        <f t="shared" si="9"/>
        <v>PCSB 5-Year Budget</v>
      </c>
      <c r="B28" s="16">
        <f t="shared" si="9"/>
        <v>184</v>
      </c>
      <c r="C28" s="25" t="str">
        <f t="shared" si="9"/>
        <v>Monument Academy PCS</v>
      </c>
      <c r="D28" s="26" t="str">
        <f t="shared" si="9"/>
        <v>2026-2027</v>
      </c>
      <c r="E28" s="46" t="s">
        <v>30</v>
      </c>
      <c r="F28" s="38">
        <v>1.97</v>
      </c>
      <c r="G28" s="39">
        <v>30</v>
      </c>
      <c r="H28" s="39">
        <v>48</v>
      </c>
      <c r="I28" s="39">
        <v>56</v>
      </c>
      <c r="J28" s="39">
        <v>64</v>
      </c>
      <c r="K28" s="39">
        <v>64</v>
      </c>
      <c r="L28" s="22" t="s">
        <v>12</v>
      </c>
      <c r="M28" s="40">
        <f t="shared" si="0"/>
        <v>18</v>
      </c>
      <c r="N28" s="40">
        <f t="shared" si="1"/>
        <v>8</v>
      </c>
      <c r="O28" s="40">
        <f t="shared" si="2"/>
        <v>8</v>
      </c>
      <c r="P28" s="40">
        <f t="shared" si="3"/>
        <v>0</v>
      </c>
      <c r="Q28" s="24">
        <f t="shared" si="4"/>
        <v>0.6</v>
      </c>
      <c r="R28" s="24">
        <f t="shared" si="5"/>
        <v>0.16666666666666666</v>
      </c>
      <c r="S28" s="24">
        <f t="shared" si="6"/>
        <v>0.14285714285714285</v>
      </c>
      <c r="T28" s="24">
        <f t="shared" si="7"/>
        <v>0</v>
      </c>
    </row>
    <row r="29" spans="1:20" ht="16.5" customHeight="1" x14ac:dyDescent="0.2">
      <c r="A29" s="25" t="str">
        <f t="shared" si="9"/>
        <v>PCSB 5-Year Budget</v>
      </c>
      <c r="B29" s="16">
        <f t="shared" si="9"/>
        <v>184</v>
      </c>
      <c r="C29" s="25" t="str">
        <f t="shared" si="9"/>
        <v>Monument Academy PCS</v>
      </c>
      <c r="D29" s="26" t="str">
        <f t="shared" si="9"/>
        <v>2026-2027</v>
      </c>
      <c r="E29" s="46" t="s">
        <v>31</v>
      </c>
      <c r="F29" s="38">
        <v>3.49</v>
      </c>
      <c r="G29" s="39">
        <v>30</v>
      </c>
      <c r="H29" s="39">
        <v>48</v>
      </c>
      <c r="I29" s="39">
        <v>56</v>
      </c>
      <c r="J29" s="39">
        <v>64</v>
      </c>
      <c r="K29" s="39">
        <v>64</v>
      </c>
      <c r="L29" s="22" t="s">
        <v>12</v>
      </c>
      <c r="M29" s="40">
        <f t="shared" si="0"/>
        <v>18</v>
      </c>
      <c r="N29" s="40">
        <f t="shared" si="1"/>
        <v>8</v>
      </c>
      <c r="O29" s="40">
        <f t="shared" si="2"/>
        <v>8</v>
      </c>
      <c r="P29" s="40">
        <f t="shared" si="3"/>
        <v>0</v>
      </c>
      <c r="Q29" s="24">
        <f t="shared" si="4"/>
        <v>0.6</v>
      </c>
      <c r="R29" s="24">
        <f t="shared" si="5"/>
        <v>0.16666666666666666</v>
      </c>
      <c r="S29" s="24">
        <f t="shared" si="6"/>
        <v>0.14285714285714285</v>
      </c>
      <c r="T29" s="24">
        <f t="shared" si="7"/>
        <v>0</v>
      </c>
    </row>
    <row r="30" spans="1:20" ht="16.5" customHeight="1" x14ac:dyDescent="0.2">
      <c r="A30" s="25" t="str">
        <f t="shared" si="9"/>
        <v>PCSB 5-Year Budget</v>
      </c>
      <c r="B30" s="16">
        <f t="shared" si="9"/>
        <v>184</v>
      </c>
      <c r="C30" s="25" t="str">
        <f t="shared" si="9"/>
        <v>Monument Academy PCS</v>
      </c>
      <c r="D30" s="26" t="str">
        <f t="shared" si="9"/>
        <v>2026-2027</v>
      </c>
      <c r="E30" s="46" t="s">
        <v>32</v>
      </c>
      <c r="F30" s="38">
        <v>0.06</v>
      </c>
      <c r="G30" s="39">
        <v>0</v>
      </c>
      <c r="H30" s="39">
        <v>0</v>
      </c>
      <c r="I30" s="39">
        <v>0</v>
      </c>
      <c r="J30" s="39">
        <v>0</v>
      </c>
      <c r="K30" s="39">
        <v>0</v>
      </c>
      <c r="L30" s="22" t="s">
        <v>12</v>
      </c>
      <c r="M30" s="40">
        <f t="shared" si="0"/>
        <v>0</v>
      </c>
      <c r="N30" s="40">
        <f t="shared" si="1"/>
        <v>0</v>
      </c>
      <c r="O30" s="40">
        <f t="shared" si="2"/>
        <v>0</v>
      </c>
      <c r="P30" s="40">
        <f t="shared" si="3"/>
        <v>0</v>
      </c>
      <c r="Q30" s="24">
        <f t="shared" si="4"/>
        <v>0</v>
      </c>
      <c r="R30" s="24">
        <f t="shared" si="5"/>
        <v>0</v>
      </c>
      <c r="S30" s="24">
        <f t="shared" si="6"/>
        <v>0</v>
      </c>
      <c r="T30" s="24">
        <f t="shared" si="7"/>
        <v>0</v>
      </c>
    </row>
    <row r="31" spans="1:20" ht="16.5" customHeight="1" x14ac:dyDescent="0.2">
      <c r="A31" s="25" t="str">
        <f t="shared" si="9"/>
        <v>PCSB 5-Year Budget</v>
      </c>
      <c r="B31" s="16">
        <f t="shared" si="9"/>
        <v>184</v>
      </c>
      <c r="C31" s="25" t="str">
        <f t="shared" si="9"/>
        <v>Monument Academy PCS</v>
      </c>
      <c r="D31" s="26" t="str">
        <f t="shared" si="9"/>
        <v>2026-2027</v>
      </c>
      <c r="E31" s="46" t="s">
        <v>33</v>
      </c>
      <c r="F31" s="38">
        <v>0.3</v>
      </c>
      <c r="G31" s="39">
        <v>98</v>
      </c>
      <c r="H31" s="39">
        <v>165</v>
      </c>
      <c r="I31" s="39">
        <v>192</v>
      </c>
      <c r="J31" s="39">
        <v>219</v>
      </c>
      <c r="K31" s="39">
        <v>219</v>
      </c>
      <c r="L31" s="22" t="s">
        <v>12</v>
      </c>
      <c r="M31" s="40">
        <f t="shared" si="0"/>
        <v>67</v>
      </c>
      <c r="N31" s="40">
        <f t="shared" si="1"/>
        <v>27</v>
      </c>
      <c r="O31" s="40">
        <f t="shared" si="2"/>
        <v>27</v>
      </c>
      <c r="P31" s="40">
        <f t="shared" si="3"/>
        <v>0</v>
      </c>
      <c r="Q31" s="24">
        <f t="shared" si="4"/>
        <v>0.68367346938775508</v>
      </c>
      <c r="R31" s="24">
        <f t="shared" si="5"/>
        <v>0.16363636363636364</v>
      </c>
      <c r="S31" s="24">
        <f t="shared" si="6"/>
        <v>0.140625</v>
      </c>
      <c r="T31" s="24">
        <f t="shared" si="7"/>
        <v>0</v>
      </c>
    </row>
    <row r="32" spans="1:20" ht="16.5" customHeight="1" x14ac:dyDescent="0.2">
      <c r="A32" s="25" t="str">
        <f t="shared" si="9"/>
        <v>PCSB 5-Year Budget</v>
      </c>
      <c r="B32" s="16">
        <f t="shared" si="9"/>
        <v>184</v>
      </c>
      <c r="C32" s="25" t="str">
        <f t="shared" si="9"/>
        <v>Monument Academy PCS</v>
      </c>
      <c r="D32" s="26" t="str">
        <f t="shared" si="9"/>
        <v>2026-2027</v>
      </c>
      <c r="E32" s="46" t="s">
        <v>34</v>
      </c>
      <c r="F32" s="38">
        <v>0.75</v>
      </c>
      <c r="G32" s="39">
        <v>0</v>
      </c>
      <c r="H32" s="39">
        <v>0</v>
      </c>
      <c r="I32" s="39">
        <v>0</v>
      </c>
      <c r="J32" s="39">
        <v>0</v>
      </c>
      <c r="K32" s="39">
        <v>0</v>
      </c>
      <c r="L32" s="22" t="s">
        <v>12</v>
      </c>
      <c r="M32" s="40">
        <f t="shared" si="0"/>
        <v>0</v>
      </c>
      <c r="N32" s="40">
        <f t="shared" si="1"/>
        <v>0</v>
      </c>
      <c r="O32" s="40">
        <f t="shared" si="2"/>
        <v>0</v>
      </c>
      <c r="P32" s="40">
        <f t="shared" si="3"/>
        <v>0</v>
      </c>
      <c r="Q32" s="24">
        <f t="shared" si="4"/>
        <v>0</v>
      </c>
      <c r="R32" s="24">
        <f t="shared" si="5"/>
        <v>0</v>
      </c>
      <c r="S32" s="24">
        <f t="shared" si="6"/>
        <v>0</v>
      </c>
      <c r="T32" s="24">
        <f t="shared" si="7"/>
        <v>0</v>
      </c>
    </row>
    <row r="33" spans="1:20" ht="16.5" customHeight="1" x14ac:dyDescent="0.2">
      <c r="A33" s="25" t="str">
        <f t="shared" si="9"/>
        <v>PCSB 5-Year Budget</v>
      </c>
      <c r="B33" s="16">
        <f t="shared" si="9"/>
        <v>184</v>
      </c>
      <c r="C33" s="25" t="str">
        <f t="shared" si="9"/>
        <v>Monument Academy PCS</v>
      </c>
      <c r="D33" s="26" t="str">
        <f t="shared" si="9"/>
        <v>2026-2027</v>
      </c>
      <c r="E33" s="46" t="s">
        <v>35</v>
      </c>
      <c r="F33" s="38">
        <v>0.5</v>
      </c>
      <c r="G33" s="39">
        <v>0</v>
      </c>
      <c r="H33" s="39">
        <v>0</v>
      </c>
      <c r="I33" s="39">
        <v>0</v>
      </c>
      <c r="J33" s="39">
        <v>0</v>
      </c>
      <c r="K33" s="39">
        <v>0</v>
      </c>
      <c r="L33" s="22" t="s">
        <v>12</v>
      </c>
      <c r="M33" s="40">
        <f t="shared" si="0"/>
        <v>0</v>
      </c>
      <c r="N33" s="40">
        <f t="shared" si="1"/>
        <v>0</v>
      </c>
      <c r="O33" s="40">
        <f t="shared" si="2"/>
        <v>0</v>
      </c>
      <c r="P33" s="40">
        <f t="shared" si="3"/>
        <v>0</v>
      </c>
      <c r="Q33" s="24">
        <f t="shared" si="4"/>
        <v>0</v>
      </c>
      <c r="R33" s="24">
        <f t="shared" si="5"/>
        <v>0</v>
      </c>
      <c r="S33" s="24">
        <f t="shared" si="6"/>
        <v>0</v>
      </c>
      <c r="T33" s="24">
        <f t="shared" si="7"/>
        <v>0</v>
      </c>
    </row>
    <row r="34" spans="1:20" ht="16.5" customHeight="1" x14ac:dyDescent="0.2">
      <c r="A34" s="25" t="str">
        <f t="shared" si="9"/>
        <v>PCSB 5-Year Budget</v>
      </c>
      <c r="B34" s="16">
        <f t="shared" si="9"/>
        <v>184</v>
      </c>
      <c r="C34" s="25" t="str">
        <f t="shared" si="9"/>
        <v>Monument Academy PCS</v>
      </c>
      <c r="D34" s="26" t="str">
        <f t="shared" si="9"/>
        <v>2026-2027</v>
      </c>
      <c r="E34" s="46" t="s">
        <v>36</v>
      </c>
      <c r="F34" s="38">
        <v>1.67</v>
      </c>
      <c r="G34" s="39">
        <v>130</v>
      </c>
      <c r="H34" s="39">
        <v>206</v>
      </c>
      <c r="I34" s="39">
        <v>240</v>
      </c>
      <c r="J34" s="39">
        <v>250</v>
      </c>
      <c r="K34" s="39">
        <v>250</v>
      </c>
      <c r="L34" s="22" t="s">
        <v>37</v>
      </c>
      <c r="M34" s="40">
        <f t="shared" ref="M34:M65" si="10">H34-G34</f>
        <v>76</v>
      </c>
      <c r="N34" s="40">
        <f t="shared" ref="N34:N65" si="11">I34-H34</f>
        <v>34</v>
      </c>
      <c r="O34" s="40">
        <f t="shared" ref="O34:O65" si="12">J34-I34</f>
        <v>10</v>
      </c>
      <c r="P34" s="40">
        <f t="shared" ref="P34:P65" si="13">K34-J34</f>
        <v>0</v>
      </c>
      <c r="Q34" s="24">
        <f t="shared" ref="Q34:Q65" si="14">IF(G34,M34/G34,0)</f>
        <v>0.58461538461538465</v>
      </c>
      <c r="R34" s="24">
        <f t="shared" ref="R34:R65" si="15">IF(H34,N34/H34,0)</f>
        <v>0.1650485436893204</v>
      </c>
      <c r="S34" s="24">
        <f t="shared" ref="S34:S65" si="16">IF(I34,O34/I34,0)</f>
        <v>4.1666666666666664E-2</v>
      </c>
      <c r="T34" s="24">
        <f t="shared" ref="T34:T65" si="17">IF(J34,P34/J34,0)</f>
        <v>0</v>
      </c>
    </row>
    <row r="35" spans="1:20" ht="16.5" customHeight="1" x14ac:dyDescent="0.2">
      <c r="A35" s="25" t="str">
        <f t="shared" si="9"/>
        <v>PCSB 5-Year Budget</v>
      </c>
      <c r="B35" s="16">
        <f t="shared" si="9"/>
        <v>184</v>
      </c>
      <c r="C35" s="25" t="str">
        <f t="shared" si="9"/>
        <v>Monument Academy PCS</v>
      </c>
      <c r="D35" s="26" t="str">
        <f t="shared" si="9"/>
        <v>2026-2027</v>
      </c>
      <c r="E35" s="46" t="s">
        <v>38</v>
      </c>
      <c r="F35" s="38">
        <v>0.37</v>
      </c>
      <c r="G35" s="39">
        <v>4</v>
      </c>
      <c r="H35" s="39">
        <v>6</v>
      </c>
      <c r="I35" s="39">
        <v>7</v>
      </c>
      <c r="J35" s="39">
        <v>8</v>
      </c>
      <c r="K35" s="39">
        <v>8</v>
      </c>
      <c r="L35" s="22" t="s">
        <v>12</v>
      </c>
      <c r="M35" s="40">
        <f t="shared" si="10"/>
        <v>2</v>
      </c>
      <c r="N35" s="40">
        <f t="shared" si="11"/>
        <v>1</v>
      </c>
      <c r="O35" s="40">
        <f t="shared" si="12"/>
        <v>1</v>
      </c>
      <c r="P35" s="40">
        <f t="shared" si="13"/>
        <v>0</v>
      </c>
      <c r="Q35" s="24">
        <f t="shared" si="14"/>
        <v>0.5</v>
      </c>
      <c r="R35" s="24">
        <f t="shared" si="15"/>
        <v>0.16666666666666666</v>
      </c>
      <c r="S35" s="24">
        <f t="shared" si="16"/>
        <v>0.14285714285714285</v>
      </c>
      <c r="T35" s="24">
        <f t="shared" si="17"/>
        <v>0</v>
      </c>
    </row>
    <row r="36" spans="1:20" ht="16.5" customHeight="1" x14ac:dyDescent="0.2">
      <c r="A36" s="25" t="str">
        <f t="shared" si="9"/>
        <v>PCSB 5-Year Budget</v>
      </c>
      <c r="B36" s="16">
        <f t="shared" si="9"/>
        <v>184</v>
      </c>
      <c r="C36" s="25" t="str">
        <f t="shared" si="9"/>
        <v>Monument Academy PCS</v>
      </c>
      <c r="D36" s="26" t="str">
        <f t="shared" si="9"/>
        <v>2026-2027</v>
      </c>
      <c r="E36" s="46" t="s">
        <v>39</v>
      </c>
      <c r="F36" s="38">
        <v>1.34</v>
      </c>
      <c r="G36" s="39">
        <v>3</v>
      </c>
      <c r="H36" s="39">
        <v>5</v>
      </c>
      <c r="I36" s="39">
        <v>6</v>
      </c>
      <c r="J36" s="39">
        <v>7</v>
      </c>
      <c r="K36" s="39">
        <v>7</v>
      </c>
      <c r="L36" s="22" t="s">
        <v>12</v>
      </c>
      <c r="M36" s="40">
        <f t="shared" si="10"/>
        <v>2</v>
      </c>
      <c r="N36" s="40">
        <f t="shared" si="11"/>
        <v>1</v>
      </c>
      <c r="O36" s="40">
        <f t="shared" si="12"/>
        <v>1</v>
      </c>
      <c r="P36" s="40">
        <f t="shared" si="13"/>
        <v>0</v>
      </c>
      <c r="Q36" s="24">
        <f t="shared" si="14"/>
        <v>0.66666666666666663</v>
      </c>
      <c r="R36" s="24">
        <f t="shared" si="15"/>
        <v>0.2</v>
      </c>
      <c r="S36" s="24">
        <f t="shared" si="16"/>
        <v>0.16666666666666666</v>
      </c>
      <c r="T36" s="24">
        <f t="shared" si="17"/>
        <v>0</v>
      </c>
    </row>
    <row r="37" spans="1:20" ht="16.5" customHeight="1" x14ac:dyDescent="0.2">
      <c r="A37" s="25" t="str">
        <f t="shared" si="9"/>
        <v>PCSB 5-Year Budget</v>
      </c>
      <c r="B37" s="16">
        <f t="shared" si="9"/>
        <v>184</v>
      </c>
      <c r="C37" s="25" t="str">
        <f t="shared" si="9"/>
        <v>Monument Academy PCS</v>
      </c>
      <c r="D37" s="26" t="str">
        <f t="shared" si="9"/>
        <v>2026-2027</v>
      </c>
      <c r="E37" s="46" t="s">
        <v>40</v>
      </c>
      <c r="F37" s="38">
        <v>2.89</v>
      </c>
      <c r="G37" s="39">
        <v>30</v>
      </c>
      <c r="H37" s="39">
        <v>48</v>
      </c>
      <c r="I37" s="39">
        <v>56</v>
      </c>
      <c r="J37" s="39">
        <v>64</v>
      </c>
      <c r="K37" s="39">
        <v>64</v>
      </c>
      <c r="L37" s="22" t="s">
        <v>12</v>
      </c>
      <c r="M37" s="40">
        <f t="shared" si="10"/>
        <v>18</v>
      </c>
      <c r="N37" s="40">
        <f t="shared" si="11"/>
        <v>8</v>
      </c>
      <c r="O37" s="40">
        <f t="shared" si="12"/>
        <v>8</v>
      </c>
      <c r="P37" s="40">
        <f t="shared" si="13"/>
        <v>0</v>
      </c>
      <c r="Q37" s="24">
        <f t="shared" si="14"/>
        <v>0.6</v>
      </c>
      <c r="R37" s="24">
        <f t="shared" si="15"/>
        <v>0.16666666666666666</v>
      </c>
      <c r="S37" s="24">
        <f t="shared" si="16"/>
        <v>0.14285714285714285</v>
      </c>
      <c r="T37" s="24">
        <f t="shared" si="17"/>
        <v>0</v>
      </c>
    </row>
    <row r="38" spans="1:20" ht="16.5" customHeight="1" x14ac:dyDescent="0.2">
      <c r="A38" s="25" t="str">
        <f t="shared" si="9"/>
        <v>PCSB 5-Year Budget</v>
      </c>
      <c r="B38" s="16">
        <f t="shared" si="9"/>
        <v>184</v>
      </c>
      <c r="C38" s="25" t="str">
        <f t="shared" si="9"/>
        <v>Monument Academy PCS</v>
      </c>
      <c r="D38" s="26" t="str">
        <f t="shared" si="9"/>
        <v>2026-2027</v>
      </c>
      <c r="E38" s="46" t="s">
        <v>41</v>
      </c>
      <c r="F38" s="38">
        <v>2.89</v>
      </c>
      <c r="G38" s="39">
        <v>30</v>
      </c>
      <c r="H38" s="39">
        <v>48</v>
      </c>
      <c r="I38" s="39">
        <v>56</v>
      </c>
      <c r="J38" s="39">
        <v>64</v>
      </c>
      <c r="K38" s="39">
        <v>64</v>
      </c>
      <c r="L38" s="22" t="s">
        <v>12</v>
      </c>
      <c r="M38" s="40">
        <f t="shared" si="10"/>
        <v>18</v>
      </c>
      <c r="N38" s="40">
        <f t="shared" si="11"/>
        <v>8</v>
      </c>
      <c r="O38" s="40">
        <f t="shared" si="12"/>
        <v>8</v>
      </c>
      <c r="P38" s="40">
        <f t="shared" si="13"/>
        <v>0</v>
      </c>
      <c r="Q38" s="24">
        <f t="shared" si="14"/>
        <v>0.6</v>
      </c>
      <c r="R38" s="24">
        <f t="shared" si="15"/>
        <v>0.16666666666666666</v>
      </c>
      <c r="S38" s="24">
        <f t="shared" si="16"/>
        <v>0.14285714285714285</v>
      </c>
      <c r="T38" s="24">
        <f t="shared" si="17"/>
        <v>0</v>
      </c>
    </row>
    <row r="39" spans="1:20" ht="16.5" customHeight="1" x14ac:dyDescent="0.2">
      <c r="A39" s="25" t="str">
        <f t="shared" si="9"/>
        <v>PCSB 5-Year Budget</v>
      </c>
      <c r="B39" s="16">
        <f t="shared" si="9"/>
        <v>184</v>
      </c>
      <c r="C39" s="25" t="str">
        <f t="shared" si="9"/>
        <v>Monument Academy PCS</v>
      </c>
      <c r="D39" s="26" t="str">
        <f t="shared" si="9"/>
        <v>2026-2027</v>
      </c>
      <c r="E39" s="46" t="s">
        <v>42</v>
      </c>
      <c r="F39" s="38">
        <v>0.67</v>
      </c>
      <c r="G39" s="39">
        <v>0</v>
      </c>
      <c r="H39" s="39">
        <v>0</v>
      </c>
      <c r="I39" s="39">
        <v>0</v>
      </c>
      <c r="J39" s="39">
        <v>0</v>
      </c>
      <c r="K39" s="39">
        <v>0</v>
      </c>
      <c r="L39" s="22" t="s">
        <v>12</v>
      </c>
      <c r="M39" s="40">
        <f t="shared" si="10"/>
        <v>0</v>
      </c>
      <c r="N39" s="40">
        <f t="shared" si="11"/>
        <v>0</v>
      </c>
      <c r="O39" s="40">
        <f t="shared" si="12"/>
        <v>0</v>
      </c>
      <c r="P39" s="40">
        <f t="shared" si="13"/>
        <v>0</v>
      </c>
      <c r="Q39" s="24">
        <f t="shared" si="14"/>
        <v>0</v>
      </c>
      <c r="R39" s="24">
        <f t="shared" si="15"/>
        <v>0</v>
      </c>
      <c r="S39" s="24">
        <f t="shared" si="16"/>
        <v>0</v>
      </c>
      <c r="T39" s="24">
        <f t="shared" si="17"/>
        <v>0</v>
      </c>
    </row>
    <row r="40" spans="1:20" ht="16.5" customHeight="1" x14ac:dyDescent="0.2">
      <c r="A40" s="25" t="str">
        <f t="shared" si="9"/>
        <v>PCSB 5-Year Budget</v>
      </c>
      <c r="B40" s="16">
        <f t="shared" si="9"/>
        <v>184</v>
      </c>
      <c r="C40" s="25" t="str">
        <f t="shared" si="9"/>
        <v>Monument Academy PCS</v>
      </c>
      <c r="D40" s="26" t="str">
        <f t="shared" si="9"/>
        <v>2026-2027</v>
      </c>
      <c r="E40" s="46" t="s">
        <v>43</v>
      </c>
      <c r="F40" s="38">
        <v>0.06</v>
      </c>
      <c r="G40" s="39">
        <v>0</v>
      </c>
      <c r="H40" s="39">
        <v>0</v>
      </c>
      <c r="I40" s="39">
        <v>0</v>
      </c>
      <c r="J40" s="39">
        <v>0</v>
      </c>
      <c r="K40" s="39">
        <v>0</v>
      </c>
      <c r="L40" s="22" t="s">
        <v>12</v>
      </c>
      <c r="M40" s="40">
        <f t="shared" si="10"/>
        <v>0</v>
      </c>
      <c r="N40" s="40">
        <f t="shared" si="11"/>
        <v>0</v>
      </c>
      <c r="O40" s="40">
        <f t="shared" si="12"/>
        <v>0</v>
      </c>
      <c r="P40" s="40">
        <f t="shared" si="13"/>
        <v>0</v>
      </c>
      <c r="Q40" s="24">
        <f t="shared" si="14"/>
        <v>0</v>
      </c>
      <c r="R40" s="24">
        <f t="shared" si="15"/>
        <v>0</v>
      </c>
      <c r="S40" s="24">
        <f t="shared" si="16"/>
        <v>0</v>
      </c>
      <c r="T40" s="24">
        <f t="shared" si="17"/>
        <v>0</v>
      </c>
    </row>
    <row r="41" spans="1:20" ht="16.5" customHeight="1" x14ac:dyDescent="0.2">
      <c r="A41" s="25" t="str">
        <f t="shared" si="9"/>
        <v>PCSB 5-Year Budget</v>
      </c>
      <c r="B41" s="16">
        <f t="shared" si="9"/>
        <v>184</v>
      </c>
      <c r="C41" s="25" t="str">
        <f t="shared" si="9"/>
        <v>Monument Academy PCS</v>
      </c>
      <c r="D41" s="26" t="str">
        <f t="shared" si="9"/>
        <v>2026-2027</v>
      </c>
      <c r="E41" s="46" t="s">
        <v>44</v>
      </c>
      <c r="F41" s="38">
        <v>0.23</v>
      </c>
      <c r="G41" s="39">
        <v>4</v>
      </c>
      <c r="H41" s="39">
        <v>5</v>
      </c>
      <c r="I41" s="39">
        <v>6</v>
      </c>
      <c r="J41" s="39">
        <v>6</v>
      </c>
      <c r="K41" s="39">
        <v>6</v>
      </c>
      <c r="L41" s="22" t="s">
        <v>12</v>
      </c>
      <c r="M41" s="40">
        <f t="shared" si="10"/>
        <v>1</v>
      </c>
      <c r="N41" s="40">
        <f t="shared" si="11"/>
        <v>1</v>
      </c>
      <c r="O41" s="40">
        <f t="shared" si="12"/>
        <v>0</v>
      </c>
      <c r="P41" s="40">
        <f t="shared" si="13"/>
        <v>0</v>
      </c>
      <c r="Q41" s="24">
        <f t="shared" si="14"/>
        <v>0.25</v>
      </c>
      <c r="R41" s="24">
        <f t="shared" si="15"/>
        <v>0.2</v>
      </c>
      <c r="S41" s="24">
        <f t="shared" si="16"/>
        <v>0</v>
      </c>
      <c r="T41" s="24">
        <f t="shared" si="17"/>
        <v>0</v>
      </c>
    </row>
    <row r="42" spans="1:20" ht="16.5" customHeight="1" x14ac:dyDescent="0.2">
      <c r="A42" s="25" t="str">
        <f t="shared" si="9"/>
        <v>PCSB 5-Year Budget</v>
      </c>
      <c r="B42" s="16">
        <f t="shared" si="9"/>
        <v>184</v>
      </c>
      <c r="C42" s="25" t="str">
        <f t="shared" si="9"/>
        <v>Monument Academy PCS</v>
      </c>
      <c r="D42" s="26" t="str">
        <f t="shared" si="9"/>
        <v>2026-2027</v>
      </c>
      <c r="E42" s="46" t="s">
        <v>45</v>
      </c>
      <c r="F42" s="38">
        <v>0.49</v>
      </c>
      <c r="G42" s="39">
        <v>3</v>
      </c>
      <c r="H42" s="39">
        <v>4</v>
      </c>
      <c r="I42" s="39">
        <v>5</v>
      </c>
      <c r="J42" s="39">
        <v>5</v>
      </c>
      <c r="K42" s="39">
        <v>5</v>
      </c>
      <c r="L42" s="22" t="s">
        <v>12</v>
      </c>
      <c r="M42" s="40">
        <f t="shared" si="10"/>
        <v>1</v>
      </c>
      <c r="N42" s="40">
        <f t="shared" si="11"/>
        <v>1</v>
      </c>
      <c r="O42" s="40">
        <f t="shared" si="12"/>
        <v>0</v>
      </c>
      <c r="P42" s="40">
        <f t="shared" si="13"/>
        <v>0</v>
      </c>
      <c r="Q42" s="24">
        <f t="shared" si="14"/>
        <v>0.33333333333333331</v>
      </c>
      <c r="R42" s="24">
        <f t="shared" si="15"/>
        <v>0.25</v>
      </c>
      <c r="S42" s="24">
        <f t="shared" si="16"/>
        <v>0</v>
      </c>
      <c r="T42" s="24">
        <f t="shared" si="17"/>
        <v>0</v>
      </c>
    </row>
    <row r="43" spans="1:20" ht="16.5" customHeight="1" x14ac:dyDescent="0.2">
      <c r="A43" s="25" t="str">
        <f t="shared" ref="A43:D62" si="18">A$2</f>
        <v>PCSB 5-Year Budget</v>
      </c>
      <c r="B43" s="16">
        <f t="shared" si="18"/>
        <v>184</v>
      </c>
      <c r="C43" s="25" t="str">
        <f t="shared" si="18"/>
        <v>Monument Academy PCS</v>
      </c>
      <c r="D43" s="26" t="str">
        <f t="shared" si="18"/>
        <v>2026-2027</v>
      </c>
      <c r="E43" s="46" t="s">
        <v>46</v>
      </c>
      <c r="F43" s="42">
        <v>0.49</v>
      </c>
      <c r="G43" s="43">
        <v>7</v>
      </c>
      <c r="H43" s="43">
        <v>9</v>
      </c>
      <c r="I43" s="43">
        <v>11</v>
      </c>
      <c r="J43" s="43">
        <v>11</v>
      </c>
      <c r="K43" s="43">
        <v>11</v>
      </c>
      <c r="L43" s="22" t="s">
        <v>12</v>
      </c>
      <c r="M43" s="44">
        <f t="shared" si="10"/>
        <v>2</v>
      </c>
      <c r="N43" s="44">
        <f t="shared" si="11"/>
        <v>2</v>
      </c>
      <c r="O43" s="44">
        <f t="shared" si="12"/>
        <v>0</v>
      </c>
      <c r="P43" s="44">
        <f t="shared" si="13"/>
        <v>0</v>
      </c>
      <c r="Q43" s="45">
        <f t="shared" si="14"/>
        <v>0.2857142857142857</v>
      </c>
      <c r="R43" s="45">
        <f t="shared" si="15"/>
        <v>0.22222222222222221</v>
      </c>
      <c r="S43" s="45">
        <f t="shared" si="16"/>
        <v>0</v>
      </c>
      <c r="T43" s="45">
        <f t="shared" si="17"/>
        <v>0</v>
      </c>
    </row>
    <row r="44" spans="1:20" ht="30" customHeight="1" x14ac:dyDescent="0.2">
      <c r="A44" s="25" t="str">
        <f t="shared" si="18"/>
        <v>PCSB 5-Year Budget</v>
      </c>
      <c r="B44" s="16">
        <f t="shared" si="18"/>
        <v>184</v>
      </c>
      <c r="C44" s="25" t="str">
        <f t="shared" si="18"/>
        <v>Monument Academy PCS</v>
      </c>
      <c r="D44" s="26" t="str">
        <f t="shared" si="18"/>
        <v>2026-2027</v>
      </c>
      <c r="E44" s="37" t="s">
        <v>47</v>
      </c>
      <c r="F44" s="29" t="s">
        <v>12</v>
      </c>
      <c r="G44" s="47">
        <v>0</v>
      </c>
      <c r="H44" s="47">
        <v>0</v>
      </c>
      <c r="I44" s="47">
        <v>0</v>
      </c>
      <c r="J44" s="47">
        <v>0</v>
      </c>
      <c r="K44" s="47">
        <v>0</v>
      </c>
      <c r="L44" s="22" t="s">
        <v>12</v>
      </c>
      <c r="M44" s="48">
        <f t="shared" si="10"/>
        <v>0</v>
      </c>
      <c r="N44" s="48">
        <f t="shared" si="11"/>
        <v>0</v>
      </c>
      <c r="O44" s="48">
        <f t="shared" si="12"/>
        <v>0</v>
      </c>
      <c r="P44" s="48">
        <f t="shared" si="13"/>
        <v>0</v>
      </c>
      <c r="Q44" s="24">
        <f t="shared" si="14"/>
        <v>0</v>
      </c>
      <c r="R44" s="24">
        <f t="shared" si="15"/>
        <v>0</v>
      </c>
      <c r="S44" s="24">
        <f t="shared" si="16"/>
        <v>0</v>
      </c>
      <c r="T44" s="24">
        <f t="shared" si="17"/>
        <v>0</v>
      </c>
    </row>
    <row r="45" spans="1:20" ht="16.5" customHeight="1" x14ac:dyDescent="0.2">
      <c r="A45" s="25" t="str">
        <f t="shared" si="18"/>
        <v>PCSB 5-Year Budget</v>
      </c>
      <c r="B45" s="16">
        <f t="shared" si="18"/>
        <v>184</v>
      </c>
      <c r="C45" s="25" t="str">
        <f t="shared" si="18"/>
        <v>Monument Academy PCS</v>
      </c>
      <c r="D45" s="26" t="str">
        <f t="shared" si="18"/>
        <v>2026-2027</v>
      </c>
      <c r="E45" s="46" t="s">
        <v>48</v>
      </c>
      <c r="F45" s="29" t="s">
        <v>12</v>
      </c>
      <c r="G45" s="49">
        <v>254806.76764000001</v>
      </c>
      <c r="H45" s="49">
        <v>436070.280408794</v>
      </c>
      <c r="I45" s="49">
        <v>518533.30061179597</v>
      </c>
      <c r="J45" s="49">
        <v>512004.78130261798</v>
      </c>
      <c r="K45" s="49">
        <v>524147.69292867399</v>
      </c>
      <c r="L45" s="22" t="s">
        <v>49</v>
      </c>
      <c r="M45" s="50">
        <f t="shared" si="10"/>
        <v>181263.512768794</v>
      </c>
      <c r="N45" s="50">
        <f t="shared" si="11"/>
        <v>82463.020203001972</v>
      </c>
      <c r="O45" s="50">
        <f t="shared" si="12"/>
        <v>-6528.5193091779947</v>
      </c>
      <c r="P45" s="50">
        <f t="shared" si="13"/>
        <v>12142.911626056011</v>
      </c>
      <c r="Q45" s="45">
        <f t="shared" si="14"/>
        <v>0.71137636746324373</v>
      </c>
      <c r="R45" s="45">
        <f t="shared" si="15"/>
        <v>0.18910488494124625</v>
      </c>
      <c r="S45" s="45">
        <f t="shared" si="16"/>
        <v>-1.2590356880600079E-2</v>
      </c>
      <c r="T45" s="45">
        <f t="shared" si="17"/>
        <v>2.3716402794447738E-2</v>
      </c>
    </row>
    <row r="46" spans="1:20" ht="30" customHeight="1" x14ac:dyDescent="0.2">
      <c r="A46" s="25" t="str">
        <f t="shared" si="18"/>
        <v>PCSB 5-Year Budget</v>
      </c>
      <c r="B46" s="16">
        <f t="shared" si="18"/>
        <v>184</v>
      </c>
      <c r="C46" s="25" t="str">
        <f t="shared" si="18"/>
        <v>Monument Academy PCS</v>
      </c>
      <c r="D46" s="26" t="str">
        <f t="shared" si="18"/>
        <v>2026-2027</v>
      </c>
      <c r="E46" s="37" t="s">
        <v>50</v>
      </c>
      <c r="F46" s="29" t="s">
        <v>12</v>
      </c>
      <c r="G46" s="51">
        <f>SUMPRODUCT($F8:$F25,G8:G25)*G3+G44</f>
        <v>2154979.6799999997</v>
      </c>
      <c r="H46" s="51">
        <f>SUMPRODUCT($F8:$F25,H8:H25)*H3+H44</f>
        <v>3700483.0512000006</v>
      </c>
      <c r="I46" s="51">
        <f>SUMPRODUCT($F8:$F25,I8:I25)*I3+I44</f>
        <v>4449578.7664800007</v>
      </c>
      <c r="J46" s="51">
        <f>SUMPRODUCT($F8:$F25,J8:J25)*J3+J44</f>
        <v>5227158.1171507221</v>
      </c>
      <c r="K46" s="51">
        <f>SUMPRODUCT($F8:$F25,K8:K25)*K3+K44</f>
        <v>5331701.2794937361</v>
      </c>
      <c r="L46" s="22" t="s">
        <v>12</v>
      </c>
      <c r="M46" s="52">
        <f t="shared" si="10"/>
        <v>1545503.3712000009</v>
      </c>
      <c r="N46" s="52">
        <f t="shared" si="11"/>
        <v>749095.71528000012</v>
      </c>
      <c r="O46" s="52">
        <f t="shared" si="12"/>
        <v>777579.35067072138</v>
      </c>
      <c r="P46" s="52">
        <f t="shared" si="13"/>
        <v>104543.16234301403</v>
      </c>
      <c r="Q46" s="53">
        <f t="shared" si="14"/>
        <v>0.71717770034843253</v>
      </c>
      <c r="R46" s="53">
        <f t="shared" si="15"/>
        <v>0.20243187305967575</v>
      </c>
      <c r="S46" s="53">
        <f t="shared" si="16"/>
        <v>0.17475347476225339</v>
      </c>
      <c r="T46" s="53">
        <f t="shared" si="17"/>
        <v>1.9999999999999921E-2</v>
      </c>
    </row>
    <row r="47" spans="1:20" ht="16.5" customHeight="1" x14ac:dyDescent="0.2">
      <c r="A47" s="25" t="str">
        <f t="shared" si="18"/>
        <v>PCSB 5-Year Budget</v>
      </c>
      <c r="B47" s="16">
        <f t="shared" si="18"/>
        <v>184</v>
      </c>
      <c r="C47" s="25" t="str">
        <f t="shared" si="18"/>
        <v>Monument Academy PCS</v>
      </c>
      <c r="D47" s="26" t="str">
        <f t="shared" si="18"/>
        <v>2026-2027</v>
      </c>
      <c r="E47" s="46" t="s">
        <v>51</v>
      </c>
      <c r="F47" s="29" t="s">
        <v>12</v>
      </c>
      <c r="G47" s="51">
        <f>SUMPRODUCT($F26:$F43,G26:G43)*G3+G45</f>
        <v>9679714.2676399983</v>
      </c>
      <c r="H47" s="51">
        <f>SUMPRODUCT($F26:$F43,H26:H43)*H3+H45</f>
        <v>15774438.498408796</v>
      </c>
      <c r="I47" s="51">
        <f>SUMPRODUCT($F26:$F43,I26:I43)*I3+I45</f>
        <v>18773849.726307806</v>
      </c>
      <c r="J47" s="51">
        <f>SUMPRODUCT($F26:$F43,J26:J43)*J3+J45</f>
        <v>21101244.077350948</v>
      </c>
      <c r="K47" s="51">
        <f>SUMPRODUCT($F26:$F43,K26:K43)*K3+K45</f>
        <v>21525171.774897967</v>
      </c>
      <c r="L47" s="22" t="s">
        <v>12</v>
      </c>
      <c r="M47" s="52">
        <f t="shared" si="10"/>
        <v>6094724.2307687979</v>
      </c>
      <c r="N47" s="52">
        <f t="shared" si="11"/>
        <v>2999411.2278990094</v>
      </c>
      <c r="O47" s="52">
        <f t="shared" si="12"/>
        <v>2327394.3510431424</v>
      </c>
      <c r="P47" s="52">
        <f t="shared" si="13"/>
        <v>423927.69754701853</v>
      </c>
      <c r="Q47" s="53">
        <f t="shared" si="14"/>
        <v>0.62963885733114178</v>
      </c>
      <c r="R47" s="53">
        <f t="shared" si="15"/>
        <v>0.19014377140597219</v>
      </c>
      <c r="S47" s="53">
        <f t="shared" si="16"/>
        <v>0.12397001067829809</v>
      </c>
      <c r="T47" s="53">
        <f t="shared" si="17"/>
        <v>2.0090175536239683E-2</v>
      </c>
    </row>
    <row r="48" spans="1:20" ht="16.5" customHeight="1" x14ac:dyDescent="0.2">
      <c r="A48" s="25" t="str">
        <f t="shared" si="18"/>
        <v>PCSB 5-Year Budget</v>
      </c>
      <c r="B48" s="16">
        <f t="shared" si="18"/>
        <v>184</v>
      </c>
      <c r="C48" s="25" t="str">
        <f t="shared" si="18"/>
        <v>Monument Academy PCS</v>
      </c>
      <c r="D48" s="26" t="str">
        <f t="shared" si="18"/>
        <v>2026-2027</v>
      </c>
      <c r="E48" s="32" t="s">
        <v>52</v>
      </c>
      <c r="F48" s="29" t="s">
        <v>12</v>
      </c>
      <c r="G48" s="51">
        <f>(G103-G34)*G5+G34*G7</f>
        <v>1351480</v>
      </c>
      <c r="H48" s="51">
        <f>(H103-H34)*H5+H34*H7</f>
        <v>2141576</v>
      </c>
      <c r="I48" s="51">
        <f>(I103-I34)*I5+I34*I7</f>
        <v>2519990.4000000004</v>
      </c>
      <c r="J48" s="51">
        <f>(J103-J34)*J5+J34*J7</f>
        <v>2743639.9000000004</v>
      </c>
      <c r="K48" s="51">
        <f>(K103-K34)*K5+K34*K7</f>
        <v>2770152.2990000006</v>
      </c>
      <c r="L48" s="22" t="s">
        <v>12</v>
      </c>
      <c r="M48" s="52">
        <f t="shared" si="10"/>
        <v>790096</v>
      </c>
      <c r="N48" s="52">
        <f t="shared" si="11"/>
        <v>378414.40000000037</v>
      </c>
      <c r="O48" s="52">
        <f t="shared" si="12"/>
        <v>223649.5</v>
      </c>
      <c r="P48" s="52">
        <f t="shared" si="13"/>
        <v>26512.399000000209</v>
      </c>
      <c r="Q48" s="53">
        <f t="shared" si="14"/>
        <v>0.58461538461538465</v>
      </c>
      <c r="R48" s="53">
        <f t="shared" si="15"/>
        <v>0.17669902912621377</v>
      </c>
      <c r="S48" s="53">
        <f t="shared" si="16"/>
        <v>8.8750139683071799E-2</v>
      </c>
      <c r="T48" s="53">
        <f t="shared" si="17"/>
        <v>9.6632211100298564E-3</v>
      </c>
    </row>
    <row r="49" spans="1:20" ht="15" customHeight="1" x14ac:dyDescent="0.2">
      <c r="A49" s="25" t="str">
        <f t="shared" si="18"/>
        <v>PCSB 5-Year Budget</v>
      </c>
      <c r="B49" s="16">
        <f t="shared" si="18"/>
        <v>184</v>
      </c>
      <c r="C49" s="25" t="str">
        <f t="shared" si="18"/>
        <v>Monument Academy PCS</v>
      </c>
      <c r="D49" s="26" t="str">
        <f t="shared" si="18"/>
        <v>2026-2027</v>
      </c>
      <c r="E49" t="s">
        <v>53</v>
      </c>
      <c r="F49" s="29" t="s">
        <v>12</v>
      </c>
      <c r="G49" s="47">
        <v>513622.01250781299</v>
      </c>
      <c r="H49" s="47">
        <v>654347.47824082803</v>
      </c>
      <c r="I49" s="47">
        <v>892199.55311976303</v>
      </c>
      <c r="J49" s="47">
        <v>1039210.5744594299</v>
      </c>
      <c r="K49" s="47">
        <v>1123096.46437938</v>
      </c>
      <c r="L49" s="22" t="s">
        <v>54</v>
      </c>
      <c r="M49" s="48">
        <f t="shared" si="10"/>
        <v>140725.46573301504</v>
      </c>
      <c r="N49" s="48">
        <f t="shared" si="11"/>
        <v>237852.074878935</v>
      </c>
      <c r="O49" s="48">
        <f t="shared" si="12"/>
        <v>147011.02133966691</v>
      </c>
      <c r="P49" s="48">
        <f t="shared" si="13"/>
        <v>83885.889919950045</v>
      </c>
      <c r="Q49" s="24">
        <f t="shared" si="14"/>
        <v>0.27398643809269058</v>
      </c>
      <c r="R49" s="24">
        <f t="shared" si="15"/>
        <v>0.36349505849458658</v>
      </c>
      <c r="S49" s="24">
        <f t="shared" si="16"/>
        <v>0.16477369981369305</v>
      </c>
      <c r="T49" s="24">
        <f t="shared" si="17"/>
        <v>8.072078169872865E-2</v>
      </c>
    </row>
    <row r="50" spans="1:20" ht="16.5" customHeight="1" x14ac:dyDescent="0.2">
      <c r="A50" s="25" t="str">
        <f t="shared" si="18"/>
        <v>PCSB 5-Year Budget</v>
      </c>
      <c r="B50" s="16">
        <f t="shared" si="18"/>
        <v>184</v>
      </c>
      <c r="C50" s="25" t="str">
        <f t="shared" si="18"/>
        <v>Monument Academy PCS</v>
      </c>
      <c r="D50" s="26" t="str">
        <f t="shared" si="18"/>
        <v>2026-2027</v>
      </c>
      <c r="E50" t="s">
        <v>55</v>
      </c>
      <c r="F50" s="29" t="s">
        <v>12</v>
      </c>
      <c r="G50" s="47">
        <v>85469.423620117203</v>
      </c>
      <c r="H50" s="47">
        <v>88926.940797818999</v>
      </c>
      <c r="I50" s="47">
        <v>90712.328957382793</v>
      </c>
      <c r="J50" s="47">
        <v>92474.507070872205</v>
      </c>
      <c r="K50" s="47">
        <v>92723.997212289702</v>
      </c>
      <c r="L50" s="22" t="s">
        <v>12</v>
      </c>
      <c r="M50" s="48">
        <f t="shared" si="10"/>
        <v>3457.5171777017968</v>
      </c>
      <c r="N50" s="48">
        <f t="shared" si="11"/>
        <v>1785.388159563794</v>
      </c>
      <c r="O50" s="48">
        <f t="shared" si="12"/>
        <v>1762.1781134894118</v>
      </c>
      <c r="P50" s="48">
        <f t="shared" si="13"/>
        <v>249.49014141749649</v>
      </c>
      <c r="Q50" s="24">
        <f t="shared" si="14"/>
        <v>4.0453264234813331E-2</v>
      </c>
      <c r="R50" s="24">
        <f t="shared" si="15"/>
        <v>2.0077022143637959E-2</v>
      </c>
      <c r="S50" s="24">
        <f t="shared" si="16"/>
        <v>1.9426004532606518E-2</v>
      </c>
      <c r="T50" s="24">
        <f t="shared" si="17"/>
        <v>2.6979342666437565E-3</v>
      </c>
    </row>
    <row r="51" spans="1:20" ht="16.5" customHeight="1" x14ac:dyDescent="0.2">
      <c r="A51" s="25" t="str">
        <f t="shared" si="18"/>
        <v>PCSB 5-Year Budget</v>
      </c>
      <c r="B51" s="16">
        <f t="shared" si="18"/>
        <v>184</v>
      </c>
      <c r="C51" s="25" t="str">
        <f t="shared" si="18"/>
        <v>Monument Academy PCS</v>
      </c>
      <c r="D51" s="26" t="str">
        <f t="shared" si="18"/>
        <v>2026-2027</v>
      </c>
      <c r="E51" t="s">
        <v>56</v>
      </c>
      <c r="F51" s="29" t="s">
        <v>12</v>
      </c>
      <c r="G51" s="47">
        <v>600000</v>
      </c>
      <c r="H51" s="47">
        <v>600000</v>
      </c>
      <c r="I51" s="47">
        <v>600000</v>
      </c>
      <c r="J51" s="47">
        <v>600000</v>
      </c>
      <c r="K51" s="47">
        <v>400000</v>
      </c>
      <c r="L51" s="22" t="s">
        <v>57</v>
      </c>
      <c r="M51" s="48">
        <f t="shared" si="10"/>
        <v>0</v>
      </c>
      <c r="N51" s="48">
        <f t="shared" si="11"/>
        <v>0</v>
      </c>
      <c r="O51" s="48">
        <f t="shared" si="12"/>
        <v>0</v>
      </c>
      <c r="P51" s="48">
        <f t="shared" si="13"/>
        <v>-200000</v>
      </c>
      <c r="Q51" s="24">
        <f t="shared" si="14"/>
        <v>0</v>
      </c>
      <c r="R51" s="24">
        <f t="shared" si="15"/>
        <v>0</v>
      </c>
      <c r="S51" s="24">
        <f t="shared" si="16"/>
        <v>0</v>
      </c>
      <c r="T51" s="24">
        <f t="shared" si="17"/>
        <v>-0.33333333333333331</v>
      </c>
    </row>
    <row r="52" spans="1:20" ht="16.5" customHeight="1" x14ac:dyDescent="0.2">
      <c r="A52" s="25" t="str">
        <f t="shared" si="18"/>
        <v>PCSB 5-Year Budget</v>
      </c>
      <c r="B52" s="16">
        <f t="shared" si="18"/>
        <v>184</v>
      </c>
      <c r="C52" s="25" t="str">
        <f t="shared" si="18"/>
        <v>Monument Academy PCS</v>
      </c>
      <c r="D52" s="26" t="str">
        <f t="shared" si="18"/>
        <v>2026-2027</v>
      </c>
      <c r="E52" t="s">
        <v>58</v>
      </c>
      <c r="F52" s="29" t="s">
        <v>12</v>
      </c>
      <c r="G52" s="47">
        <v>408408.54124023399</v>
      </c>
      <c r="H52" s="47">
        <v>446761.82738733001</v>
      </c>
      <c r="I52" s="47">
        <v>463493.39286479598</v>
      </c>
      <c r="J52" s="47">
        <v>490202.44799105503</v>
      </c>
      <c r="K52" s="47">
        <v>490444.41695087601</v>
      </c>
      <c r="L52" s="22" t="s">
        <v>59</v>
      </c>
      <c r="M52" s="48">
        <f t="shared" si="10"/>
        <v>38353.28614709602</v>
      </c>
      <c r="N52" s="48">
        <f t="shared" si="11"/>
        <v>16731.565477465978</v>
      </c>
      <c r="O52" s="48">
        <f t="shared" si="12"/>
        <v>26709.055126259045</v>
      </c>
      <c r="P52" s="48">
        <f t="shared" si="13"/>
        <v>241.96895982098067</v>
      </c>
      <c r="Q52" s="24">
        <f t="shared" si="14"/>
        <v>9.3909118625743568E-2</v>
      </c>
      <c r="R52" s="24">
        <f t="shared" si="15"/>
        <v>3.7450749933834834E-2</v>
      </c>
      <c r="S52" s="24">
        <f t="shared" si="16"/>
        <v>5.7625535848900976E-2</v>
      </c>
      <c r="T52" s="24">
        <f t="shared" si="17"/>
        <v>4.9361026411152476E-4</v>
      </c>
    </row>
    <row r="53" spans="1:20" ht="16.5" customHeight="1" x14ac:dyDescent="0.2">
      <c r="A53" s="25" t="str">
        <f t="shared" si="18"/>
        <v>PCSB 5-Year Budget</v>
      </c>
      <c r="B53" s="16">
        <f t="shared" si="18"/>
        <v>184</v>
      </c>
      <c r="C53" s="25" t="str">
        <f t="shared" si="18"/>
        <v>Monument Academy PCS</v>
      </c>
      <c r="D53" s="26" t="str">
        <f t="shared" si="18"/>
        <v>2026-2027</v>
      </c>
      <c r="E53" s="54" t="s">
        <v>60</v>
      </c>
      <c r="F53" s="29" t="s">
        <v>12</v>
      </c>
      <c r="G53" s="55">
        <f>SUM(G46:G52)</f>
        <v>14793673.925008163</v>
      </c>
      <c r="H53" s="55">
        <f>SUM(H46:H52)</f>
        <v>23406533.796034776</v>
      </c>
      <c r="I53" s="55">
        <f>SUM(I46:I52)</f>
        <v>27789824.16772975</v>
      </c>
      <c r="J53" s="55">
        <f>SUM(J46:J52)</f>
        <v>31293929.624023024</v>
      </c>
      <c r="K53" s="55">
        <f>SUM(K46:K52)</f>
        <v>31733290.231934257</v>
      </c>
      <c r="L53" s="29" t="s">
        <v>12</v>
      </c>
      <c r="M53" s="56">
        <f t="shared" si="10"/>
        <v>8612859.8710266128</v>
      </c>
      <c r="N53" s="56">
        <f t="shared" si="11"/>
        <v>4383290.3716949746</v>
      </c>
      <c r="O53" s="56">
        <f t="shared" si="12"/>
        <v>3504105.4562932737</v>
      </c>
      <c r="P53" s="56">
        <f t="shared" si="13"/>
        <v>439360.60791123286</v>
      </c>
      <c r="Q53" s="57">
        <f t="shared" si="14"/>
        <v>0.58219884490402951</v>
      </c>
      <c r="R53" s="57">
        <f t="shared" si="15"/>
        <v>0.18726781205158763</v>
      </c>
      <c r="S53" s="57">
        <f t="shared" si="16"/>
        <v>0.12609311362114806</v>
      </c>
      <c r="T53" s="57">
        <f t="shared" si="17"/>
        <v>1.4039803028570575E-2</v>
      </c>
    </row>
    <row r="54" spans="1:20" ht="30" customHeight="1" x14ac:dyDescent="0.2">
      <c r="A54" s="25" t="str">
        <f t="shared" si="18"/>
        <v>PCSB 5-Year Budget</v>
      </c>
      <c r="B54" s="16">
        <f t="shared" si="18"/>
        <v>184</v>
      </c>
      <c r="C54" s="25" t="str">
        <f t="shared" si="18"/>
        <v>Monument Academy PCS</v>
      </c>
      <c r="D54" s="26" t="str">
        <f t="shared" si="18"/>
        <v>2026-2027</v>
      </c>
      <c r="E54" t="s">
        <v>61</v>
      </c>
      <c r="F54" s="29" t="s">
        <v>12</v>
      </c>
      <c r="G54" s="58">
        <v>37</v>
      </c>
      <c r="H54" s="58">
        <v>52</v>
      </c>
      <c r="I54" s="58">
        <v>62</v>
      </c>
      <c r="J54" s="58">
        <v>68</v>
      </c>
      <c r="K54" s="58">
        <v>70</v>
      </c>
      <c r="L54" s="22" t="s">
        <v>12</v>
      </c>
      <c r="M54" s="59">
        <f t="shared" si="10"/>
        <v>15</v>
      </c>
      <c r="N54" s="59">
        <f t="shared" si="11"/>
        <v>10</v>
      </c>
      <c r="O54" s="59">
        <f t="shared" si="12"/>
        <v>6</v>
      </c>
      <c r="P54" s="59">
        <f t="shared" si="13"/>
        <v>2</v>
      </c>
      <c r="Q54" s="53">
        <f t="shared" si="14"/>
        <v>0.40540540540540543</v>
      </c>
      <c r="R54" s="53">
        <f t="shared" si="15"/>
        <v>0.19230769230769232</v>
      </c>
      <c r="S54" s="53">
        <f t="shared" si="16"/>
        <v>9.6774193548387094E-2</v>
      </c>
      <c r="T54" s="53">
        <f t="shared" si="17"/>
        <v>2.9411764705882353E-2</v>
      </c>
    </row>
    <row r="55" spans="1:20" ht="16.5" customHeight="1" x14ac:dyDescent="0.2">
      <c r="A55" s="25" t="str">
        <f t="shared" si="18"/>
        <v>PCSB 5-Year Budget</v>
      </c>
      <c r="B55" s="16">
        <f t="shared" si="18"/>
        <v>184</v>
      </c>
      <c r="C55" s="25" t="str">
        <f t="shared" si="18"/>
        <v>Monument Academy PCS</v>
      </c>
      <c r="D55" s="26" t="str">
        <f t="shared" si="18"/>
        <v>2026-2027</v>
      </c>
      <c r="E55" t="s">
        <v>62</v>
      </c>
      <c r="F55" s="29" t="s">
        <v>12</v>
      </c>
      <c r="G55" s="58">
        <v>4</v>
      </c>
      <c r="H55" s="58">
        <v>7</v>
      </c>
      <c r="I55" s="58">
        <v>11</v>
      </c>
      <c r="J55" s="58">
        <v>13</v>
      </c>
      <c r="K55" s="58">
        <v>13</v>
      </c>
      <c r="L55" s="22" t="s">
        <v>12</v>
      </c>
      <c r="M55" s="59">
        <f t="shared" si="10"/>
        <v>3</v>
      </c>
      <c r="N55" s="59">
        <f t="shared" si="11"/>
        <v>4</v>
      </c>
      <c r="O55" s="59">
        <f t="shared" si="12"/>
        <v>2</v>
      </c>
      <c r="P55" s="59">
        <f t="shared" si="13"/>
        <v>0</v>
      </c>
      <c r="Q55" s="53">
        <f t="shared" si="14"/>
        <v>0.75</v>
      </c>
      <c r="R55" s="53">
        <f t="shared" si="15"/>
        <v>0.5714285714285714</v>
      </c>
      <c r="S55" s="53">
        <f t="shared" si="16"/>
        <v>0.18181818181818182</v>
      </c>
      <c r="T55" s="53">
        <f t="shared" si="17"/>
        <v>0</v>
      </c>
    </row>
    <row r="56" spans="1:20" ht="16.5" customHeight="1" x14ac:dyDescent="0.2">
      <c r="A56" s="25" t="str">
        <f t="shared" si="18"/>
        <v>PCSB 5-Year Budget</v>
      </c>
      <c r="B56" s="16">
        <f t="shared" si="18"/>
        <v>184</v>
      </c>
      <c r="C56" s="25" t="str">
        <f t="shared" si="18"/>
        <v>Monument Academy PCS</v>
      </c>
      <c r="D56" s="26" t="str">
        <f t="shared" si="18"/>
        <v>2026-2027</v>
      </c>
      <c r="E56" t="s">
        <v>63</v>
      </c>
      <c r="F56" s="29" t="s">
        <v>12</v>
      </c>
      <c r="G56" s="58">
        <v>1</v>
      </c>
      <c r="H56" s="58">
        <v>3</v>
      </c>
      <c r="I56" s="58">
        <v>3</v>
      </c>
      <c r="J56" s="58">
        <v>3</v>
      </c>
      <c r="K56" s="58">
        <v>3</v>
      </c>
      <c r="L56" s="22" t="s">
        <v>12</v>
      </c>
      <c r="M56" s="59">
        <f t="shared" si="10"/>
        <v>2</v>
      </c>
      <c r="N56" s="59">
        <f t="shared" si="11"/>
        <v>0</v>
      </c>
      <c r="O56" s="59">
        <f t="shared" si="12"/>
        <v>0</v>
      </c>
      <c r="P56" s="59">
        <f t="shared" si="13"/>
        <v>0</v>
      </c>
      <c r="Q56" s="53">
        <f t="shared" si="14"/>
        <v>2</v>
      </c>
      <c r="R56" s="53">
        <f t="shared" si="15"/>
        <v>0</v>
      </c>
      <c r="S56" s="53">
        <f t="shared" si="16"/>
        <v>0</v>
      </c>
      <c r="T56" s="53">
        <f t="shared" si="17"/>
        <v>0</v>
      </c>
    </row>
    <row r="57" spans="1:20" ht="16.5" customHeight="1" x14ac:dyDescent="0.2">
      <c r="A57" s="25" t="str">
        <f t="shared" si="18"/>
        <v>PCSB 5-Year Budget</v>
      </c>
      <c r="B57" s="16">
        <f t="shared" si="18"/>
        <v>184</v>
      </c>
      <c r="C57" s="25" t="str">
        <f t="shared" si="18"/>
        <v>Monument Academy PCS</v>
      </c>
      <c r="D57" s="26" t="str">
        <f t="shared" si="18"/>
        <v>2026-2027</v>
      </c>
      <c r="E57" t="s">
        <v>64</v>
      </c>
      <c r="F57" s="29" t="s">
        <v>12</v>
      </c>
      <c r="G57" s="58">
        <v>0</v>
      </c>
      <c r="H57" s="58">
        <v>0</v>
      </c>
      <c r="I57" s="58">
        <v>0</v>
      </c>
      <c r="J57" s="58">
        <v>0</v>
      </c>
      <c r="K57" s="58">
        <v>0</v>
      </c>
      <c r="L57" s="22" t="s">
        <v>12</v>
      </c>
      <c r="M57" s="59">
        <f t="shared" si="10"/>
        <v>0</v>
      </c>
      <c r="N57" s="59">
        <f t="shared" si="11"/>
        <v>0</v>
      </c>
      <c r="O57" s="59">
        <f t="shared" si="12"/>
        <v>0</v>
      </c>
      <c r="P57" s="59">
        <f t="shared" si="13"/>
        <v>0</v>
      </c>
      <c r="Q57" s="53">
        <f t="shared" si="14"/>
        <v>0</v>
      </c>
      <c r="R57" s="53">
        <f t="shared" si="15"/>
        <v>0</v>
      </c>
      <c r="S57" s="53">
        <f t="shared" si="16"/>
        <v>0</v>
      </c>
      <c r="T57" s="53">
        <f t="shared" si="17"/>
        <v>0</v>
      </c>
    </row>
    <row r="58" spans="1:20" ht="16.5" customHeight="1" x14ac:dyDescent="0.2">
      <c r="A58" s="25" t="str">
        <f t="shared" si="18"/>
        <v>PCSB 5-Year Budget</v>
      </c>
      <c r="B58" s="16">
        <f t="shared" si="18"/>
        <v>184</v>
      </c>
      <c r="C58" s="25" t="str">
        <f t="shared" si="18"/>
        <v>Monument Academy PCS</v>
      </c>
      <c r="D58" s="26" t="str">
        <f t="shared" si="18"/>
        <v>2026-2027</v>
      </c>
      <c r="E58" t="s">
        <v>65</v>
      </c>
      <c r="F58" s="29" t="s">
        <v>12</v>
      </c>
      <c r="G58" s="58">
        <v>83.5</v>
      </c>
      <c r="H58" s="58">
        <v>90.5</v>
      </c>
      <c r="I58" s="58">
        <v>98.5</v>
      </c>
      <c r="J58" s="58">
        <v>101</v>
      </c>
      <c r="K58" s="58">
        <v>101</v>
      </c>
      <c r="L58" s="22" t="s">
        <v>66</v>
      </c>
      <c r="M58" s="59">
        <f t="shared" si="10"/>
        <v>7</v>
      </c>
      <c r="N58" s="59">
        <f t="shared" si="11"/>
        <v>8</v>
      </c>
      <c r="O58" s="59">
        <f t="shared" si="12"/>
        <v>2.5</v>
      </c>
      <c r="P58" s="59">
        <f t="shared" si="13"/>
        <v>0</v>
      </c>
      <c r="Q58" s="53">
        <f t="shared" si="14"/>
        <v>8.3832335329341312E-2</v>
      </c>
      <c r="R58" s="53">
        <f t="shared" si="15"/>
        <v>8.8397790055248615E-2</v>
      </c>
      <c r="S58" s="53">
        <f t="shared" si="16"/>
        <v>2.5380710659898477E-2</v>
      </c>
      <c r="T58" s="53">
        <f t="shared" si="17"/>
        <v>0</v>
      </c>
    </row>
    <row r="59" spans="1:20" ht="16.5" customHeight="1" x14ac:dyDescent="0.2">
      <c r="A59" s="25" t="str">
        <f t="shared" si="18"/>
        <v>PCSB 5-Year Budget</v>
      </c>
      <c r="B59" s="16">
        <f t="shared" si="18"/>
        <v>184</v>
      </c>
      <c r="C59" s="25" t="str">
        <f t="shared" si="18"/>
        <v>Monument Academy PCS</v>
      </c>
      <c r="D59" s="26" t="str">
        <f t="shared" si="18"/>
        <v>2026-2027</v>
      </c>
      <c r="E59" t="s">
        <v>67</v>
      </c>
      <c r="F59" s="29" t="s">
        <v>12</v>
      </c>
      <c r="G59" s="58">
        <v>0</v>
      </c>
      <c r="H59" s="58">
        <v>0</v>
      </c>
      <c r="I59" s="58">
        <v>0</v>
      </c>
      <c r="J59" s="58">
        <v>0</v>
      </c>
      <c r="K59" s="58">
        <v>0</v>
      </c>
      <c r="L59" s="22" t="s">
        <v>12</v>
      </c>
      <c r="M59" s="59">
        <f t="shared" si="10"/>
        <v>0</v>
      </c>
      <c r="N59" s="59">
        <f t="shared" si="11"/>
        <v>0</v>
      </c>
      <c r="O59" s="59">
        <f t="shared" si="12"/>
        <v>0</v>
      </c>
      <c r="P59" s="59">
        <f t="shared" si="13"/>
        <v>0</v>
      </c>
      <c r="Q59" s="53">
        <f t="shared" si="14"/>
        <v>0</v>
      </c>
      <c r="R59" s="53">
        <f t="shared" si="15"/>
        <v>0</v>
      </c>
      <c r="S59" s="53">
        <f t="shared" si="16"/>
        <v>0</v>
      </c>
      <c r="T59" s="53">
        <f t="shared" si="17"/>
        <v>0</v>
      </c>
    </row>
    <row r="60" spans="1:20" ht="16.5" customHeight="1" x14ac:dyDescent="0.2">
      <c r="A60" s="25" t="str">
        <f t="shared" si="18"/>
        <v>PCSB 5-Year Budget</v>
      </c>
      <c r="B60" s="16">
        <f t="shared" si="18"/>
        <v>184</v>
      </c>
      <c r="C60" s="25" t="str">
        <f t="shared" si="18"/>
        <v>Monument Academy PCS</v>
      </c>
      <c r="D60" s="26" t="str">
        <f t="shared" si="18"/>
        <v>2026-2027</v>
      </c>
      <c r="E60" t="s">
        <v>68</v>
      </c>
      <c r="F60" s="29" t="s">
        <v>12</v>
      </c>
      <c r="G60" s="60">
        <f>SUM(G54:G59)</f>
        <v>125.5</v>
      </c>
      <c r="H60" s="60">
        <f>SUM(H54:H59)</f>
        <v>152.5</v>
      </c>
      <c r="I60" s="60">
        <f>SUM(I54:I59)</f>
        <v>174.5</v>
      </c>
      <c r="J60" s="60">
        <f>SUM(J54:J59)</f>
        <v>185</v>
      </c>
      <c r="K60" s="60">
        <f>SUM(K54:K59)</f>
        <v>187</v>
      </c>
      <c r="L60" s="29" t="s">
        <v>12</v>
      </c>
      <c r="M60" s="61">
        <f t="shared" si="10"/>
        <v>27</v>
      </c>
      <c r="N60" s="61">
        <f t="shared" si="11"/>
        <v>22</v>
      </c>
      <c r="O60" s="61">
        <f t="shared" si="12"/>
        <v>10.5</v>
      </c>
      <c r="P60" s="61">
        <f t="shared" si="13"/>
        <v>2</v>
      </c>
      <c r="Q60" s="57">
        <f t="shared" si="14"/>
        <v>0.2151394422310757</v>
      </c>
      <c r="R60" s="57">
        <f t="shared" si="15"/>
        <v>0.14426229508196722</v>
      </c>
      <c r="S60" s="57">
        <f t="shared" si="16"/>
        <v>6.0171919770773637E-2</v>
      </c>
      <c r="T60" s="57">
        <f t="shared" si="17"/>
        <v>1.0810810810810811E-2</v>
      </c>
    </row>
    <row r="61" spans="1:20" ht="30" customHeight="1" x14ac:dyDescent="0.2">
      <c r="A61" s="25" t="str">
        <f t="shared" si="18"/>
        <v>PCSB 5-Year Budget</v>
      </c>
      <c r="B61" s="16">
        <f t="shared" si="18"/>
        <v>184</v>
      </c>
      <c r="C61" s="25" t="str">
        <f t="shared" si="18"/>
        <v>Monument Academy PCS</v>
      </c>
      <c r="D61" s="26" t="str">
        <f t="shared" si="18"/>
        <v>2026-2027</v>
      </c>
      <c r="E61" s="62" t="s">
        <v>69</v>
      </c>
      <c r="F61" s="29" t="s">
        <v>12</v>
      </c>
      <c r="G61" s="47">
        <v>3450982.3083226699</v>
      </c>
      <c r="H61" s="47">
        <v>4846891.0051150303</v>
      </c>
      <c r="I61" s="47">
        <v>5826821.73203512</v>
      </c>
      <c r="J61" s="47">
        <v>6422807.3733362705</v>
      </c>
      <c r="K61" s="47">
        <v>6748410.4042086201</v>
      </c>
      <c r="L61" s="22" t="s">
        <v>70</v>
      </c>
      <c r="M61" s="48">
        <f t="shared" si="10"/>
        <v>1395908.6967923604</v>
      </c>
      <c r="N61" s="48">
        <f t="shared" si="11"/>
        <v>979930.72692008968</v>
      </c>
      <c r="O61" s="48">
        <f t="shared" si="12"/>
        <v>595985.64130115043</v>
      </c>
      <c r="P61" s="48">
        <f t="shared" si="13"/>
        <v>325603.03087234963</v>
      </c>
      <c r="Q61" s="24">
        <f t="shared" si="14"/>
        <v>0.40449604549576312</v>
      </c>
      <c r="R61" s="24">
        <f t="shared" si="15"/>
        <v>0.20217717416916273</v>
      </c>
      <c r="S61" s="24">
        <f t="shared" si="16"/>
        <v>0.10228314314551579</v>
      </c>
      <c r="T61" s="24">
        <f t="shared" si="17"/>
        <v>5.0694814891080568E-2</v>
      </c>
    </row>
    <row r="62" spans="1:20" ht="15" customHeight="1" x14ac:dyDescent="0.2">
      <c r="A62" s="25" t="str">
        <f t="shared" si="18"/>
        <v>PCSB 5-Year Budget</v>
      </c>
      <c r="B62" s="16">
        <f t="shared" si="18"/>
        <v>184</v>
      </c>
      <c r="C62" s="25" t="str">
        <f t="shared" si="18"/>
        <v>Monument Academy PCS</v>
      </c>
      <c r="D62" s="26" t="str">
        <f t="shared" si="18"/>
        <v>2026-2027</v>
      </c>
      <c r="E62" s="62" t="s">
        <v>71</v>
      </c>
      <c r="F62" s="29" t="s">
        <v>12</v>
      </c>
      <c r="G62" s="47">
        <v>769904.777829748</v>
      </c>
      <c r="H62" s="47">
        <v>1272398.28884868</v>
      </c>
      <c r="I62" s="47">
        <v>1759253.5975128899</v>
      </c>
      <c r="J62" s="47">
        <v>2149237.3742718301</v>
      </c>
      <c r="K62" s="47">
        <v>2194823.81345553</v>
      </c>
      <c r="L62" s="22" t="s">
        <v>72</v>
      </c>
      <c r="M62" s="48">
        <f t="shared" si="10"/>
        <v>502493.51101893198</v>
      </c>
      <c r="N62" s="48">
        <f t="shared" si="11"/>
        <v>486855.30866420991</v>
      </c>
      <c r="O62" s="48">
        <f t="shared" si="12"/>
        <v>389983.77675894019</v>
      </c>
      <c r="P62" s="48">
        <f t="shared" si="13"/>
        <v>45586.439183699898</v>
      </c>
      <c r="Q62" s="24">
        <f t="shared" si="14"/>
        <v>0.65266968784813839</v>
      </c>
      <c r="R62" s="24">
        <f t="shared" si="15"/>
        <v>0.3826280756041705</v>
      </c>
      <c r="S62" s="24">
        <f t="shared" si="16"/>
        <v>0.221675702303677</v>
      </c>
      <c r="T62" s="24">
        <f t="shared" si="17"/>
        <v>2.1210518544581312E-2</v>
      </c>
    </row>
    <row r="63" spans="1:20" ht="15" customHeight="1" x14ac:dyDescent="0.2">
      <c r="A63" s="25" t="str">
        <f t="shared" ref="A63:D82" si="19">A$2</f>
        <v>PCSB 5-Year Budget</v>
      </c>
      <c r="B63" s="16">
        <f t="shared" si="19"/>
        <v>184</v>
      </c>
      <c r="C63" s="25" t="str">
        <f t="shared" si="19"/>
        <v>Monument Academy PCS</v>
      </c>
      <c r="D63" s="26" t="str">
        <f t="shared" si="19"/>
        <v>2026-2027</v>
      </c>
      <c r="E63" s="62" t="s">
        <v>73</v>
      </c>
      <c r="F63" s="29" t="s">
        <v>12</v>
      </c>
      <c r="G63" s="47">
        <v>243210.24566375199</v>
      </c>
      <c r="H63" s="47">
        <v>496274.69474730198</v>
      </c>
      <c r="I63" s="47">
        <v>520216.67544788198</v>
      </c>
      <c r="J63" s="47">
        <v>547358.59078675299</v>
      </c>
      <c r="K63" s="47">
        <v>559262.63418239902</v>
      </c>
      <c r="L63" s="22" t="s">
        <v>12</v>
      </c>
      <c r="M63" s="48">
        <f t="shared" si="10"/>
        <v>253064.44908354999</v>
      </c>
      <c r="N63" s="48">
        <f t="shared" si="11"/>
        <v>23941.980700579996</v>
      </c>
      <c r="O63" s="48">
        <f t="shared" si="12"/>
        <v>27141.915338871011</v>
      </c>
      <c r="P63" s="48">
        <f t="shared" si="13"/>
        <v>11904.043395646033</v>
      </c>
      <c r="Q63" s="24">
        <f t="shared" si="14"/>
        <v>1.0405172216034921</v>
      </c>
      <c r="R63" s="24">
        <f t="shared" si="15"/>
        <v>4.8243404215423495E-2</v>
      </c>
      <c r="S63" s="24">
        <f t="shared" si="16"/>
        <v>5.217425088402463E-2</v>
      </c>
      <c r="T63" s="24">
        <f t="shared" si="17"/>
        <v>2.1748162166479568E-2</v>
      </c>
    </row>
    <row r="64" spans="1:20" ht="15" customHeight="1" x14ac:dyDescent="0.2">
      <c r="A64" s="25" t="str">
        <f t="shared" si="19"/>
        <v>PCSB 5-Year Budget</v>
      </c>
      <c r="B64" s="16">
        <f t="shared" si="19"/>
        <v>184</v>
      </c>
      <c r="C64" s="25" t="str">
        <f t="shared" si="19"/>
        <v>Monument Academy PCS</v>
      </c>
      <c r="D64" s="26" t="str">
        <f t="shared" si="19"/>
        <v>2026-2027</v>
      </c>
      <c r="E64" s="54" t="s">
        <v>74</v>
      </c>
      <c r="F64" s="29" t="s">
        <v>12</v>
      </c>
      <c r="G64" s="63">
        <f>SUM(G61:G63)</f>
        <v>4464097.3318161694</v>
      </c>
      <c r="H64" s="63">
        <f>SUM(H61:H63)</f>
        <v>6615563.9887110116</v>
      </c>
      <c r="I64" s="63">
        <f>SUM(I61:I63)</f>
        <v>8106292.0049958918</v>
      </c>
      <c r="J64" s="63">
        <f>SUM(J61:J63)</f>
        <v>9119403.3383948542</v>
      </c>
      <c r="K64" s="63">
        <f>SUM(K61:K63)</f>
        <v>9502496.8518465497</v>
      </c>
      <c r="L64" s="29" t="s">
        <v>12</v>
      </c>
      <c r="M64" s="64">
        <f t="shared" si="10"/>
        <v>2151466.6568948422</v>
      </c>
      <c r="N64" s="64">
        <f t="shared" si="11"/>
        <v>1490728.0162848802</v>
      </c>
      <c r="O64" s="64">
        <f t="shared" si="12"/>
        <v>1013111.3333989624</v>
      </c>
      <c r="P64" s="64">
        <f t="shared" si="13"/>
        <v>383093.51345169544</v>
      </c>
      <c r="Q64" s="65">
        <f t="shared" si="14"/>
        <v>0.48194886826527622</v>
      </c>
      <c r="R64" s="65">
        <f t="shared" si="15"/>
        <v>0.22533649721001889</v>
      </c>
      <c r="S64" s="65">
        <f t="shared" si="16"/>
        <v>0.12497839120211607</v>
      </c>
      <c r="T64" s="65">
        <f t="shared" si="17"/>
        <v>4.2008616050436189E-2</v>
      </c>
    </row>
    <row r="65" spans="1:20" ht="15" customHeight="1" x14ac:dyDescent="0.2">
      <c r="A65" s="25" t="str">
        <f t="shared" si="19"/>
        <v>PCSB 5-Year Budget</v>
      </c>
      <c r="B65" s="16">
        <f t="shared" si="19"/>
        <v>184</v>
      </c>
      <c r="C65" s="25" t="str">
        <f t="shared" si="19"/>
        <v>Monument Academy PCS</v>
      </c>
      <c r="D65" s="26" t="str">
        <f t="shared" si="19"/>
        <v>2026-2027</v>
      </c>
      <c r="E65" s="62" t="s">
        <v>75</v>
      </c>
      <c r="F65" s="29" t="s">
        <v>12</v>
      </c>
      <c r="G65" s="47">
        <v>0</v>
      </c>
      <c r="H65" s="47">
        <v>0</v>
      </c>
      <c r="I65" s="47">
        <v>0</v>
      </c>
      <c r="J65" s="47">
        <v>0</v>
      </c>
      <c r="K65" s="47">
        <v>0</v>
      </c>
      <c r="L65" s="22" t="s">
        <v>12</v>
      </c>
      <c r="M65" s="48">
        <f t="shared" si="10"/>
        <v>0</v>
      </c>
      <c r="N65" s="48">
        <f t="shared" si="11"/>
        <v>0</v>
      </c>
      <c r="O65" s="48">
        <f t="shared" si="12"/>
        <v>0</v>
      </c>
      <c r="P65" s="48">
        <f t="shared" si="13"/>
        <v>0</v>
      </c>
      <c r="Q65" s="24">
        <f t="shared" si="14"/>
        <v>0</v>
      </c>
      <c r="R65" s="24">
        <f t="shared" si="15"/>
        <v>0</v>
      </c>
      <c r="S65" s="24">
        <f t="shared" si="16"/>
        <v>0</v>
      </c>
      <c r="T65" s="24">
        <f t="shared" si="17"/>
        <v>0</v>
      </c>
    </row>
    <row r="66" spans="1:20" ht="15" customHeight="1" x14ac:dyDescent="0.2">
      <c r="A66" s="25" t="str">
        <f t="shared" si="19"/>
        <v>PCSB 5-Year Budget</v>
      </c>
      <c r="B66" s="16">
        <f t="shared" si="19"/>
        <v>184</v>
      </c>
      <c r="C66" s="25" t="str">
        <f t="shared" si="19"/>
        <v>Monument Academy PCS</v>
      </c>
      <c r="D66" s="26" t="str">
        <f t="shared" si="19"/>
        <v>2026-2027</v>
      </c>
      <c r="E66" s="62" t="s">
        <v>76</v>
      </c>
      <c r="F66" s="29" t="s">
        <v>12</v>
      </c>
      <c r="G66" s="47">
        <v>5176425.87569883</v>
      </c>
      <c r="H66" s="47">
        <v>7428701.1047914596</v>
      </c>
      <c r="I66" s="47">
        <v>8195215.0347518902</v>
      </c>
      <c r="J66" s="47">
        <v>8721455.2740929592</v>
      </c>
      <c r="K66" s="47">
        <v>8906685.7351892795</v>
      </c>
      <c r="L66" s="22" t="s">
        <v>77</v>
      </c>
      <c r="M66" s="48">
        <f t="shared" ref="M66:M89" si="20">H66-G66</f>
        <v>2252275.2290926296</v>
      </c>
      <c r="N66" s="48">
        <f t="shared" ref="N66:N89" si="21">I66-H66</f>
        <v>766513.9299604306</v>
      </c>
      <c r="O66" s="48">
        <f t="shared" ref="O66:O89" si="22">J66-I66</f>
        <v>526240.23934106901</v>
      </c>
      <c r="P66" s="48">
        <f t="shared" ref="P66:P89" si="23">K66-J66</f>
        <v>185230.4610963203</v>
      </c>
      <c r="Q66" s="24">
        <f t="shared" ref="Q66:Q89" si="24">IF(G66,M66/G66,0)</f>
        <v>0.43510238206367963</v>
      </c>
      <c r="R66" s="24">
        <f t="shared" ref="R66:R89" si="25">IF(H66,N66/H66,0)</f>
        <v>0.10318276629356302</v>
      </c>
      <c r="S66" s="24">
        <f t="shared" ref="S66:S89" si="26">IF(I66,O66/I66,0)</f>
        <v>6.4213109370473143E-2</v>
      </c>
      <c r="T66" s="24">
        <f t="shared" ref="T66:T89" si="27">IF(J66,P66/J66,0)</f>
        <v>2.1238480881344023E-2</v>
      </c>
    </row>
    <row r="67" spans="1:20" ht="15" customHeight="1" x14ac:dyDescent="0.2">
      <c r="A67" s="25" t="str">
        <f t="shared" si="19"/>
        <v>PCSB 5-Year Budget</v>
      </c>
      <c r="B67" s="16">
        <f t="shared" si="19"/>
        <v>184</v>
      </c>
      <c r="C67" s="25" t="str">
        <f t="shared" si="19"/>
        <v>Monument Academy PCS</v>
      </c>
      <c r="D67" s="26" t="str">
        <f t="shared" si="19"/>
        <v>2026-2027</v>
      </c>
      <c r="E67" s="54" t="s">
        <v>78</v>
      </c>
      <c r="F67" s="29" t="s">
        <v>12</v>
      </c>
      <c r="G67" s="55">
        <f>SUM(G64:G66)</f>
        <v>9640523.2075149994</v>
      </c>
      <c r="H67" s="55">
        <f>SUM(H64:H66)</f>
        <v>14044265.093502471</v>
      </c>
      <c r="I67" s="55">
        <f>SUM(I64:I66)</f>
        <v>16301507.039747782</v>
      </c>
      <c r="J67" s="55">
        <f>SUM(J64:J66)</f>
        <v>17840858.612487815</v>
      </c>
      <c r="K67" s="55">
        <f>SUM(K64:K66)</f>
        <v>18409182.587035827</v>
      </c>
      <c r="L67" s="29" t="s">
        <v>12</v>
      </c>
      <c r="M67" s="56">
        <f t="shared" si="20"/>
        <v>4403741.8859874718</v>
      </c>
      <c r="N67" s="56">
        <f t="shared" si="21"/>
        <v>2257241.9462453108</v>
      </c>
      <c r="O67" s="56">
        <f t="shared" si="22"/>
        <v>1539351.5727400333</v>
      </c>
      <c r="P67" s="56">
        <f t="shared" si="23"/>
        <v>568323.97454801202</v>
      </c>
      <c r="Q67" s="57">
        <f t="shared" si="24"/>
        <v>0.4567949053381935</v>
      </c>
      <c r="R67" s="57">
        <f t="shared" si="25"/>
        <v>0.16072339358572887</v>
      </c>
      <c r="S67" s="57">
        <f t="shared" si="26"/>
        <v>9.4430016132045311E-2</v>
      </c>
      <c r="T67" s="57">
        <f t="shared" si="27"/>
        <v>3.1855191888030002E-2</v>
      </c>
    </row>
    <row r="68" spans="1:20" ht="30" customHeight="1" x14ac:dyDescent="0.2">
      <c r="A68" s="25" t="str">
        <f t="shared" si="19"/>
        <v>PCSB 5-Year Budget</v>
      </c>
      <c r="B68" s="16">
        <f t="shared" si="19"/>
        <v>184</v>
      </c>
      <c r="C68" s="25" t="str">
        <f t="shared" si="19"/>
        <v>Monument Academy PCS</v>
      </c>
      <c r="D68" s="26" t="str">
        <f t="shared" si="19"/>
        <v>2026-2027</v>
      </c>
      <c r="E68" s="15" t="s">
        <v>79</v>
      </c>
      <c r="F68" s="29" t="s">
        <v>12</v>
      </c>
      <c r="G68" s="47">
        <v>245569.71900000001</v>
      </c>
      <c r="H68" s="47">
        <v>385003.824337303</v>
      </c>
      <c r="I68" s="47">
        <v>457004.58920476399</v>
      </c>
      <c r="J68" s="47">
        <v>528069.34412894701</v>
      </c>
      <c r="K68" s="47">
        <v>538130.73101152596</v>
      </c>
      <c r="L68" s="22" t="s">
        <v>12</v>
      </c>
      <c r="M68" s="48">
        <f t="shared" si="20"/>
        <v>139434.10533730299</v>
      </c>
      <c r="N68" s="48">
        <f t="shared" si="21"/>
        <v>72000.764867460995</v>
      </c>
      <c r="O68" s="48">
        <f t="shared" si="22"/>
        <v>71064.754924183013</v>
      </c>
      <c r="P68" s="48">
        <f t="shared" si="23"/>
        <v>10061.386882578954</v>
      </c>
      <c r="Q68" s="24">
        <f t="shared" si="24"/>
        <v>0.56779844805418778</v>
      </c>
      <c r="R68" s="24">
        <f t="shared" si="25"/>
        <v>0.18701311601616952</v>
      </c>
      <c r="S68" s="24">
        <f t="shared" si="26"/>
        <v>0.15550118445821989</v>
      </c>
      <c r="T68" s="24">
        <f t="shared" si="27"/>
        <v>1.9053154655616796E-2</v>
      </c>
    </row>
    <row r="69" spans="1:20" ht="15" customHeight="1" x14ac:dyDescent="0.2">
      <c r="A69" s="25" t="str">
        <f t="shared" si="19"/>
        <v>PCSB 5-Year Budget</v>
      </c>
      <c r="B69" s="16">
        <f t="shared" si="19"/>
        <v>184</v>
      </c>
      <c r="C69" s="25" t="str">
        <f t="shared" si="19"/>
        <v>Monument Academy PCS</v>
      </c>
      <c r="D69" s="26" t="str">
        <f t="shared" si="19"/>
        <v>2026-2027</v>
      </c>
      <c r="E69" s="15" t="s">
        <v>80</v>
      </c>
      <c r="F69" s="29" t="s">
        <v>12</v>
      </c>
      <c r="G69" s="47">
        <v>262742.27</v>
      </c>
      <c r="H69" s="47">
        <v>428835.80652769201</v>
      </c>
      <c r="I69" s="47">
        <v>514602.96783323103</v>
      </c>
      <c r="J69" s="47">
        <v>599255.15604179702</v>
      </c>
      <c r="K69" s="47">
        <v>611240.25916263298</v>
      </c>
      <c r="L69" s="22" t="s">
        <v>12</v>
      </c>
      <c r="M69" s="48">
        <f t="shared" si="20"/>
        <v>166093.53652769199</v>
      </c>
      <c r="N69" s="48">
        <f t="shared" si="21"/>
        <v>85767.161305539019</v>
      </c>
      <c r="O69" s="48">
        <f t="shared" si="22"/>
        <v>84652.188208565989</v>
      </c>
      <c r="P69" s="48">
        <f t="shared" si="23"/>
        <v>11985.103120835964</v>
      </c>
      <c r="Q69" s="24">
        <f t="shared" si="24"/>
        <v>0.63215384615384496</v>
      </c>
      <c r="R69" s="24">
        <f t="shared" si="25"/>
        <v>0.20000000000000143</v>
      </c>
      <c r="S69" s="24">
        <f t="shared" si="26"/>
        <v>0.16449999999999901</v>
      </c>
      <c r="T69" s="24">
        <f t="shared" si="27"/>
        <v>2.0000000000000039E-2</v>
      </c>
    </row>
    <row r="70" spans="1:20" ht="15" customHeight="1" x14ac:dyDescent="0.2">
      <c r="A70" s="25" t="str">
        <f t="shared" si="19"/>
        <v>PCSB 5-Year Budget</v>
      </c>
      <c r="B70" s="16">
        <f t="shared" si="19"/>
        <v>184</v>
      </c>
      <c r="C70" s="25" t="str">
        <f t="shared" si="19"/>
        <v>Monument Academy PCS</v>
      </c>
      <c r="D70" s="26" t="str">
        <f t="shared" si="19"/>
        <v>2026-2027</v>
      </c>
      <c r="E70" s="15" t="s">
        <v>81</v>
      </c>
      <c r="F70" s="29" t="s">
        <v>12</v>
      </c>
      <c r="G70" s="47">
        <v>128750</v>
      </c>
      <c r="H70" s="47">
        <v>210139.80769230801</v>
      </c>
      <c r="I70" s="47">
        <v>252167.76923076899</v>
      </c>
      <c r="J70" s="47">
        <v>293649.36726923101</v>
      </c>
      <c r="K70" s="47">
        <v>299522.35461461497</v>
      </c>
      <c r="L70" s="22" t="s">
        <v>12</v>
      </c>
      <c r="M70" s="48">
        <f t="shared" si="20"/>
        <v>81389.807692308008</v>
      </c>
      <c r="N70" s="48">
        <f t="shared" si="21"/>
        <v>42027.961538460979</v>
      </c>
      <c r="O70" s="48">
        <f t="shared" si="22"/>
        <v>41481.59803846202</v>
      </c>
      <c r="P70" s="48">
        <f t="shared" si="23"/>
        <v>5872.9873453839682</v>
      </c>
      <c r="Q70" s="24">
        <f t="shared" si="24"/>
        <v>0.63215384615384862</v>
      </c>
      <c r="R70" s="24">
        <f t="shared" si="25"/>
        <v>0.19999999999999704</v>
      </c>
      <c r="S70" s="24">
        <f t="shared" si="26"/>
        <v>0.16450000000000206</v>
      </c>
      <c r="T70" s="24">
        <f t="shared" si="27"/>
        <v>1.999999999999778E-2</v>
      </c>
    </row>
    <row r="71" spans="1:20" ht="15" customHeight="1" x14ac:dyDescent="0.2">
      <c r="A71" s="25" t="str">
        <f t="shared" si="19"/>
        <v>PCSB 5-Year Budget</v>
      </c>
      <c r="B71" s="16">
        <f t="shared" si="19"/>
        <v>184</v>
      </c>
      <c r="C71" s="25" t="str">
        <f t="shared" si="19"/>
        <v>Monument Academy PCS</v>
      </c>
      <c r="D71" s="26" t="str">
        <f t="shared" si="19"/>
        <v>2026-2027</v>
      </c>
      <c r="E71" s="54" t="s">
        <v>82</v>
      </c>
      <c r="F71" s="29" t="s">
        <v>12</v>
      </c>
      <c r="G71" s="55">
        <f>SUM(G68:G70)</f>
        <v>637061.98900000006</v>
      </c>
      <c r="H71" s="55">
        <f>SUM(H68:H70)</f>
        <v>1023979.438557303</v>
      </c>
      <c r="I71" s="55">
        <f>SUM(I68:I70)</f>
        <v>1223775.326268764</v>
      </c>
      <c r="J71" s="55">
        <f>SUM(J68:J70)</f>
        <v>1420973.867439975</v>
      </c>
      <c r="K71" s="55">
        <f>SUM(K68:K70)</f>
        <v>1448893.3447887739</v>
      </c>
      <c r="L71" s="29" t="s">
        <v>12</v>
      </c>
      <c r="M71" s="56">
        <f t="shared" si="20"/>
        <v>386917.44955730299</v>
      </c>
      <c r="N71" s="56">
        <f t="shared" si="21"/>
        <v>199795.88771146093</v>
      </c>
      <c r="O71" s="56">
        <f t="shared" si="22"/>
        <v>197198.54117121105</v>
      </c>
      <c r="P71" s="56">
        <f t="shared" si="23"/>
        <v>27919.477348798886</v>
      </c>
      <c r="Q71" s="57">
        <f t="shared" si="24"/>
        <v>0.60734662597693134</v>
      </c>
      <c r="R71" s="57">
        <f t="shared" si="25"/>
        <v>0.19511708945343254</v>
      </c>
      <c r="S71" s="57">
        <f t="shared" si="26"/>
        <v>0.16113949753543449</v>
      </c>
      <c r="T71" s="57">
        <f t="shared" si="27"/>
        <v>1.9648128645109137E-2</v>
      </c>
    </row>
    <row r="72" spans="1:20" ht="30" customHeight="1" x14ac:dyDescent="0.2">
      <c r="A72" s="25" t="str">
        <f t="shared" si="19"/>
        <v>PCSB 5-Year Budget</v>
      </c>
      <c r="B72" s="16">
        <f t="shared" si="19"/>
        <v>184</v>
      </c>
      <c r="C72" s="25" t="str">
        <f t="shared" si="19"/>
        <v>Monument Academy PCS</v>
      </c>
      <c r="D72" s="26" t="str">
        <f t="shared" si="19"/>
        <v>2026-2027</v>
      </c>
      <c r="E72" t="s">
        <v>83</v>
      </c>
      <c r="F72" s="29" t="s">
        <v>12</v>
      </c>
      <c r="G72" s="47">
        <v>477984.54439965199</v>
      </c>
      <c r="H72" s="47">
        <v>1711369.9903342801</v>
      </c>
      <c r="I72" s="47">
        <v>2746508.5643317699</v>
      </c>
      <c r="J72" s="47">
        <v>2859872.84859666</v>
      </c>
      <c r="K72" s="47">
        <v>2973237.1328615402</v>
      </c>
      <c r="L72" s="22" t="s">
        <v>84</v>
      </c>
      <c r="M72" s="48">
        <f t="shared" si="20"/>
        <v>1233385.4459346281</v>
      </c>
      <c r="N72" s="48">
        <f t="shared" si="21"/>
        <v>1035138.5739974899</v>
      </c>
      <c r="O72" s="48">
        <f t="shared" si="22"/>
        <v>113364.28426489001</v>
      </c>
      <c r="P72" s="48">
        <f t="shared" si="23"/>
        <v>113364.28426488023</v>
      </c>
      <c r="Q72" s="24">
        <f t="shared" si="24"/>
        <v>2.5803877141754841</v>
      </c>
      <c r="R72" s="24">
        <f t="shared" si="25"/>
        <v>0.60485960361809155</v>
      </c>
      <c r="S72" s="24">
        <f t="shared" si="26"/>
        <v>4.1275780362429612E-2</v>
      </c>
      <c r="T72" s="24">
        <f t="shared" si="27"/>
        <v>3.9639623950592104E-2</v>
      </c>
    </row>
    <row r="73" spans="1:20" ht="16.5" customHeight="1" x14ac:dyDescent="0.2">
      <c r="A73" s="25" t="str">
        <f t="shared" si="19"/>
        <v>PCSB 5-Year Budget</v>
      </c>
      <c r="B73" s="16">
        <f t="shared" si="19"/>
        <v>184</v>
      </c>
      <c r="C73" s="25" t="str">
        <f t="shared" si="19"/>
        <v>Monument Academy PCS</v>
      </c>
      <c r="D73" s="26" t="str">
        <f t="shared" si="19"/>
        <v>2026-2027</v>
      </c>
      <c r="E73" t="s">
        <v>85</v>
      </c>
      <c r="F73" s="29" t="s">
        <v>12</v>
      </c>
      <c r="G73" s="47">
        <v>0</v>
      </c>
      <c r="H73" s="47">
        <v>0</v>
      </c>
      <c r="I73" s="47">
        <v>0</v>
      </c>
      <c r="J73" s="47">
        <v>0</v>
      </c>
      <c r="K73" s="47">
        <v>0</v>
      </c>
      <c r="L73" s="22" t="s">
        <v>12</v>
      </c>
      <c r="M73" s="48">
        <f t="shared" si="20"/>
        <v>0</v>
      </c>
      <c r="N73" s="48">
        <f t="shared" si="21"/>
        <v>0</v>
      </c>
      <c r="O73" s="48">
        <f t="shared" si="22"/>
        <v>0</v>
      </c>
      <c r="P73" s="48">
        <f t="shared" si="23"/>
        <v>0</v>
      </c>
      <c r="Q73" s="24">
        <f t="shared" si="24"/>
        <v>0</v>
      </c>
      <c r="R73" s="24">
        <f t="shared" si="25"/>
        <v>0</v>
      </c>
      <c r="S73" s="24">
        <f t="shared" si="26"/>
        <v>0</v>
      </c>
      <c r="T73" s="24">
        <f t="shared" si="27"/>
        <v>0</v>
      </c>
    </row>
    <row r="74" spans="1:20" ht="16.5" customHeight="1" x14ac:dyDescent="0.2">
      <c r="A74" s="25" t="str">
        <f t="shared" si="19"/>
        <v>PCSB 5-Year Budget</v>
      </c>
      <c r="B74" s="16">
        <f t="shared" si="19"/>
        <v>184</v>
      </c>
      <c r="C74" s="25" t="str">
        <f t="shared" si="19"/>
        <v>Monument Academy PCS</v>
      </c>
      <c r="D74" s="26" t="str">
        <f t="shared" si="19"/>
        <v>2026-2027</v>
      </c>
      <c r="E74" t="s">
        <v>86</v>
      </c>
      <c r="F74" s="29" t="s">
        <v>12</v>
      </c>
      <c r="G74" s="47">
        <v>874081.68883360596</v>
      </c>
      <c r="H74" s="47">
        <v>871878.35550027306</v>
      </c>
      <c r="I74" s="47">
        <v>873041.68883360596</v>
      </c>
      <c r="J74" s="47">
        <v>874541.68883360503</v>
      </c>
      <c r="K74" s="47">
        <v>876041.68883360596</v>
      </c>
      <c r="L74" s="22" t="s">
        <v>87</v>
      </c>
      <c r="M74" s="48">
        <f t="shared" si="20"/>
        <v>-2203.3333333329065</v>
      </c>
      <c r="N74" s="48">
        <f t="shared" si="21"/>
        <v>1163.3333333329065</v>
      </c>
      <c r="O74" s="48">
        <f t="shared" si="22"/>
        <v>1499.9999999990687</v>
      </c>
      <c r="P74" s="48">
        <f t="shared" si="23"/>
        <v>1500.0000000009313</v>
      </c>
      <c r="Q74" s="24">
        <f t="shared" si="24"/>
        <v>-2.5207407516717154E-3</v>
      </c>
      <c r="R74" s="24">
        <f t="shared" si="25"/>
        <v>1.3342839927083638E-3</v>
      </c>
      <c r="S74" s="24">
        <f t="shared" si="26"/>
        <v>1.7181310115936003E-3</v>
      </c>
      <c r="T74" s="24">
        <f t="shared" si="27"/>
        <v>1.7151841006018975E-3</v>
      </c>
    </row>
    <row r="75" spans="1:20" ht="16.5" customHeight="1" x14ac:dyDescent="0.2">
      <c r="A75" s="25" t="str">
        <f t="shared" si="19"/>
        <v>PCSB 5-Year Budget</v>
      </c>
      <c r="B75" s="16">
        <f t="shared" si="19"/>
        <v>184</v>
      </c>
      <c r="C75" s="25" t="str">
        <f t="shared" si="19"/>
        <v>Monument Academy PCS</v>
      </c>
      <c r="D75" s="26" t="str">
        <f t="shared" si="19"/>
        <v>2026-2027</v>
      </c>
      <c r="E75" t="s">
        <v>88</v>
      </c>
      <c r="F75" s="29" t="s">
        <v>12</v>
      </c>
      <c r="G75" s="47">
        <v>0</v>
      </c>
      <c r="H75" s="47">
        <v>0</v>
      </c>
      <c r="I75" s="47">
        <v>0</v>
      </c>
      <c r="J75" s="47">
        <v>0</v>
      </c>
      <c r="K75" s="47">
        <v>0</v>
      </c>
      <c r="L75" s="22" t="s">
        <v>12</v>
      </c>
      <c r="M75" s="48">
        <f t="shared" si="20"/>
        <v>0</v>
      </c>
      <c r="N75" s="48">
        <f t="shared" si="21"/>
        <v>0</v>
      </c>
      <c r="O75" s="48">
        <f t="shared" si="22"/>
        <v>0</v>
      </c>
      <c r="P75" s="48">
        <f t="shared" si="23"/>
        <v>0</v>
      </c>
      <c r="Q75" s="24">
        <f t="shared" si="24"/>
        <v>0</v>
      </c>
      <c r="R75" s="24">
        <f t="shared" si="25"/>
        <v>0</v>
      </c>
      <c r="S75" s="24">
        <f t="shared" si="26"/>
        <v>0</v>
      </c>
      <c r="T75" s="24">
        <f t="shared" si="27"/>
        <v>0</v>
      </c>
    </row>
    <row r="76" spans="1:20" ht="16.5" customHeight="1" x14ac:dyDescent="0.2">
      <c r="A76" s="25" t="str">
        <f t="shared" si="19"/>
        <v>PCSB 5-Year Budget</v>
      </c>
      <c r="B76" s="16">
        <f t="shared" si="19"/>
        <v>184</v>
      </c>
      <c r="C76" s="25" t="str">
        <f t="shared" si="19"/>
        <v>Monument Academy PCS</v>
      </c>
      <c r="D76" s="26" t="str">
        <f t="shared" si="19"/>
        <v>2026-2027</v>
      </c>
      <c r="E76" t="s">
        <v>89</v>
      </c>
      <c r="F76" s="29" t="s">
        <v>12</v>
      </c>
      <c r="G76" s="47">
        <v>856401.06487784395</v>
      </c>
      <c r="H76" s="47">
        <v>899661.66483584198</v>
      </c>
      <c r="I76" s="47">
        <v>874652.10724736296</v>
      </c>
      <c r="J76" s="47">
        <v>834441.91434349294</v>
      </c>
      <c r="K76" s="47">
        <v>806654.25377845403</v>
      </c>
      <c r="L76" s="22" t="s">
        <v>90</v>
      </c>
      <c r="M76" s="48">
        <f t="shared" si="20"/>
        <v>43260.599957998027</v>
      </c>
      <c r="N76" s="48">
        <f t="shared" si="21"/>
        <v>-25009.557588479016</v>
      </c>
      <c r="O76" s="48">
        <f t="shared" si="22"/>
        <v>-40210.192903870018</v>
      </c>
      <c r="P76" s="48">
        <f t="shared" si="23"/>
        <v>-27787.66056503891</v>
      </c>
      <c r="Q76" s="24">
        <f t="shared" si="24"/>
        <v>5.0514416354875351E-2</v>
      </c>
      <c r="R76" s="24">
        <f t="shared" si="25"/>
        <v>-2.7798847684637557E-2</v>
      </c>
      <c r="S76" s="24">
        <f t="shared" si="26"/>
        <v>-4.5972784574219355E-2</v>
      </c>
      <c r="T76" s="24">
        <f t="shared" si="27"/>
        <v>-3.3300892593466115E-2</v>
      </c>
    </row>
    <row r="77" spans="1:20" ht="16.5" customHeight="1" x14ac:dyDescent="0.2">
      <c r="A77" s="25" t="str">
        <f t="shared" si="19"/>
        <v>PCSB 5-Year Budget</v>
      </c>
      <c r="B77" s="16">
        <f t="shared" si="19"/>
        <v>184</v>
      </c>
      <c r="C77" s="25" t="str">
        <f t="shared" si="19"/>
        <v>Monument Academy PCS</v>
      </c>
      <c r="D77" s="26" t="str">
        <f t="shared" si="19"/>
        <v>2026-2027</v>
      </c>
      <c r="E77" t="s">
        <v>91</v>
      </c>
      <c r="F77" s="29" t="s">
        <v>12</v>
      </c>
      <c r="G77" s="47">
        <v>0</v>
      </c>
      <c r="H77" s="47">
        <v>0</v>
      </c>
      <c r="I77" s="47">
        <v>0</v>
      </c>
      <c r="J77" s="47">
        <v>0</v>
      </c>
      <c r="K77" s="47">
        <v>0</v>
      </c>
      <c r="L77" s="22" t="s">
        <v>12</v>
      </c>
      <c r="M77" s="48">
        <f t="shared" si="20"/>
        <v>0</v>
      </c>
      <c r="N77" s="48">
        <f t="shared" si="21"/>
        <v>0</v>
      </c>
      <c r="O77" s="48">
        <f t="shared" si="22"/>
        <v>0</v>
      </c>
      <c r="P77" s="48">
        <f t="shared" si="23"/>
        <v>0</v>
      </c>
      <c r="Q77" s="24">
        <f t="shared" si="24"/>
        <v>0</v>
      </c>
      <c r="R77" s="24">
        <f t="shared" si="25"/>
        <v>0</v>
      </c>
      <c r="S77" s="24">
        <f t="shared" si="26"/>
        <v>0</v>
      </c>
      <c r="T77" s="24">
        <f t="shared" si="27"/>
        <v>0</v>
      </c>
    </row>
    <row r="78" spans="1:20" ht="16.5" customHeight="1" x14ac:dyDescent="0.2">
      <c r="A78" s="25" t="str">
        <f t="shared" si="19"/>
        <v>PCSB 5-Year Budget</v>
      </c>
      <c r="B78" s="16">
        <f t="shared" si="19"/>
        <v>184</v>
      </c>
      <c r="C78" s="25" t="str">
        <f t="shared" si="19"/>
        <v>Monument Academy PCS</v>
      </c>
      <c r="D78" s="26" t="str">
        <f t="shared" si="19"/>
        <v>2026-2027</v>
      </c>
      <c r="E78" t="s">
        <v>92</v>
      </c>
      <c r="F78" s="29" t="s">
        <v>12</v>
      </c>
      <c r="G78" s="47">
        <v>1315112.41749766</v>
      </c>
      <c r="H78" s="47">
        <v>2332039.8244495802</v>
      </c>
      <c r="I78" s="47">
        <v>2471561.6201794599</v>
      </c>
      <c r="J78" s="47">
        <v>2570764.78616487</v>
      </c>
      <c r="K78" s="47">
        <v>2622180.0818881602</v>
      </c>
      <c r="L78" s="22" t="s">
        <v>93</v>
      </c>
      <c r="M78" s="48">
        <f t="shared" si="20"/>
        <v>1016927.4069519201</v>
      </c>
      <c r="N78" s="48">
        <f t="shared" si="21"/>
        <v>139521.79572987976</v>
      </c>
      <c r="O78" s="48">
        <f t="shared" si="22"/>
        <v>99203.165985410102</v>
      </c>
      <c r="P78" s="48">
        <f t="shared" si="23"/>
        <v>51415.295723290183</v>
      </c>
      <c r="Q78" s="24">
        <f t="shared" si="24"/>
        <v>0.77326272143858721</v>
      </c>
      <c r="R78" s="24">
        <f t="shared" si="25"/>
        <v>5.9828221742658443E-2</v>
      </c>
      <c r="S78" s="24">
        <f t="shared" si="26"/>
        <v>4.013784854702792E-2</v>
      </c>
      <c r="T78" s="24">
        <f t="shared" si="27"/>
        <v>1.9999999999997194E-2</v>
      </c>
    </row>
    <row r="79" spans="1:20" ht="16.5" customHeight="1" x14ac:dyDescent="0.2">
      <c r="A79" s="25" t="str">
        <f t="shared" si="19"/>
        <v>PCSB 5-Year Budget</v>
      </c>
      <c r="B79" s="16">
        <f t="shared" si="19"/>
        <v>184</v>
      </c>
      <c r="C79" s="25" t="str">
        <f t="shared" si="19"/>
        <v>Monument Academy PCS</v>
      </c>
      <c r="D79" s="26" t="str">
        <f t="shared" si="19"/>
        <v>2026-2027</v>
      </c>
      <c r="E79" s="54" t="s">
        <v>94</v>
      </c>
      <c r="F79" s="29" t="s">
        <v>12</v>
      </c>
      <c r="G79" s="55">
        <f>SUM(G73,G75,G77)</f>
        <v>0</v>
      </c>
      <c r="H79" s="55">
        <f>SUM(H73,H75,H77)</f>
        <v>0</v>
      </c>
      <c r="I79" s="55">
        <f>SUM(I73,I75,I77)</f>
        <v>0</v>
      </c>
      <c r="J79" s="55">
        <f>SUM(J73,J75,J77)</f>
        <v>0</v>
      </c>
      <c r="K79" s="55">
        <f>SUM(K73,K75,K77)</f>
        <v>0</v>
      </c>
      <c r="L79" s="29" t="s">
        <v>12</v>
      </c>
      <c r="M79" s="56">
        <f t="shared" si="20"/>
        <v>0</v>
      </c>
      <c r="N79" s="56">
        <f t="shared" si="21"/>
        <v>0</v>
      </c>
      <c r="O79" s="56">
        <f t="shared" si="22"/>
        <v>0</v>
      </c>
      <c r="P79" s="56">
        <f t="shared" si="23"/>
        <v>0</v>
      </c>
      <c r="Q79" s="57">
        <f t="shared" si="24"/>
        <v>0</v>
      </c>
      <c r="R79" s="57">
        <f t="shared" si="25"/>
        <v>0</v>
      </c>
      <c r="S79" s="57">
        <f t="shared" si="26"/>
        <v>0</v>
      </c>
      <c r="T79" s="57">
        <f t="shared" si="27"/>
        <v>0</v>
      </c>
    </row>
    <row r="80" spans="1:20" ht="16.5" customHeight="1" x14ac:dyDescent="0.2">
      <c r="A80" s="25" t="str">
        <f t="shared" si="19"/>
        <v>PCSB 5-Year Budget</v>
      </c>
      <c r="B80" s="16">
        <f t="shared" si="19"/>
        <v>184</v>
      </c>
      <c r="C80" s="25" t="str">
        <f t="shared" si="19"/>
        <v>Monument Academy PCS</v>
      </c>
      <c r="D80" s="26" t="str">
        <f t="shared" si="19"/>
        <v>2026-2027</v>
      </c>
      <c r="E80" s="54" t="s">
        <v>95</v>
      </c>
      <c r="F80" s="29" t="s">
        <v>12</v>
      </c>
      <c r="G80" s="55">
        <f>SUM(G72,G74,G76,G78)</f>
        <v>3523579.7156087616</v>
      </c>
      <c r="H80" s="55">
        <f>SUM(H72,H74,H76,H78)</f>
        <v>5814949.8351199757</v>
      </c>
      <c r="I80" s="55">
        <f>SUM(I72,I74,I76,I78)</f>
        <v>6965763.9805921987</v>
      </c>
      <c r="J80" s="55">
        <f>SUM(J72,J74,J76,J78)</f>
        <v>7139621.2379386276</v>
      </c>
      <c r="K80" s="55">
        <f>SUM(K72,K74,K76,K78)</f>
        <v>7278113.1573617607</v>
      </c>
      <c r="L80" s="29" t="s">
        <v>12</v>
      </c>
      <c r="M80" s="56">
        <f t="shared" si="20"/>
        <v>2291370.1195112141</v>
      </c>
      <c r="N80" s="56">
        <f t="shared" si="21"/>
        <v>1150814.1454722229</v>
      </c>
      <c r="O80" s="56">
        <f t="shared" si="22"/>
        <v>173857.25734642893</v>
      </c>
      <c r="P80" s="56">
        <f t="shared" si="23"/>
        <v>138491.91942313313</v>
      </c>
      <c r="Q80" s="57">
        <f t="shared" si="24"/>
        <v>0.65029609217038498</v>
      </c>
      <c r="R80" s="57">
        <f t="shared" si="25"/>
        <v>0.19790611752517018</v>
      </c>
      <c r="S80" s="57">
        <f t="shared" si="26"/>
        <v>2.4958821147375188E-2</v>
      </c>
      <c r="T80" s="57">
        <f t="shared" si="27"/>
        <v>1.9397656375272777E-2</v>
      </c>
    </row>
    <row r="81" spans="1:20" ht="16.5" customHeight="1" x14ac:dyDescent="0.2">
      <c r="A81" s="25" t="str">
        <f t="shared" si="19"/>
        <v>PCSB 5-Year Budget</v>
      </c>
      <c r="B81" s="16">
        <f t="shared" si="19"/>
        <v>184</v>
      </c>
      <c r="C81" s="25" t="str">
        <f t="shared" si="19"/>
        <v>Monument Academy PCS</v>
      </c>
      <c r="D81" s="26" t="str">
        <f t="shared" si="19"/>
        <v>2026-2027</v>
      </c>
      <c r="E81" s="54" t="s">
        <v>96</v>
      </c>
      <c r="F81" s="29" t="s">
        <v>12</v>
      </c>
      <c r="G81" s="55">
        <f>G79+G80</f>
        <v>3523579.7156087616</v>
      </c>
      <c r="H81" s="55">
        <f>H79+H80</f>
        <v>5814949.8351199757</v>
      </c>
      <c r="I81" s="55">
        <f>I79+I80</f>
        <v>6965763.9805921987</v>
      </c>
      <c r="J81" s="55">
        <f>J79+J80</f>
        <v>7139621.2379386276</v>
      </c>
      <c r="K81" s="55">
        <f>K79+K80</f>
        <v>7278113.1573617607</v>
      </c>
      <c r="L81" s="29" t="s">
        <v>12</v>
      </c>
      <c r="M81" s="56">
        <f t="shared" si="20"/>
        <v>2291370.1195112141</v>
      </c>
      <c r="N81" s="56">
        <f t="shared" si="21"/>
        <v>1150814.1454722229</v>
      </c>
      <c r="O81" s="56">
        <f t="shared" si="22"/>
        <v>173857.25734642893</v>
      </c>
      <c r="P81" s="56">
        <f t="shared" si="23"/>
        <v>138491.91942313313</v>
      </c>
      <c r="Q81" s="57">
        <f t="shared" si="24"/>
        <v>0.65029609217038498</v>
      </c>
      <c r="R81" s="57">
        <f t="shared" si="25"/>
        <v>0.19790611752517018</v>
      </c>
      <c r="S81" s="57">
        <f t="shared" si="26"/>
        <v>2.4958821147375188E-2</v>
      </c>
      <c r="T81" s="57">
        <f t="shared" si="27"/>
        <v>1.9397656375272777E-2</v>
      </c>
    </row>
    <row r="82" spans="1:20" ht="30" customHeight="1" x14ac:dyDescent="0.2">
      <c r="A82" s="25" t="str">
        <f t="shared" si="19"/>
        <v>PCSB 5-Year Budget</v>
      </c>
      <c r="B82" s="16">
        <f t="shared" si="19"/>
        <v>184</v>
      </c>
      <c r="C82" s="25" t="str">
        <f t="shared" si="19"/>
        <v>Monument Academy PCS</v>
      </c>
      <c r="D82" s="26" t="str">
        <f t="shared" si="19"/>
        <v>2026-2027</v>
      </c>
      <c r="E82" t="s">
        <v>97</v>
      </c>
      <c r="F82" s="29" t="s">
        <v>12</v>
      </c>
      <c r="G82" s="47">
        <v>126832.321325397</v>
      </c>
      <c r="H82" s="47">
        <v>100644.135992064</v>
      </c>
      <c r="I82" s="47">
        <v>63394.463333333297</v>
      </c>
      <c r="J82" s="47">
        <v>47531.907023809501</v>
      </c>
      <c r="K82" s="47">
        <v>33808.336904761898</v>
      </c>
      <c r="L82" s="22" t="s">
        <v>12</v>
      </c>
      <c r="M82" s="48">
        <f t="shared" si="20"/>
        <v>-26188.185333333007</v>
      </c>
      <c r="N82" s="48">
        <f t="shared" si="21"/>
        <v>-37249.672658730698</v>
      </c>
      <c r="O82" s="48">
        <f t="shared" si="22"/>
        <v>-15862.556309523796</v>
      </c>
      <c r="P82" s="48">
        <f t="shared" si="23"/>
        <v>-13723.570119047603</v>
      </c>
      <c r="Q82" s="24">
        <f t="shared" si="24"/>
        <v>-0.20647879861904778</v>
      </c>
      <c r="R82" s="24">
        <f t="shared" si="25"/>
        <v>-0.37011269749156489</v>
      </c>
      <c r="S82" s="24">
        <f t="shared" si="26"/>
        <v>-0.25021990053164694</v>
      </c>
      <c r="T82" s="24">
        <f t="shared" si="27"/>
        <v>-0.28872332246575433</v>
      </c>
    </row>
    <row r="83" spans="1:20" ht="16.5" customHeight="1" x14ac:dyDescent="0.2">
      <c r="A83" s="25" t="str">
        <f t="shared" ref="A83:D102" si="28">A$2</f>
        <v>PCSB 5-Year Budget</v>
      </c>
      <c r="B83" s="16">
        <f t="shared" si="28"/>
        <v>184</v>
      </c>
      <c r="C83" s="25" t="str">
        <f t="shared" si="28"/>
        <v>Monument Academy PCS</v>
      </c>
      <c r="D83" s="26" t="str">
        <f t="shared" si="28"/>
        <v>2026-2027</v>
      </c>
      <c r="E83" t="s">
        <v>98</v>
      </c>
      <c r="F83" s="29" t="s">
        <v>12</v>
      </c>
      <c r="G83" s="47">
        <v>0</v>
      </c>
      <c r="H83" s="47">
        <v>0</v>
      </c>
      <c r="I83" s="47">
        <v>0</v>
      </c>
      <c r="J83" s="47">
        <v>0</v>
      </c>
      <c r="K83" s="47">
        <v>0</v>
      </c>
      <c r="L83" s="22" t="s">
        <v>12</v>
      </c>
      <c r="M83" s="48">
        <f t="shared" si="20"/>
        <v>0</v>
      </c>
      <c r="N83" s="48">
        <f t="shared" si="21"/>
        <v>0</v>
      </c>
      <c r="O83" s="48">
        <f t="shared" si="22"/>
        <v>0</v>
      </c>
      <c r="P83" s="48">
        <f t="shared" si="23"/>
        <v>0</v>
      </c>
      <c r="Q83" s="24">
        <f t="shared" si="24"/>
        <v>0</v>
      </c>
      <c r="R83" s="24">
        <f t="shared" si="25"/>
        <v>0</v>
      </c>
      <c r="S83" s="24">
        <f t="shared" si="26"/>
        <v>0</v>
      </c>
      <c r="T83" s="24">
        <f t="shared" si="27"/>
        <v>0</v>
      </c>
    </row>
    <row r="84" spans="1:20" ht="16.5" customHeight="1" x14ac:dyDescent="0.2">
      <c r="A84" s="25" t="str">
        <f t="shared" si="28"/>
        <v>PCSB 5-Year Budget</v>
      </c>
      <c r="B84" s="16">
        <f t="shared" si="28"/>
        <v>184</v>
      </c>
      <c r="C84" s="25" t="str">
        <f t="shared" si="28"/>
        <v>Monument Academy PCS</v>
      </c>
      <c r="D84" s="26" t="str">
        <f t="shared" si="28"/>
        <v>2026-2027</v>
      </c>
      <c r="E84" t="s">
        <v>99</v>
      </c>
      <c r="F84" s="29" t="s">
        <v>12</v>
      </c>
      <c r="G84" s="47">
        <v>0</v>
      </c>
      <c r="H84" s="47">
        <v>0</v>
      </c>
      <c r="I84" s="47">
        <v>0</v>
      </c>
      <c r="J84" s="47">
        <v>0</v>
      </c>
      <c r="K84" s="47">
        <v>0</v>
      </c>
      <c r="L84" s="22" t="s">
        <v>12</v>
      </c>
      <c r="M84" s="48">
        <f t="shared" si="20"/>
        <v>0</v>
      </c>
      <c r="N84" s="48">
        <f t="shared" si="21"/>
        <v>0</v>
      </c>
      <c r="O84" s="48">
        <f t="shared" si="22"/>
        <v>0</v>
      </c>
      <c r="P84" s="48">
        <f t="shared" si="23"/>
        <v>0</v>
      </c>
      <c r="Q84" s="24">
        <f t="shared" si="24"/>
        <v>0</v>
      </c>
      <c r="R84" s="24">
        <f t="shared" si="25"/>
        <v>0</v>
      </c>
      <c r="S84" s="24">
        <f t="shared" si="26"/>
        <v>0</v>
      </c>
      <c r="T84" s="24">
        <f t="shared" si="27"/>
        <v>0</v>
      </c>
    </row>
    <row r="85" spans="1:20" ht="16.5" customHeight="1" x14ac:dyDescent="0.2">
      <c r="A85" s="25" t="str">
        <f t="shared" si="28"/>
        <v>PCSB 5-Year Budget</v>
      </c>
      <c r="B85" s="16">
        <f t="shared" si="28"/>
        <v>184</v>
      </c>
      <c r="C85" s="25" t="str">
        <f t="shared" si="28"/>
        <v>Monument Academy PCS</v>
      </c>
      <c r="D85" s="26" t="str">
        <f t="shared" si="28"/>
        <v>2026-2027</v>
      </c>
      <c r="E85" t="s">
        <v>100</v>
      </c>
      <c r="F85" s="29" t="s">
        <v>12</v>
      </c>
      <c r="G85" s="47">
        <v>1193528.6932216799</v>
      </c>
      <c r="H85" s="47">
        <v>1484262.95811974</v>
      </c>
      <c r="I85" s="47">
        <v>1783852.7148981099</v>
      </c>
      <c r="J85" s="47">
        <v>1942205.25037974</v>
      </c>
      <c r="K85" s="47">
        <v>2001365.11004619</v>
      </c>
      <c r="L85" s="22" t="s">
        <v>12</v>
      </c>
      <c r="M85" s="48">
        <f t="shared" si="20"/>
        <v>290734.26489806012</v>
      </c>
      <c r="N85" s="48">
        <f t="shared" si="21"/>
        <v>299589.75677836989</v>
      </c>
      <c r="O85" s="48">
        <f t="shared" si="22"/>
        <v>158352.53548163013</v>
      </c>
      <c r="P85" s="48">
        <f t="shared" si="23"/>
        <v>59159.859666449949</v>
      </c>
      <c r="Q85" s="24">
        <f t="shared" si="24"/>
        <v>0.24359218722533102</v>
      </c>
      <c r="R85" s="24">
        <f t="shared" si="25"/>
        <v>0.20184412414218658</v>
      </c>
      <c r="S85" s="24">
        <f t="shared" si="26"/>
        <v>8.8769960747950488E-2</v>
      </c>
      <c r="T85" s="24">
        <f t="shared" si="27"/>
        <v>3.0460148151119977E-2</v>
      </c>
    </row>
    <row r="86" spans="1:20" ht="16.5" customHeight="1" x14ac:dyDescent="0.2">
      <c r="A86" s="25" t="str">
        <f t="shared" si="28"/>
        <v>PCSB 5-Year Budget</v>
      </c>
      <c r="B86" s="16">
        <f t="shared" si="28"/>
        <v>184</v>
      </c>
      <c r="C86" s="25" t="str">
        <f t="shared" si="28"/>
        <v>Monument Academy PCS</v>
      </c>
      <c r="D86" s="26" t="str">
        <f t="shared" si="28"/>
        <v>2026-2027</v>
      </c>
      <c r="E86" s="54" t="s">
        <v>101</v>
      </c>
      <c r="F86" s="29" t="s">
        <v>12</v>
      </c>
      <c r="G86" s="55">
        <f>SUM(G82:G85)</f>
        <v>1320361.014547077</v>
      </c>
      <c r="H86" s="55">
        <f>SUM(H82:H85)</f>
        <v>1584907.0941118039</v>
      </c>
      <c r="I86" s="55">
        <f>SUM(I82:I85)</f>
        <v>1847247.1782314433</v>
      </c>
      <c r="J86" s="55">
        <f>SUM(J82:J85)</f>
        <v>1989737.1574035496</v>
      </c>
      <c r="K86" s="55">
        <f>SUM(K82:K85)</f>
        <v>2035173.4469509518</v>
      </c>
      <c r="L86" s="29" t="s">
        <v>12</v>
      </c>
      <c r="M86" s="56">
        <f t="shared" si="20"/>
        <v>264546.07956472691</v>
      </c>
      <c r="N86" s="56">
        <f t="shared" si="21"/>
        <v>262340.08411963936</v>
      </c>
      <c r="O86" s="56">
        <f t="shared" si="22"/>
        <v>142489.97917210637</v>
      </c>
      <c r="P86" s="56">
        <f t="shared" si="23"/>
        <v>45436.289547402179</v>
      </c>
      <c r="Q86" s="57">
        <f t="shared" si="24"/>
        <v>0.20035889930866677</v>
      </c>
      <c r="R86" s="57">
        <f t="shared" si="25"/>
        <v>0.16552395095856207</v>
      </c>
      <c r="S86" s="57">
        <f t="shared" si="26"/>
        <v>7.7136390219595008E-2</v>
      </c>
      <c r="T86" s="57">
        <f t="shared" si="27"/>
        <v>2.2835322433588646E-2</v>
      </c>
    </row>
    <row r="87" spans="1:20" ht="30" customHeight="1" x14ac:dyDescent="0.2">
      <c r="A87" s="25" t="str">
        <f t="shared" si="28"/>
        <v>PCSB 5-Year Budget</v>
      </c>
      <c r="B87" s="16">
        <f t="shared" si="28"/>
        <v>184</v>
      </c>
      <c r="C87" s="25" t="str">
        <f t="shared" si="28"/>
        <v>Monument Academy PCS</v>
      </c>
      <c r="D87" s="26" t="str">
        <f t="shared" si="28"/>
        <v>2026-2027</v>
      </c>
      <c r="E87" s="54" t="s">
        <v>102</v>
      </c>
      <c r="F87" s="29" t="s">
        <v>12</v>
      </c>
      <c r="G87" s="55">
        <f>SUM(G67,G71,G81,G86)</f>
        <v>15121525.926670838</v>
      </c>
      <c r="H87" s="55">
        <f>SUM(H67,H71,H81,H86)</f>
        <v>22468101.461291555</v>
      </c>
      <c r="I87" s="55">
        <f>SUM(I67,I71,I81,I86)</f>
        <v>26338293.524840187</v>
      </c>
      <c r="J87" s="55">
        <f>SUM(J67,J71,J81,J86)</f>
        <v>28391190.875269968</v>
      </c>
      <c r="K87" s="55">
        <f>SUM(K67,K71,K81,K86)</f>
        <v>29171362.536137316</v>
      </c>
      <c r="L87" s="29" t="s">
        <v>12</v>
      </c>
      <c r="M87" s="56">
        <f t="shared" si="20"/>
        <v>7346575.5346207172</v>
      </c>
      <c r="N87" s="56">
        <f t="shared" si="21"/>
        <v>3870192.063548632</v>
      </c>
      <c r="O87" s="56">
        <f t="shared" si="22"/>
        <v>2052897.3504297808</v>
      </c>
      <c r="P87" s="56">
        <f t="shared" si="23"/>
        <v>780171.66086734831</v>
      </c>
      <c r="Q87" s="57">
        <f t="shared" si="24"/>
        <v>0.48583559425461653</v>
      </c>
      <c r="R87" s="57">
        <f t="shared" si="25"/>
        <v>0.1722527410790034</v>
      </c>
      <c r="S87" s="57">
        <f t="shared" si="26"/>
        <v>7.7943445671362535E-2</v>
      </c>
      <c r="T87" s="57">
        <f t="shared" si="27"/>
        <v>2.7479356688306925E-2</v>
      </c>
    </row>
    <row r="88" spans="1:20" ht="30" customHeight="1" x14ac:dyDescent="0.2">
      <c r="A88" s="25" t="str">
        <f t="shared" si="28"/>
        <v>PCSB 5-Year Budget</v>
      </c>
      <c r="B88" s="16">
        <f t="shared" si="28"/>
        <v>184</v>
      </c>
      <c r="C88" s="25" t="str">
        <f t="shared" si="28"/>
        <v>Monument Academy PCS</v>
      </c>
      <c r="D88" s="26" t="str">
        <f t="shared" si="28"/>
        <v>2026-2027</v>
      </c>
      <c r="E88" s="54" t="s">
        <v>103</v>
      </c>
      <c r="F88" s="29" t="s">
        <v>12</v>
      </c>
      <c r="G88" s="66">
        <f>G53-G87</f>
        <v>-327852.00166267529</v>
      </c>
      <c r="H88" s="66">
        <f>H53-H87</f>
        <v>938432.33474322036</v>
      </c>
      <c r="I88" s="66">
        <f>I53-I87</f>
        <v>1451530.642889563</v>
      </c>
      <c r="J88" s="66">
        <f>J53-J87</f>
        <v>2902738.7487530559</v>
      </c>
      <c r="K88" s="66">
        <f>K53-K87</f>
        <v>2561927.6957969405</v>
      </c>
      <c r="L88" s="29" t="s">
        <v>12</v>
      </c>
      <c r="M88" s="52">
        <f t="shared" si="20"/>
        <v>1266284.3364058957</v>
      </c>
      <c r="N88" s="52">
        <f t="shared" si="21"/>
        <v>513098.30814634264</v>
      </c>
      <c r="O88" s="52">
        <f t="shared" si="22"/>
        <v>1451208.1058634929</v>
      </c>
      <c r="P88" s="52">
        <f t="shared" si="23"/>
        <v>-340811.05295611545</v>
      </c>
      <c r="Q88" s="53">
        <f t="shared" si="24"/>
        <v>-3.8623657320499358</v>
      </c>
      <c r="R88" s="53">
        <f t="shared" si="25"/>
        <v>0.54676111334840116</v>
      </c>
      <c r="S88" s="53">
        <f t="shared" si="26"/>
        <v>0.99977779523453392</v>
      </c>
      <c r="T88" s="53">
        <f t="shared" si="27"/>
        <v>-0.117410171033311</v>
      </c>
    </row>
    <row r="89" spans="1:20" ht="16.5" customHeight="1" x14ac:dyDescent="0.2">
      <c r="A89" s="25" t="str">
        <f t="shared" si="28"/>
        <v>PCSB 5-Year Budget</v>
      </c>
      <c r="B89" s="16">
        <f t="shared" si="28"/>
        <v>184</v>
      </c>
      <c r="C89" s="25" t="str">
        <f t="shared" si="28"/>
        <v>Monument Academy PCS</v>
      </c>
      <c r="D89" s="26" t="str">
        <f t="shared" si="28"/>
        <v>2026-2027</v>
      </c>
      <c r="E89" s="15" t="s">
        <v>104</v>
      </c>
      <c r="F89" s="29" t="s">
        <v>12</v>
      </c>
      <c r="G89" s="47">
        <v>0</v>
      </c>
      <c r="H89" s="47">
        <v>0</v>
      </c>
      <c r="I89" s="47">
        <v>0</v>
      </c>
      <c r="J89" s="47">
        <v>0</v>
      </c>
      <c r="K89" s="47">
        <v>0</v>
      </c>
      <c r="L89" s="22" t="s">
        <v>12</v>
      </c>
      <c r="M89" s="48">
        <f t="shared" si="20"/>
        <v>0</v>
      </c>
      <c r="N89" s="48">
        <f t="shared" si="21"/>
        <v>0</v>
      </c>
      <c r="O89" s="48">
        <f t="shared" si="22"/>
        <v>0</v>
      </c>
      <c r="P89" s="48">
        <f t="shared" si="23"/>
        <v>0</v>
      </c>
      <c r="Q89" s="24">
        <f t="shared" si="24"/>
        <v>0</v>
      </c>
      <c r="R89" s="24">
        <f t="shared" si="25"/>
        <v>0</v>
      </c>
      <c r="S89" s="24">
        <f t="shared" si="26"/>
        <v>0</v>
      </c>
      <c r="T89" s="24">
        <f t="shared" si="27"/>
        <v>0</v>
      </c>
    </row>
    <row r="90" spans="1:20" ht="16.5" customHeight="1" x14ac:dyDescent="0.2">
      <c r="A90" s="25" t="str">
        <f t="shared" si="28"/>
        <v>PCSB 5-Year Budget</v>
      </c>
      <c r="B90" s="16">
        <f t="shared" si="28"/>
        <v>184</v>
      </c>
      <c r="C90" s="25" t="str">
        <f t="shared" si="28"/>
        <v>Monument Academy PCS</v>
      </c>
      <c r="D90" s="26" t="str">
        <f t="shared" si="28"/>
        <v>2026-2027</v>
      </c>
      <c r="E90" s="15" t="s">
        <v>105</v>
      </c>
      <c r="F90" s="29" t="s">
        <v>12</v>
      </c>
      <c r="G90" s="47" t="str">
        <f>IF(G89=0,"None","Describe")</f>
        <v>None</v>
      </c>
      <c r="H90" s="47" t="str">
        <f>IF(H89=0,"None","Describe")</f>
        <v>None</v>
      </c>
      <c r="I90" s="47" t="str">
        <f>IF(I89=0,"None","Describe")</f>
        <v>None</v>
      </c>
      <c r="J90" s="47" t="str">
        <f>IF(J89=0,"None","Describe")</f>
        <v>None</v>
      </c>
      <c r="K90" s="47" t="str">
        <f>IF(K89=0,"None","Describe")</f>
        <v>None</v>
      </c>
      <c r="L90" s="29" t="s">
        <v>12</v>
      </c>
      <c r="M90" s="48">
        <v>0</v>
      </c>
      <c r="N90" s="48">
        <v>0</v>
      </c>
      <c r="O90" s="48">
        <v>0</v>
      </c>
      <c r="P90" s="48">
        <v>0</v>
      </c>
      <c r="Q90" s="24">
        <v>0</v>
      </c>
      <c r="R90" s="24">
        <v>0</v>
      </c>
      <c r="S90" s="24">
        <v>0</v>
      </c>
      <c r="T90" s="24">
        <v>0</v>
      </c>
    </row>
    <row r="91" spans="1:20" ht="16.5" customHeight="1" x14ac:dyDescent="0.2">
      <c r="A91" s="25" t="str">
        <f t="shared" si="28"/>
        <v>PCSB 5-Year Budget</v>
      </c>
      <c r="B91" s="16">
        <f t="shared" si="28"/>
        <v>184</v>
      </c>
      <c r="C91" s="25" t="str">
        <f t="shared" si="28"/>
        <v>Monument Academy PCS</v>
      </c>
      <c r="D91" s="26" t="str">
        <f t="shared" si="28"/>
        <v>2026-2027</v>
      </c>
      <c r="E91" s="15" t="s">
        <v>106</v>
      </c>
      <c r="F91" s="29" t="s">
        <v>12</v>
      </c>
      <c r="G91" s="47">
        <v>0</v>
      </c>
      <c r="H91" s="47">
        <v>0</v>
      </c>
      <c r="I91" s="47">
        <v>0</v>
      </c>
      <c r="J91" s="47">
        <v>0</v>
      </c>
      <c r="K91" s="47">
        <v>0</v>
      </c>
      <c r="L91" s="22" t="s">
        <v>12</v>
      </c>
      <c r="M91" s="48">
        <f>H91-G91</f>
        <v>0</v>
      </c>
      <c r="N91" s="48">
        <f>I91-H91</f>
        <v>0</v>
      </c>
      <c r="O91" s="48">
        <f>J91-I91</f>
        <v>0</v>
      </c>
      <c r="P91" s="48">
        <f>K91-J91</f>
        <v>0</v>
      </c>
      <c r="Q91" s="24">
        <f>IF(G91,M91/G91,0)</f>
        <v>0</v>
      </c>
      <c r="R91" s="24">
        <f>IF(H91,N91/H91,0)</f>
        <v>0</v>
      </c>
      <c r="S91" s="24">
        <f>IF(I91,O91/I91,0)</f>
        <v>0</v>
      </c>
      <c r="T91" s="24">
        <f>IF(J91,P91/J91,0)</f>
        <v>0</v>
      </c>
    </row>
    <row r="92" spans="1:20" ht="16.5" customHeight="1" x14ac:dyDescent="0.2">
      <c r="A92" s="25" t="str">
        <f t="shared" si="28"/>
        <v>PCSB 5-Year Budget</v>
      </c>
      <c r="B92" s="16">
        <f t="shared" si="28"/>
        <v>184</v>
      </c>
      <c r="C92" s="25" t="str">
        <f t="shared" si="28"/>
        <v>Monument Academy PCS</v>
      </c>
      <c r="D92" s="26" t="str">
        <f t="shared" si="28"/>
        <v>2026-2027</v>
      </c>
      <c r="E92" s="15" t="s">
        <v>107</v>
      </c>
      <c r="F92" s="29" t="s">
        <v>12</v>
      </c>
      <c r="G92" s="47" t="str">
        <f>IF(G91=0,"None","Describe")</f>
        <v>None</v>
      </c>
      <c r="H92" s="47" t="str">
        <f>IF(H91=0,"None","Describe")</f>
        <v>None</v>
      </c>
      <c r="I92" s="47" t="str">
        <f>IF(I91=0,"None","Describe")</f>
        <v>None</v>
      </c>
      <c r="J92" s="47" t="str">
        <f>IF(J91=0,"None","Describe")</f>
        <v>None</v>
      </c>
      <c r="K92" s="47" t="str">
        <f>IF(K91=0,"None","Describe")</f>
        <v>None</v>
      </c>
      <c r="L92" s="29" t="s">
        <v>12</v>
      </c>
      <c r="M92" s="48">
        <v>0</v>
      </c>
      <c r="N92" s="48">
        <v>0</v>
      </c>
      <c r="O92" s="48">
        <v>0</v>
      </c>
      <c r="P92" s="48">
        <v>0</v>
      </c>
      <c r="Q92" s="24">
        <v>0</v>
      </c>
      <c r="R92" s="24">
        <v>0</v>
      </c>
      <c r="S92" s="24">
        <v>0</v>
      </c>
      <c r="T92" s="24">
        <v>0</v>
      </c>
    </row>
    <row r="93" spans="1:20" ht="16.5" customHeight="1" x14ac:dyDescent="0.2">
      <c r="A93" s="25" t="str">
        <f t="shared" si="28"/>
        <v>PCSB 5-Year Budget</v>
      </c>
      <c r="B93" s="16">
        <f t="shared" si="28"/>
        <v>184</v>
      </c>
      <c r="C93" s="25" t="str">
        <f t="shared" si="28"/>
        <v>Monument Academy PCS</v>
      </c>
      <c r="D93" s="26" t="str">
        <f t="shared" si="28"/>
        <v>2026-2027</v>
      </c>
      <c r="E93" s="54" t="s">
        <v>108</v>
      </c>
      <c r="F93" s="29" t="s">
        <v>12</v>
      </c>
      <c r="G93" s="55">
        <f>SUM(G88:G89,G91)</f>
        <v>-327852.00166267529</v>
      </c>
      <c r="H93" s="55">
        <f>SUM(H88:H89,H91)</f>
        <v>938432.33474322036</v>
      </c>
      <c r="I93" s="55">
        <f>SUM(I88:I89,I91)</f>
        <v>1451530.642889563</v>
      </c>
      <c r="J93" s="55">
        <f>SUM(J88:J89,J91)</f>
        <v>2902738.7487530559</v>
      </c>
      <c r="K93" s="55">
        <f>SUM(K88:K89,K91)</f>
        <v>2561927.6957969405</v>
      </c>
      <c r="L93" s="29" t="s">
        <v>12</v>
      </c>
      <c r="M93" s="56">
        <f t="shared" ref="M93:M122" si="29">H93-G93</f>
        <v>1266284.3364058957</v>
      </c>
      <c r="N93" s="56">
        <f t="shared" ref="N93:N122" si="30">I93-H93</f>
        <v>513098.30814634264</v>
      </c>
      <c r="O93" s="56">
        <f t="shared" ref="O93:O122" si="31">J93-I93</f>
        <v>1451208.1058634929</v>
      </c>
      <c r="P93" s="56">
        <f t="shared" ref="P93:P122" si="32">K93-J93</f>
        <v>-340811.05295611545</v>
      </c>
      <c r="Q93" s="57">
        <f t="shared" ref="Q93:Q122" si="33">IF(G93,M93/G93,0)</f>
        <v>-3.8623657320499358</v>
      </c>
      <c r="R93" s="57">
        <f t="shared" ref="R93:R122" si="34">IF(H93,N93/H93,0)</f>
        <v>0.54676111334840116</v>
      </c>
      <c r="S93" s="57">
        <f t="shared" ref="S93:S122" si="35">IF(I93,O93/I93,0)</f>
        <v>0.99977779523453392</v>
      </c>
      <c r="T93" s="57">
        <f t="shared" ref="T93:T122" si="36">IF(J93,P93/J93,0)</f>
        <v>-0.117410171033311</v>
      </c>
    </row>
    <row r="94" spans="1:20" ht="30" customHeight="1" x14ac:dyDescent="0.2">
      <c r="A94" s="25" t="str">
        <f t="shared" si="28"/>
        <v>PCSB 5-Year Budget</v>
      </c>
      <c r="B94" s="16">
        <f t="shared" si="28"/>
        <v>184</v>
      </c>
      <c r="C94" s="25" t="str">
        <f t="shared" si="28"/>
        <v>Monument Academy PCS</v>
      </c>
      <c r="D94" s="26" t="str">
        <f t="shared" si="28"/>
        <v>2026-2027</v>
      </c>
      <c r="E94" s="54" t="s">
        <v>109</v>
      </c>
      <c r="F94" s="67">
        <v>6928073.7000000002</v>
      </c>
      <c r="G94" s="68">
        <f>F94+G93</f>
        <v>6600221.6983373249</v>
      </c>
      <c r="H94" s="68">
        <f>G94+H93</f>
        <v>7538654.0330805453</v>
      </c>
      <c r="I94" s="68">
        <f>H94+I93</f>
        <v>8990184.6759701073</v>
      </c>
      <c r="J94" s="68">
        <f>I94+J93</f>
        <v>11892923.424723163</v>
      </c>
      <c r="K94" s="68">
        <f>J94+K93</f>
        <v>14454851.120520104</v>
      </c>
      <c r="L94" s="29" t="s">
        <v>12</v>
      </c>
      <c r="M94" s="69">
        <f t="shared" si="29"/>
        <v>938432.33474322036</v>
      </c>
      <c r="N94" s="69">
        <f t="shared" si="30"/>
        <v>1451530.6428895621</v>
      </c>
      <c r="O94" s="69">
        <f t="shared" si="31"/>
        <v>2902738.7487530559</v>
      </c>
      <c r="P94" s="69">
        <f t="shared" si="32"/>
        <v>2561927.6957969405</v>
      </c>
      <c r="Q94" s="70">
        <f t="shared" si="33"/>
        <v>0.14218194140048701</v>
      </c>
      <c r="R94" s="70">
        <f t="shared" si="34"/>
        <v>0.1925450666020839</v>
      </c>
      <c r="S94" s="70">
        <f t="shared" si="35"/>
        <v>0.32287865637641411</v>
      </c>
      <c r="T94" s="70">
        <f t="shared" si="36"/>
        <v>0.21541614322271443</v>
      </c>
    </row>
    <row r="95" spans="1:20" ht="30" customHeight="1" x14ac:dyDescent="0.2">
      <c r="A95" s="25" t="str">
        <f t="shared" si="28"/>
        <v>PCSB 5-Year Budget</v>
      </c>
      <c r="B95" s="16">
        <f t="shared" si="28"/>
        <v>184</v>
      </c>
      <c r="C95" s="25" t="str">
        <f t="shared" si="28"/>
        <v>Monument Academy PCS</v>
      </c>
      <c r="D95" s="26" t="str">
        <f t="shared" si="28"/>
        <v>2026-2027</v>
      </c>
      <c r="E95" t="s">
        <v>110</v>
      </c>
      <c r="F95" s="29" t="s">
        <v>12</v>
      </c>
      <c r="G95" s="47">
        <v>1017648.9365989</v>
      </c>
      <c r="H95" s="47">
        <v>2259245.0876714499</v>
      </c>
      <c r="I95" s="47">
        <v>2736593.7231590599</v>
      </c>
      <c r="J95" s="47">
        <v>4173439.2727130302</v>
      </c>
      <c r="K95" s="47">
        <v>3820404.64963785</v>
      </c>
      <c r="L95" s="22" t="s">
        <v>12</v>
      </c>
      <c r="M95" s="48">
        <f t="shared" si="29"/>
        <v>1241596.1510725499</v>
      </c>
      <c r="N95" s="48">
        <f t="shared" si="30"/>
        <v>477348.63548761001</v>
      </c>
      <c r="O95" s="48">
        <f t="shared" si="31"/>
        <v>1436845.5495539703</v>
      </c>
      <c r="P95" s="48">
        <f t="shared" si="32"/>
        <v>-353034.62307518022</v>
      </c>
      <c r="Q95" s="24">
        <f t="shared" si="33"/>
        <v>1.2200633307023414</v>
      </c>
      <c r="R95" s="24">
        <f t="shared" si="34"/>
        <v>0.2112867869415628</v>
      </c>
      <c r="S95" s="24">
        <f t="shared" si="35"/>
        <v>0.52504890930441417</v>
      </c>
      <c r="T95" s="24">
        <f t="shared" si="36"/>
        <v>-8.4590813476886365E-2</v>
      </c>
    </row>
    <row r="96" spans="1:20" ht="16.5" customHeight="1" x14ac:dyDescent="0.2">
      <c r="A96" s="25" t="str">
        <f t="shared" si="28"/>
        <v>PCSB 5-Year Budget</v>
      </c>
      <c r="B96" s="16">
        <f t="shared" si="28"/>
        <v>184</v>
      </c>
      <c r="C96" s="25" t="str">
        <f t="shared" si="28"/>
        <v>Monument Academy PCS</v>
      </c>
      <c r="D96" s="26" t="str">
        <f t="shared" si="28"/>
        <v>2026-2027</v>
      </c>
      <c r="E96" t="s">
        <v>111</v>
      </c>
      <c r="F96" s="29" t="s">
        <v>12</v>
      </c>
      <c r="G96" s="47">
        <v>-220000</v>
      </c>
      <c r="H96" s="47">
        <v>-370000</v>
      </c>
      <c r="I96" s="47">
        <v>-370000</v>
      </c>
      <c r="J96" s="47">
        <v>-370000</v>
      </c>
      <c r="K96" s="47">
        <v>-370000</v>
      </c>
      <c r="L96" s="22" t="s">
        <v>112</v>
      </c>
      <c r="M96" s="48">
        <f t="shared" si="29"/>
        <v>-150000</v>
      </c>
      <c r="N96" s="48">
        <f t="shared" si="30"/>
        <v>0</v>
      </c>
      <c r="O96" s="48">
        <f t="shared" si="31"/>
        <v>0</v>
      </c>
      <c r="P96" s="48">
        <f t="shared" si="32"/>
        <v>0</v>
      </c>
      <c r="Q96" s="24">
        <f t="shared" si="33"/>
        <v>0.68181818181818177</v>
      </c>
      <c r="R96" s="24">
        <f t="shared" si="34"/>
        <v>0</v>
      </c>
      <c r="S96" s="24">
        <f t="shared" si="35"/>
        <v>0</v>
      </c>
      <c r="T96" s="24">
        <f t="shared" si="36"/>
        <v>0</v>
      </c>
    </row>
    <row r="97" spans="1:20" ht="16.5" customHeight="1" x14ac:dyDescent="0.2">
      <c r="A97" s="25" t="str">
        <f t="shared" si="28"/>
        <v>PCSB 5-Year Budget</v>
      </c>
      <c r="B97" s="16">
        <f t="shared" si="28"/>
        <v>184</v>
      </c>
      <c r="C97" s="25" t="str">
        <f t="shared" si="28"/>
        <v>Monument Academy PCS</v>
      </c>
      <c r="D97" s="26" t="str">
        <f t="shared" si="28"/>
        <v>2026-2027</v>
      </c>
      <c r="E97" t="s">
        <v>113</v>
      </c>
      <c r="F97" s="29" t="s">
        <v>12</v>
      </c>
      <c r="G97" s="47">
        <v>-384933.95391215303</v>
      </c>
      <c r="H97" s="47">
        <v>-402438.511369591</v>
      </c>
      <c r="I97" s="47">
        <v>-478172.91380957398</v>
      </c>
      <c r="J97" s="47">
        <v>-2111878.2050564801</v>
      </c>
      <c r="K97" s="47">
        <v>-493074.73034003301</v>
      </c>
      <c r="L97" s="22" t="s">
        <v>114</v>
      </c>
      <c r="M97" s="48">
        <f t="shared" si="29"/>
        <v>-17504.557457437972</v>
      </c>
      <c r="N97" s="48">
        <f t="shared" si="30"/>
        <v>-75734.40243998298</v>
      </c>
      <c r="O97" s="48">
        <f t="shared" si="31"/>
        <v>-1633705.2912469062</v>
      </c>
      <c r="P97" s="48">
        <f t="shared" si="32"/>
        <v>1618803.4747164471</v>
      </c>
      <c r="Q97" s="24">
        <f t="shared" si="33"/>
        <v>4.5474184024391733E-2</v>
      </c>
      <c r="R97" s="24">
        <f t="shared" si="34"/>
        <v>0.18818875505289331</v>
      </c>
      <c r="S97" s="24">
        <f t="shared" si="35"/>
        <v>3.4165575758594886</v>
      </c>
      <c r="T97" s="24">
        <f t="shared" si="36"/>
        <v>-0.76652312185453597</v>
      </c>
    </row>
    <row r="98" spans="1:20" ht="16.5" customHeight="1" x14ac:dyDescent="0.2">
      <c r="A98" s="25" t="str">
        <f t="shared" si="28"/>
        <v>PCSB 5-Year Budget</v>
      </c>
      <c r="B98" s="16">
        <f t="shared" si="28"/>
        <v>184</v>
      </c>
      <c r="C98" s="25" t="str">
        <f t="shared" si="28"/>
        <v>Monument Academy PCS</v>
      </c>
      <c r="D98" s="26" t="str">
        <f t="shared" si="28"/>
        <v>2026-2027</v>
      </c>
      <c r="E98" s="54" t="s">
        <v>115</v>
      </c>
      <c r="F98" s="29" t="s">
        <v>12</v>
      </c>
      <c r="G98" s="55">
        <f>SUM(G95:G97)</f>
        <v>412714.98268674698</v>
      </c>
      <c r="H98" s="55">
        <f>SUM(H95:H97)</f>
        <v>1486806.5763018588</v>
      </c>
      <c r="I98" s="55">
        <f>SUM(I95:I97)</f>
        <v>1888420.8093494859</v>
      </c>
      <c r="J98" s="55">
        <f>SUM(J95:J97)</f>
        <v>1691561.0676565501</v>
      </c>
      <c r="K98" s="55">
        <f>SUM(K95:K97)</f>
        <v>2957329.9192978172</v>
      </c>
      <c r="L98" s="29" t="s">
        <v>12</v>
      </c>
      <c r="M98" s="56">
        <f t="shared" si="29"/>
        <v>1074091.5936151119</v>
      </c>
      <c r="N98" s="56">
        <f t="shared" si="30"/>
        <v>401614.23304762715</v>
      </c>
      <c r="O98" s="56">
        <f t="shared" si="31"/>
        <v>-196859.74169293582</v>
      </c>
      <c r="P98" s="56">
        <f t="shared" si="32"/>
        <v>1265768.8516412671</v>
      </c>
      <c r="Q98" s="57">
        <f t="shared" si="33"/>
        <v>2.6025020623744921</v>
      </c>
      <c r="R98" s="57">
        <f t="shared" si="34"/>
        <v>0.27011868218027674</v>
      </c>
      <c r="S98" s="57">
        <f t="shared" si="35"/>
        <v>-0.10424569604311293</v>
      </c>
      <c r="T98" s="57">
        <f t="shared" si="36"/>
        <v>0.74828445501812957</v>
      </c>
    </row>
    <row r="99" spans="1:20" ht="30" customHeight="1" x14ac:dyDescent="0.2">
      <c r="A99" s="25" t="str">
        <f t="shared" si="28"/>
        <v>PCSB 5-Year Budget</v>
      </c>
      <c r="B99" s="16">
        <f t="shared" si="28"/>
        <v>184</v>
      </c>
      <c r="C99" s="25" t="str">
        <f t="shared" si="28"/>
        <v>Monument Academy PCS</v>
      </c>
      <c r="D99" s="26" t="str">
        <f t="shared" si="28"/>
        <v>2026-2027</v>
      </c>
      <c r="E99" s="54" t="s">
        <v>116</v>
      </c>
      <c r="F99" s="67">
        <v>6091206.0357277701</v>
      </c>
      <c r="G99" s="63">
        <f>F99+G98</f>
        <v>6503921.0184145169</v>
      </c>
      <c r="H99" s="63">
        <f>G99+H98</f>
        <v>7990727.5947163757</v>
      </c>
      <c r="I99" s="63">
        <f>H99+I98</f>
        <v>9879148.4040658623</v>
      </c>
      <c r="J99" s="63">
        <f>I99+J98</f>
        <v>11570709.471722413</v>
      </c>
      <c r="K99" s="63">
        <f>J99+K98</f>
        <v>14528039.391020231</v>
      </c>
      <c r="L99" s="29" t="s">
        <v>12</v>
      </c>
      <c r="M99" s="64">
        <f t="shared" si="29"/>
        <v>1486806.5763018588</v>
      </c>
      <c r="N99" s="64">
        <f t="shared" si="30"/>
        <v>1888420.8093494866</v>
      </c>
      <c r="O99" s="64">
        <f t="shared" si="31"/>
        <v>1691561.0676565506</v>
      </c>
      <c r="P99" s="64">
        <f t="shared" si="32"/>
        <v>2957329.9192978181</v>
      </c>
      <c r="Q99" s="65">
        <f t="shared" si="33"/>
        <v>0.22860157312677556</v>
      </c>
      <c r="R99" s="65">
        <f t="shared" si="34"/>
        <v>0.23632651557264286</v>
      </c>
      <c r="S99" s="65">
        <f t="shared" si="35"/>
        <v>0.17122539296609529</v>
      </c>
      <c r="T99" s="65">
        <f t="shared" si="36"/>
        <v>0.25558760476401371</v>
      </c>
    </row>
    <row r="100" spans="1:20" ht="30" customHeight="1" x14ac:dyDescent="0.2">
      <c r="A100" s="25" t="str">
        <f t="shared" si="28"/>
        <v>PCSB 5-Year Budget</v>
      </c>
      <c r="B100" s="16">
        <f t="shared" si="28"/>
        <v>184</v>
      </c>
      <c r="C100" s="25" t="str">
        <f t="shared" si="28"/>
        <v>Monument Academy PCS</v>
      </c>
      <c r="D100" s="26" t="str">
        <f t="shared" si="28"/>
        <v>2026-2027</v>
      </c>
      <c r="E100" s="62" t="s">
        <v>117</v>
      </c>
      <c r="F100" s="29" t="s">
        <v>12</v>
      </c>
      <c r="G100" s="47">
        <v>0</v>
      </c>
      <c r="H100" s="47">
        <v>0</v>
      </c>
      <c r="I100" s="47">
        <v>0</v>
      </c>
      <c r="J100" s="47">
        <v>0</v>
      </c>
      <c r="K100" s="47">
        <v>0</v>
      </c>
      <c r="L100" s="29" t="s">
        <v>12</v>
      </c>
      <c r="M100" s="48">
        <f t="shared" si="29"/>
        <v>0</v>
      </c>
      <c r="N100" s="48">
        <f t="shared" si="30"/>
        <v>0</v>
      </c>
      <c r="O100" s="48">
        <f t="shared" si="31"/>
        <v>0</v>
      </c>
      <c r="P100" s="48">
        <f t="shared" si="32"/>
        <v>0</v>
      </c>
      <c r="Q100" s="24">
        <f t="shared" si="33"/>
        <v>0</v>
      </c>
      <c r="R100" s="24">
        <f t="shared" si="34"/>
        <v>0</v>
      </c>
      <c r="S100" s="24">
        <f t="shared" si="35"/>
        <v>0</v>
      </c>
      <c r="T100" s="24">
        <f t="shared" si="36"/>
        <v>0</v>
      </c>
    </row>
    <row r="101" spans="1:20" ht="15" customHeight="1" x14ac:dyDescent="0.2">
      <c r="A101" s="25" t="str">
        <f t="shared" si="28"/>
        <v>PCSB 5-Year Budget</v>
      </c>
      <c r="B101" s="16">
        <f t="shared" si="28"/>
        <v>184</v>
      </c>
      <c r="C101" s="25" t="str">
        <f t="shared" si="28"/>
        <v>Monument Academy PCS</v>
      </c>
      <c r="D101" s="26" t="str">
        <f t="shared" si="28"/>
        <v>2026-2027</v>
      </c>
      <c r="E101" s="62" t="s">
        <v>118</v>
      </c>
      <c r="F101" s="29" t="s">
        <v>12</v>
      </c>
      <c r="G101" s="47">
        <v>0</v>
      </c>
      <c r="H101" s="47">
        <v>0</v>
      </c>
      <c r="I101" s="47">
        <v>0</v>
      </c>
      <c r="J101" s="47">
        <v>0</v>
      </c>
      <c r="K101" s="47">
        <v>0</v>
      </c>
      <c r="L101" s="29" t="s">
        <v>12</v>
      </c>
      <c r="M101" s="48">
        <f t="shared" si="29"/>
        <v>0</v>
      </c>
      <c r="N101" s="48">
        <f t="shared" si="30"/>
        <v>0</v>
      </c>
      <c r="O101" s="48">
        <f t="shared" si="31"/>
        <v>0</v>
      </c>
      <c r="P101" s="48">
        <f t="shared" si="32"/>
        <v>0</v>
      </c>
      <c r="Q101" s="24">
        <f t="shared" si="33"/>
        <v>0</v>
      </c>
      <c r="R101" s="24">
        <f t="shared" si="34"/>
        <v>0</v>
      </c>
      <c r="S101" s="24">
        <f t="shared" si="35"/>
        <v>0</v>
      </c>
      <c r="T101" s="24">
        <f t="shared" si="36"/>
        <v>0</v>
      </c>
    </row>
    <row r="102" spans="1:20" ht="15" customHeight="1" x14ac:dyDescent="0.2">
      <c r="A102" s="25" t="str">
        <f t="shared" si="28"/>
        <v>PCSB 5-Year Budget</v>
      </c>
      <c r="B102" s="16">
        <f t="shared" si="28"/>
        <v>184</v>
      </c>
      <c r="C102" s="25" t="str">
        <f t="shared" si="28"/>
        <v>Monument Academy PCS</v>
      </c>
      <c r="D102" s="26" t="str">
        <f t="shared" si="28"/>
        <v>2026-2027</v>
      </c>
      <c r="E102" s="62" t="s">
        <v>119</v>
      </c>
      <c r="F102" s="29" t="s">
        <v>12</v>
      </c>
      <c r="G102" s="67">
        <v>0</v>
      </c>
      <c r="H102" s="67">
        <v>0</v>
      </c>
      <c r="I102" s="67">
        <v>0</v>
      </c>
      <c r="J102" s="67">
        <v>0</v>
      </c>
      <c r="K102" s="67">
        <v>0</v>
      </c>
      <c r="L102" s="29" t="s">
        <v>12</v>
      </c>
      <c r="M102" s="71">
        <f t="shared" si="29"/>
        <v>0</v>
      </c>
      <c r="N102" s="71">
        <f t="shared" si="30"/>
        <v>0</v>
      </c>
      <c r="O102" s="71">
        <f t="shared" si="31"/>
        <v>0</v>
      </c>
      <c r="P102" s="71">
        <f t="shared" si="32"/>
        <v>0</v>
      </c>
      <c r="Q102" s="72">
        <f t="shared" si="33"/>
        <v>0</v>
      </c>
      <c r="R102" s="72">
        <f t="shared" si="34"/>
        <v>0</v>
      </c>
      <c r="S102" s="72">
        <f t="shared" si="35"/>
        <v>0</v>
      </c>
      <c r="T102" s="72">
        <f t="shared" si="36"/>
        <v>0</v>
      </c>
    </row>
    <row r="103" spans="1:20" ht="30" customHeight="1" x14ac:dyDescent="0.2">
      <c r="A103" s="25" t="str">
        <f t="shared" ref="A103:D122" si="37">A$2</f>
        <v>PCSB 5-Year Budget</v>
      </c>
      <c r="B103" s="16">
        <f t="shared" si="37"/>
        <v>184</v>
      </c>
      <c r="C103" s="25" t="str">
        <f t="shared" si="37"/>
        <v>Monument Academy PCS</v>
      </c>
      <c r="D103" s="26" t="str">
        <f t="shared" si="37"/>
        <v>2026-2027</v>
      </c>
      <c r="E103" s="54" t="s">
        <v>120</v>
      </c>
      <c r="F103" s="29" t="s">
        <v>12</v>
      </c>
      <c r="G103" s="73">
        <f>SUM(G8:G25)</f>
        <v>130</v>
      </c>
      <c r="H103" s="73">
        <f>SUM(H8:H25)</f>
        <v>206</v>
      </c>
      <c r="I103" s="73">
        <f>SUM(I8:I25)</f>
        <v>240</v>
      </c>
      <c r="J103" s="73">
        <f>SUM(J8:J25)</f>
        <v>274</v>
      </c>
      <c r="K103" s="73">
        <f>SUM(K8:K25)</f>
        <v>274</v>
      </c>
      <c r="L103" s="29" t="s">
        <v>12</v>
      </c>
      <c r="M103" s="74">
        <f t="shared" si="29"/>
        <v>76</v>
      </c>
      <c r="N103" s="74">
        <f t="shared" si="30"/>
        <v>34</v>
      </c>
      <c r="O103" s="74">
        <f t="shared" si="31"/>
        <v>34</v>
      </c>
      <c r="P103" s="74">
        <f t="shared" si="32"/>
        <v>0</v>
      </c>
      <c r="Q103" s="75">
        <f t="shared" si="33"/>
        <v>0.58461538461538465</v>
      </c>
      <c r="R103" s="75">
        <f t="shared" si="34"/>
        <v>0.1650485436893204</v>
      </c>
      <c r="S103" s="75">
        <f t="shared" si="35"/>
        <v>0.14166666666666666</v>
      </c>
      <c r="T103" s="75">
        <f t="shared" si="36"/>
        <v>0</v>
      </c>
    </row>
    <row r="104" spans="1:20" ht="15" customHeight="1" x14ac:dyDescent="0.2">
      <c r="A104" s="25" t="str">
        <f t="shared" si="37"/>
        <v>PCSB 5-Year Budget</v>
      </c>
      <c r="B104" s="16">
        <f t="shared" si="37"/>
        <v>184</v>
      </c>
      <c r="C104" s="25" t="str">
        <f t="shared" si="37"/>
        <v>Monument Academy PCS</v>
      </c>
      <c r="D104" s="26" t="str">
        <f t="shared" si="37"/>
        <v>2026-2027</v>
      </c>
      <c r="E104" s="54" t="s">
        <v>121</v>
      </c>
      <c r="F104" s="29" t="s">
        <v>12</v>
      </c>
      <c r="G104" s="55">
        <f>IF(G103,G67/G103,0)</f>
        <v>74157.870827038452</v>
      </c>
      <c r="H104" s="55">
        <f>IF(H103,H67/H103,0)</f>
        <v>68176.044143215884</v>
      </c>
      <c r="I104" s="55">
        <f>IF(I103,I67/I103,0)</f>
        <v>67922.945998949086</v>
      </c>
      <c r="J104" s="55">
        <f>IF(J103,J67/J103,0)</f>
        <v>65112.622673313192</v>
      </c>
      <c r="K104" s="55">
        <f>IF(K103,K67/K103,0)</f>
        <v>67186.797762904476</v>
      </c>
      <c r="L104" s="29" t="s">
        <v>12</v>
      </c>
      <c r="M104" s="61">
        <f t="shared" si="29"/>
        <v>-5981.8266838225682</v>
      </c>
      <c r="N104" s="61">
        <f t="shared" si="30"/>
        <v>-253.09814426679804</v>
      </c>
      <c r="O104" s="61">
        <f t="shared" si="31"/>
        <v>-2810.3233256358944</v>
      </c>
      <c r="P104" s="61">
        <f t="shared" si="32"/>
        <v>2074.1750895912846</v>
      </c>
      <c r="Q104" s="57">
        <f t="shared" si="33"/>
        <v>-8.0663409252596213E-2</v>
      </c>
      <c r="R104" s="57">
        <f t="shared" si="34"/>
        <v>-3.7124205055828769E-3</v>
      </c>
      <c r="S104" s="57">
        <f t="shared" si="35"/>
        <v>-4.1375168351493116E-2</v>
      </c>
      <c r="T104" s="57">
        <f t="shared" si="36"/>
        <v>3.1855191888030002E-2</v>
      </c>
    </row>
    <row r="105" spans="1:20" ht="16.5" customHeight="1" x14ac:dyDescent="0.2">
      <c r="A105" s="25" t="str">
        <f t="shared" si="37"/>
        <v>PCSB 5-Year Budget</v>
      </c>
      <c r="B105" s="16">
        <f t="shared" si="37"/>
        <v>184</v>
      </c>
      <c r="C105" s="25" t="str">
        <f t="shared" si="37"/>
        <v>Monument Academy PCS</v>
      </c>
      <c r="D105" s="26" t="str">
        <f t="shared" si="37"/>
        <v>2026-2027</v>
      </c>
      <c r="E105" s="54" t="s">
        <v>122</v>
      </c>
      <c r="F105" s="29" t="s">
        <v>12</v>
      </c>
      <c r="G105" s="55">
        <f>IF(G103,G48/G103,0)</f>
        <v>10396</v>
      </c>
      <c r="H105" s="55">
        <f>IF(H103,H48/H103,0)</f>
        <v>10396</v>
      </c>
      <c r="I105" s="55">
        <f>IF(I103,I48/I103,0)</f>
        <v>10499.960000000001</v>
      </c>
      <c r="J105" s="55">
        <f>IF(J103,J48/J103,0)</f>
        <v>10013.284306569345</v>
      </c>
      <c r="K105" s="55">
        <f>IF(K103,K48/K103,0)</f>
        <v>10110.044886861317</v>
      </c>
      <c r="L105" s="29" t="s">
        <v>12</v>
      </c>
      <c r="M105" s="56">
        <f t="shared" si="29"/>
        <v>0</v>
      </c>
      <c r="N105" s="56">
        <f t="shared" si="30"/>
        <v>103.96000000000095</v>
      </c>
      <c r="O105" s="56">
        <f t="shared" si="31"/>
        <v>-486.67569343065588</v>
      </c>
      <c r="P105" s="56">
        <f t="shared" si="32"/>
        <v>96.760580291971564</v>
      </c>
      <c r="Q105" s="57">
        <f t="shared" si="33"/>
        <v>0</v>
      </c>
      <c r="R105" s="57">
        <f t="shared" si="34"/>
        <v>1.000000000000009E-2</v>
      </c>
      <c r="S105" s="57">
        <f t="shared" si="35"/>
        <v>-4.6350242613367655E-2</v>
      </c>
      <c r="T105" s="57">
        <f t="shared" si="36"/>
        <v>9.6632211100298564E-3</v>
      </c>
    </row>
    <row r="106" spans="1:20" ht="16.5" customHeight="1" x14ac:dyDescent="0.2">
      <c r="A106" s="25" t="str">
        <f t="shared" si="37"/>
        <v>PCSB 5-Year Budget</v>
      </c>
      <c r="B106" s="16">
        <f t="shared" si="37"/>
        <v>184</v>
      </c>
      <c r="C106" s="25" t="str">
        <f t="shared" si="37"/>
        <v>Monument Academy PCS</v>
      </c>
      <c r="D106" s="26" t="str">
        <f t="shared" si="37"/>
        <v>2026-2027</v>
      </c>
      <c r="E106" s="54" t="s">
        <v>123</v>
      </c>
      <c r="F106" s="29" t="s">
        <v>12</v>
      </c>
      <c r="G106" s="68">
        <f>IF(G103,G81/G103,0)</f>
        <v>27104.459350836627</v>
      </c>
      <c r="H106" s="68">
        <f>IF(H103,H81/H103,0)</f>
        <v>28227.911820970756</v>
      </c>
      <c r="I106" s="68">
        <f>IF(I103,I81/I103,0)</f>
        <v>29024.016585800829</v>
      </c>
      <c r="J106" s="68">
        <f>IF(J103,J81/J103,0)</f>
        <v>26057.01181729426</v>
      </c>
      <c r="K106" s="68">
        <f>IF(K103,K81/K103,0)</f>
        <v>26562.456778692558</v>
      </c>
      <c r="L106" s="29" t="s">
        <v>12</v>
      </c>
      <c r="M106" s="69">
        <f t="shared" si="29"/>
        <v>1123.4524701341288</v>
      </c>
      <c r="N106" s="69">
        <f t="shared" si="30"/>
        <v>796.10476483007369</v>
      </c>
      <c r="O106" s="69">
        <f t="shared" si="31"/>
        <v>-2967.0047685065692</v>
      </c>
      <c r="P106" s="69">
        <f t="shared" si="32"/>
        <v>505.44496139829789</v>
      </c>
      <c r="Q106" s="70">
        <f t="shared" si="33"/>
        <v>4.1448990204611902E-2</v>
      </c>
      <c r="R106" s="70">
        <f t="shared" si="34"/>
        <v>2.8202750875771145E-2</v>
      </c>
      <c r="S106" s="70">
        <f t="shared" si="35"/>
        <v>-0.10222585008989044</v>
      </c>
      <c r="T106" s="70">
        <f t="shared" si="36"/>
        <v>1.9397656375272847E-2</v>
      </c>
    </row>
    <row r="107" spans="1:20" ht="30" customHeight="1" x14ac:dyDescent="0.2">
      <c r="A107" s="25" t="str">
        <f t="shared" si="37"/>
        <v>PCSB 5-Year Budget</v>
      </c>
      <c r="B107" s="16">
        <f t="shared" si="37"/>
        <v>184</v>
      </c>
      <c r="C107" s="25" t="str">
        <f t="shared" si="37"/>
        <v>Monument Academy PCS</v>
      </c>
      <c r="D107" s="26" t="str">
        <f t="shared" si="37"/>
        <v>2026-2027</v>
      </c>
      <c r="E107" s="62" t="s">
        <v>124</v>
      </c>
      <c r="F107" s="29" t="s">
        <v>12</v>
      </c>
      <c r="G107" s="76">
        <v>0</v>
      </c>
      <c r="H107" s="76">
        <v>0</v>
      </c>
      <c r="I107" s="76">
        <v>0</v>
      </c>
      <c r="J107" s="76">
        <v>0</v>
      </c>
      <c r="K107" s="76">
        <v>0</v>
      </c>
      <c r="L107" s="22" t="s">
        <v>12</v>
      </c>
      <c r="M107" s="77">
        <f t="shared" si="29"/>
        <v>0</v>
      </c>
      <c r="N107" s="77">
        <f t="shared" si="30"/>
        <v>0</v>
      </c>
      <c r="O107" s="77">
        <f t="shared" si="31"/>
        <v>0</v>
      </c>
      <c r="P107" s="77">
        <f t="shared" si="32"/>
        <v>0</v>
      </c>
      <c r="Q107" s="24">
        <f t="shared" si="33"/>
        <v>0</v>
      </c>
      <c r="R107" s="24">
        <f t="shared" si="34"/>
        <v>0</v>
      </c>
      <c r="S107" s="24">
        <f t="shared" si="35"/>
        <v>0</v>
      </c>
      <c r="T107" s="24">
        <f t="shared" si="36"/>
        <v>0</v>
      </c>
    </row>
    <row r="108" spans="1:20" ht="15" customHeight="1" x14ac:dyDescent="0.2">
      <c r="A108" s="25" t="str">
        <f t="shared" si="37"/>
        <v>PCSB 5-Year Budget</v>
      </c>
      <c r="B108" s="16">
        <f t="shared" si="37"/>
        <v>184</v>
      </c>
      <c r="C108" s="25" t="str">
        <f t="shared" si="37"/>
        <v>Monument Academy PCS</v>
      </c>
      <c r="D108" s="26" t="str">
        <f t="shared" si="37"/>
        <v>2026-2027</v>
      </c>
      <c r="E108" s="62" t="s">
        <v>125</v>
      </c>
      <c r="F108" s="29" t="s">
        <v>12</v>
      </c>
      <c r="G108" s="76">
        <v>65000</v>
      </c>
      <c r="H108" s="76">
        <v>111790</v>
      </c>
      <c r="I108" s="76">
        <v>111790</v>
      </c>
      <c r="J108" s="76">
        <v>111790</v>
      </c>
      <c r="K108" s="76">
        <v>111790</v>
      </c>
      <c r="L108" s="22" t="s">
        <v>126</v>
      </c>
      <c r="M108" s="77">
        <f t="shared" si="29"/>
        <v>46790</v>
      </c>
      <c r="N108" s="77">
        <f t="shared" si="30"/>
        <v>0</v>
      </c>
      <c r="O108" s="77">
        <f t="shared" si="31"/>
        <v>0</v>
      </c>
      <c r="P108" s="77">
        <f t="shared" si="32"/>
        <v>0</v>
      </c>
      <c r="Q108" s="24">
        <f t="shared" si="33"/>
        <v>0.7198461538461538</v>
      </c>
      <c r="R108" s="24">
        <f t="shared" si="34"/>
        <v>0</v>
      </c>
      <c r="S108" s="24">
        <f t="shared" si="35"/>
        <v>0</v>
      </c>
      <c r="T108" s="24">
        <f t="shared" si="36"/>
        <v>0</v>
      </c>
    </row>
    <row r="109" spans="1:20" ht="15" customHeight="1" x14ac:dyDescent="0.2">
      <c r="A109" s="25" t="str">
        <f t="shared" si="37"/>
        <v>PCSB 5-Year Budget</v>
      </c>
      <c r="B109" s="16">
        <f t="shared" si="37"/>
        <v>184</v>
      </c>
      <c r="C109" s="25" t="str">
        <f t="shared" si="37"/>
        <v>Monument Academy PCS</v>
      </c>
      <c r="D109" s="26" t="str">
        <f t="shared" si="37"/>
        <v>2026-2027</v>
      </c>
      <c r="E109" s="54" t="s">
        <v>127</v>
      </c>
      <c r="F109" s="29" t="s">
        <v>12</v>
      </c>
      <c r="G109" s="60">
        <f>G107+G108</f>
        <v>65000</v>
      </c>
      <c r="H109" s="60">
        <f>H107+H108</f>
        <v>111790</v>
      </c>
      <c r="I109" s="60">
        <f>I107+I108</f>
        <v>111790</v>
      </c>
      <c r="J109" s="60">
        <f>J107+J108</f>
        <v>111790</v>
      </c>
      <c r="K109" s="60">
        <f>K107+K108</f>
        <v>111790</v>
      </c>
      <c r="L109" s="29" t="s">
        <v>12</v>
      </c>
      <c r="M109" s="61">
        <f t="shared" si="29"/>
        <v>46790</v>
      </c>
      <c r="N109" s="61">
        <f t="shared" si="30"/>
        <v>0</v>
      </c>
      <c r="O109" s="61">
        <f t="shared" si="31"/>
        <v>0</v>
      </c>
      <c r="P109" s="61">
        <f t="shared" si="32"/>
        <v>0</v>
      </c>
      <c r="Q109" s="57">
        <f t="shared" si="33"/>
        <v>0.7198461538461538</v>
      </c>
      <c r="R109" s="57">
        <f t="shared" si="34"/>
        <v>0</v>
      </c>
      <c r="S109" s="57">
        <f t="shared" si="35"/>
        <v>0</v>
      </c>
      <c r="T109" s="57">
        <f t="shared" si="36"/>
        <v>0</v>
      </c>
    </row>
    <row r="110" spans="1:20" ht="15" customHeight="1" x14ac:dyDescent="0.2">
      <c r="A110" s="25" t="str">
        <f t="shared" si="37"/>
        <v>PCSB 5-Year Budget</v>
      </c>
      <c r="B110" s="16">
        <f t="shared" si="37"/>
        <v>184</v>
      </c>
      <c r="C110" s="25" t="str">
        <f t="shared" si="37"/>
        <v>Monument Academy PCS</v>
      </c>
      <c r="D110" s="26" t="str">
        <f t="shared" si="37"/>
        <v>2026-2027</v>
      </c>
      <c r="E110" s="54" t="s">
        <v>128</v>
      </c>
      <c r="F110" s="29" t="s">
        <v>12</v>
      </c>
      <c r="G110" s="78">
        <f>IF(G103,G109/G103,0)</f>
        <v>500</v>
      </c>
      <c r="H110" s="78">
        <f>IF(H103,H109/H103,0)</f>
        <v>542.66990291262141</v>
      </c>
      <c r="I110" s="78">
        <f>IF(I103,I109/I103,0)</f>
        <v>465.79166666666669</v>
      </c>
      <c r="J110" s="78">
        <f>IF(J103,J109/J103,0)</f>
        <v>407.99270072992698</v>
      </c>
      <c r="K110" s="78">
        <f>IF(K103,K109/K103,0)</f>
        <v>407.99270072992698</v>
      </c>
      <c r="L110" s="29" t="s">
        <v>12</v>
      </c>
      <c r="M110" s="79">
        <f t="shared" si="29"/>
        <v>42.66990291262141</v>
      </c>
      <c r="N110" s="79">
        <f t="shared" si="30"/>
        <v>-76.878236245954724</v>
      </c>
      <c r="O110" s="79">
        <f t="shared" si="31"/>
        <v>-57.798965936739705</v>
      </c>
      <c r="P110" s="79">
        <f t="shared" si="32"/>
        <v>0</v>
      </c>
      <c r="Q110" s="80">
        <f t="shared" si="33"/>
        <v>8.5339805825242823E-2</v>
      </c>
      <c r="R110" s="80">
        <f t="shared" si="34"/>
        <v>-0.14166666666666672</v>
      </c>
      <c r="S110" s="80">
        <f t="shared" si="35"/>
        <v>-0.12408759124087601</v>
      </c>
      <c r="T110" s="80">
        <f t="shared" si="36"/>
        <v>0</v>
      </c>
    </row>
    <row r="111" spans="1:20" ht="30" customHeight="1" x14ac:dyDescent="0.2">
      <c r="A111" s="25" t="str">
        <f t="shared" si="37"/>
        <v>PCSB 5-Year Budget</v>
      </c>
      <c r="B111" s="16">
        <f t="shared" si="37"/>
        <v>184</v>
      </c>
      <c r="C111" s="25" t="str">
        <f t="shared" si="37"/>
        <v>Monument Academy PCS</v>
      </c>
      <c r="D111" s="26" t="str">
        <f t="shared" si="37"/>
        <v>2026-2027</v>
      </c>
      <c r="E111" s="54" t="s">
        <v>129</v>
      </c>
      <c r="F111" s="29" t="s">
        <v>12</v>
      </c>
      <c r="G111" s="63">
        <f t="shared" ref="G111:K113" si="38">IF(G107,G79/G107,0)</f>
        <v>0</v>
      </c>
      <c r="H111" s="63">
        <f t="shared" si="38"/>
        <v>0</v>
      </c>
      <c r="I111" s="63">
        <f t="shared" si="38"/>
        <v>0</v>
      </c>
      <c r="J111" s="63">
        <f t="shared" si="38"/>
        <v>0</v>
      </c>
      <c r="K111" s="63">
        <f t="shared" si="38"/>
        <v>0</v>
      </c>
      <c r="L111" s="29" t="s">
        <v>12</v>
      </c>
      <c r="M111" s="64">
        <f t="shared" si="29"/>
        <v>0</v>
      </c>
      <c r="N111" s="64">
        <f t="shared" si="30"/>
        <v>0</v>
      </c>
      <c r="O111" s="64">
        <f t="shared" si="31"/>
        <v>0</v>
      </c>
      <c r="P111" s="64">
        <f t="shared" si="32"/>
        <v>0</v>
      </c>
      <c r="Q111" s="65">
        <f t="shared" si="33"/>
        <v>0</v>
      </c>
      <c r="R111" s="65">
        <f t="shared" si="34"/>
        <v>0</v>
      </c>
      <c r="S111" s="65">
        <f t="shared" si="35"/>
        <v>0</v>
      </c>
      <c r="T111" s="65">
        <f t="shared" si="36"/>
        <v>0</v>
      </c>
    </row>
    <row r="112" spans="1:20" ht="15" customHeight="1" x14ac:dyDescent="0.2">
      <c r="A112" s="25" t="str">
        <f t="shared" si="37"/>
        <v>PCSB 5-Year Budget</v>
      </c>
      <c r="B112" s="16">
        <f t="shared" si="37"/>
        <v>184</v>
      </c>
      <c r="C112" s="25" t="str">
        <f t="shared" si="37"/>
        <v>Monument Academy PCS</v>
      </c>
      <c r="D112" s="26" t="str">
        <f t="shared" si="37"/>
        <v>2026-2027</v>
      </c>
      <c r="E112" s="54" t="s">
        <v>130</v>
      </c>
      <c r="F112" s="29" t="s">
        <v>12</v>
      </c>
      <c r="G112" s="81">
        <f t="shared" si="38"/>
        <v>54.208918701673255</v>
      </c>
      <c r="H112" s="81">
        <f t="shared" si="38"/>
        <v>52.016726318275119</v>
      </c>
      <c r="I112" s="81">
        <f t="shared" si="38"/>
        <v>62.311154670294293</v>
      </c>
      <c r="J112" s="81">
        <f t="shared" si="38"/>
        <v>63.866367635196596</v>
      </c>
      <c r="K112" s="81">
        <f t="shared" si="38"/>
        <v>65.105225488520986</v>
      </c>
      <c r="L112" s="29" t="s">
        <v>12</v>
      </c>
      <c r="M112" s="82">
        <f t="shared" si="29"/>
        <v>-2.1921923833981367</v>
      </c>
      <c r="N112" s="82">
        <f t="shared" si="30"/>
        <v>10.294428352019175</v>
      </c>
      <c r="O112" s="82">
        <f t="shared" si="31"/>
        <v>1.555212964902303</v>
      </c>
      <c r="P112" s="82">
        <f t="shared" si="32"/>
        <v>1.2388578533243901</v>
      </c>
      <c r="Q112" s="75">
        <f t="shared" si="33"/>
        <v>-4.0439699516280347E-2</v>
      </c>
      <c r="R112" s="75">
        <f t="shared" si="34"/>
        <v>0.19790611752517029</v>
      </c>
      <c r="S112" s="75">
        <f t="shared" si="35"/>
        <v>2.4958821147375118E-2</v>
      </c>
      <c r="T112" s="75">
        <f t="shared" si="36"/>
        <v>1.939765637527284E-2</v>
      </c>
    </row>
    <row r="113" spans="1:20" ht="15" customHeight="1" x14ac:dyDescent="0.2">
      <c r="A113" s="25" t="str">
        <f t="shared" si="37"/>
        <v>PCSB 5-Year Budget</v>
      </c>
      <c r="B113" s="16">
        <f t="shared" si="37"/>
        <v>184</v>
      </c>
      <c r="C113" s="25" t="str">
        <f t="shared" si="37"/>
        <v>Monument Academy PCS</v>
      </c>
      <c r="D113" s="26" t="str">
        <f t="shared" si="37"/>
        <v>2026-2027</v>
      </c>
      <c r="E113" s="54" t="s">
        <v>131</v>
      </c>
      <c r="F113" s="29" t="s">
        <v>12</v>
      </c>
      <c r="G113" s="55">
        <f t="shared" si="38"/>
        <v>54.208918701673255</v>
      </c>
      <c r="H113" s="55">
        <f t="shared" si="38"/>
        <v>52.016726318275119</v>
      </c>
      <c r="I113" s="55">
        <f t="shared" si="38"/>
        <v>62.311154670294293</v>
      </c>
      <c r="J113" s="55">
        <f t="shared" si="38"/>
        <v>63.866367635196596</v>
      </c>
      <c r="K113" s="55">
        <f t="shared" si="38"/>
        <v>65.105225488520986</v>
      </c>
      <c r="L113" s="29" t="s">
        <v>12</v>
      </c>
      <c r="M113" s="56">
        <f t="shared" si="29"/>
        <v>-2.1921923833981367</v>
      </c>
      <c r="N113" s="56">
        <f t="shared" si="30"/>
        <v>10.294428352019175</v>
      </c>
      <c r="O113" s="56">
        <f t="shared" si="31"/>
        <v>1.555212964902303</v>
      </c>
      <c r="P113" s="56">
        <f t="shared" si="32"/>
        <v>1.2388578533243901</v>
      </c>
      <c r="Q113" s="57">
        <f t="shared" si="33"/>
        <v>-4.0439699516280347E-2</v>
      </c>
      <c r="R113" s="57">
        <f t="shared" si="34"/>
        <v>0.19790611752517029</v>
      </c>
      <c r="S113" s="57">
        <f t="shared" si="35"/>
        <v>2.4958821147375118E-2</v>
      </c>
      <c r="T113" s="57">
        <f t="shared" si="36"/>
        <v>1.939765637527284E-2</v>
      </c>
    </row>
    <row r="114" spans="1:20" ht="16.5" customHeight="1" x14ac:dyDescent="0.2">
      <c r="A114" s="25" t="str">
        <f t="shared" si="37"/>
        <v>PCSB 5-Year Budget</v>
      </c>
      <c r="B114" s="16">
        <f t="shared" si="37"/>
        <v>184</v>
      </c>
      <c r="C114" s="25" t="str">
        <f t="shared" si="37"/>
        <v>Monument Academy PCS</v>
      </c>
      <c r="D114" s="26" t="str">
        <f t="shared" si="37"/>
        <v>2026-2027</v>
      </c>
      <c r="E114" s="54" t="s">
        <v>132</v>
      </c>
      <c r="F114" s="29" t="s">
        <v>12</v>
      </c>
      <c r="G114" s="83">
        <f>IF(G$48,G81/G$48,0)</f>
        <v>2.6072007840358435</v>
      </c>
      <c r="H114" s="83">
        <f>IF(H$48,H81/H$48,0)</f>
        <v>2.7152666237948013</v>
      </c>
      <c r="I114" s="83">
        <f>IF(I$48,I81/I$48,0)</f>
        <v>2.7642025860861206</v>
      </c>
      <c r="J114" s="83">
        <f>IF(J$48,J81/J$48,0)</f>
        <v>2.602244280650178</v>
      </c>
      <c r="K114" s="83">
        <f>IF(K$48,K81/K$48,0)</f>
        <v>2.6273332191840471</v>
      </c>
      <c r="L114" s="29" t="s">
        <v>12</v>
      </c>
      <c r="M114" s="70">
        <f t="shared" si="29"/>
        <v>0.10806583975895778</v>
      </c>
      <c r="N114" s="70">
        <f t="shared" si="30"/>
        <v>4.8935962291319246E-2</v>
      </c>
      <c r="O114" s="70">
        <f t="shared" si="31"/>
        <v>-0.16195830543594258</v>
      </c>
      <c r="P114" s="70">
        <f t="shared" si="32"/>
        <v>2.5088938533869065E-2</v>
      </c>
      <c r="Q114" s="70">
        <f t="shared" si="33"/>
        <v>4.1448990204611763E-2</v>
      </c>
      <c r="R114" s="70">
        <f t="shared" si="34"/>
        <v>1.8022525619575194E-2</v>
      </c>
      <c r="S114" s="70">
        <f t="shared" si="35"/>
        <v>-5.8591329829143231E-2</v>
      </c>
      <c r="T114" s="70">
        <f t="shared" si="36"/>
        <v>9.641269545840072E-3</v>
      </c>
    </row>
    <row r="115" spans="1:20" ht="30" customHeight="1" x14ac:dyDescent="0.2">
      <c r="A115" s="25" t="str">
        <f t="shared" si="37"/>
        <v>PCSB 5-Year Budget</v>
      </c>
      <c r="B115" s="16">
        <f t="shared" si="37"/>
        <v>184</v>
      </c>
      <c r="C115" s="25" t="str">
        <f t="shared" si="37"/>
        <v>Monument Academy PCS</v>
      </c>
      <c r="D115" s="26" t="str">
        <f t="shared" si="37"/>
        <v>2026-2027</v>
      </c>
      <c r="E115" s="54" t="s">
        <v>133</v>
      </c>
      <c r="F115" s="29" t="s">
        <v>12</v>
      </c>
      <c r="G115" s="84">
        <f>IF(G53,G88/G53,0)</f>
        <v>-2.2161634988348198E-2</v>
      </c>
      <c r="H115" s="84">
        <f>IF(H53,H88/H53,0)</f>
        <v>4.0092751148920525E-2</v>
      </c>
      <c r="I115" s="84">
        <f>IF(I53,I88/I53,0)</f>
        <v>5.2232451494785538E-2</v>
      </c>
      <c r="J115" s="84">
        <f>IF(J53,J88/J53,0)</f>
        <v>9.2757246649035299E-2</v>
      </c>
      <c r="K115" s="84">
        <f>IF(K53,K88/K53,0)</f>
        <v>8.0733125278600576E-2</v>
      </c>
      <c r="L115" s="29" t="s">
        <v>12</v>
      </c>
      <c r="M115" s="53">
        <f t="shared" si="29"/>
        <v>6.2254386137268719E-2</v>
      </c>
      <c r="N115" s="53">
        <f t="shared" si="30"/>
        <v>1.2139700345865014E-2</v>
      </c>
      <c r="O115" s="53">
        <f t="shared" si="31"/>
        <v>4.0524795154249761E-2</v>
      </c>
      <c r="P115" s="53">
        <f t="shared" si="32"/>
        <v>-1.2024121370434723E-2</v>
      </c>
      <c r="Q115" s="53">
        <f t="shared" si="33"/>
        <v>-2.8091061950077179</v>
      </c>
      <c r="R115" s="53">
        <f t="shared" si="34"/>
        <v>0.30279040469867752</v>
      </c>
      <c r="S115" s="53">
        <f t="shared" si="35"/>
        <v>0.77585474153544998</v>
      </c>
      <c r="T115" s="53">
        <f t="shared" si="36"/>
        <v>-0.12962999447288767</v>
      </c>
    </row>
    <row r="116" spans="1:20" ht="16.5" customHeight="1" x14ac:dyDescent="0.2">
      <c r="A116" s="25" t="str">
        <f t="shared" si="37"/>
        <v>PCSB 5-Year Budget</v>
      </c>
      <c r="B116" s="16">
        <f t="shared" si="37"/>
        <v>184</v>
      </c>
      <c r="C116" s="25" t="str">
        <f t="shared" si="37"/>
        <v>Monument Academy PCS</v>
      </c>
      <c r="D116" s="26" t="str">
        <f t="shared" si="37"/>
        <v>2026-2027</v>
      </c>
      <c r="E116" s="54" t="s">
        <v>134</v>
      </c>
      <c r="F116" s="29" t="s">
        <v>12</v>
      </c>
      <c r="G116" s="84">
        <f>IF(G53,G95/G53,0)</f>
        <v>6.8789466481250602E-2</v>
      </c>
      <c r="H116" s="84">
        <f>IF(H53,H95/H53,0)</f>
        <v>9.6521984303980166E-2</v>
      </c>
      <c r="I116" s="84">
        <f>IF(I53,I95/I53,0)</f>
        <v>9.8474668520460162E-2</v>
      </c>
      <c r="J116" s="84">
        <f>IF(J53,J95/J53,0)</f>
        <v>0.13336258254729561</v>
      </c>
      <c r="K116" s="84">
        <f>IF(K53,K95/K53,0)</f>
        <v>0.12039106634436698</v>
      </c>
      <c r="L116" s="29" t="s">
        <v>12</v>
      </c>
      <c r="M116" s="53">
        <f t="shared" si="29"/>
        <v>2.7732517822729563E-2</v>
      </c>
      <c r="N116" s="53">
        <f t="shared" si="30"/>
        <v>1.9526842164799968E-3</v>
      </c>
      <c r="O116" s="53">
        <f t="shared" si="31"/>
        <v>3.4887914026835443E-2</v>
      </c>
      <c r="P116" s="53">
        <f t="shared" si="32"/>
        <v>-1.2971516202928621E-2</v>
      </c>
      <c r="Q116" s="53">
        <f t="shared" si="33"/>
        <v>0.40315064560485281</v>
      </c>
      <c r="R116" s="53">
        <f t="shared" si="34"/>
        <v>2.0230460765604839E-2</v>
      </c>
      <c r="S116" s="53">
        <f t="shared" si="35"/>
        <v>0.35428313241376136</v>
      </c>
      <c r="T116" s="53">
        <f t="shared" si="36"/>
        <v>-9.7265034578408918E-2</v>
      </c>
    </row>
    <row r="117" spans="1:20" ht="16.5" customHeight="1" x14ac:dyDescent="0.2">
      <c r="A117" s="25" t="str">
        <f t="shared" si="37"/>
        <v>PCSB 5-Year Budget</v>
      </c>
      <c r="B117" s="16">
        <f t="shared" si="37"/>
        <v>184</v>
      </c>
      <c r="C117" s="25" t="str">
        <f t="shared" si="37"/>
        <v>Monument Academy PCS</v>
      </c>
      <c r="D117" s="26" t="str">
        <f t="shared" si="37"/>
        <v>2026-2027</v>
      </c>
      <c r="E117" s="54" t="s">
        <v>135</v>
      </c>
      <c r="F117" s="29" t="s">
        <v>12</v>
      </c>
      <c r="G117" s="85">
        <f>IF(G87-G73-G74-G82,(G99-G100-G101+G102)/(G87-G73-G74-G82)*365,0)</f>
        <v>168.11815137737474</v>
      </c>
      <c r="H117" s="85">
        <f>IF(H87-H73-H74-H82,(H99-H100-H101+H102)/(H87-H73-H74-H82)*365,0)</f>
        <v>135.68443893366415</v>
      </c>
      <c r="I117" s="85">
        <f>IF(I87-I73-I74-I82,(I99-I100-I101+I102)/(I87-I73-I74-I82)*365,0)</f>
        <v>141.95376009642408</v>
      </c>
      <c r="J117" s="85">
        <f>IF(J87-J73-J74-J82,(J99-J100-J101+J102)/(J87-J73-J74-J82)*365,0)</f>
        <v>153.7475308805773</v>
      </c>
      <c r="K117" s="85">
        <f>IF(K87-K73-K74-K82,(K99-K100-K101+K102)/(K87-K73-K74-K82)*365,0)</f>
        <v>187.63094776938138</v>
      </c>
      <c r="L117" s="29" t="s">
        <v>12</v>
      </c>
      <c r="M117" s="86">
        <f t="shared" si="29"/>
        <v>-32.43371244371059</v>
      </c>
      <c r="N117" s="86">
        <f t="shared" si="30"/>
        <v>6.2693211627599226</v>
      </c>
      <c r="O117" s="86">
        <f t="shared" si="31"/>
        <v>11.793770784153224</v>
      </c>
      <c r="P117" s="86">
        <f t="shared" si="32"/>
        <v>33.883416888804078</v>
      </c>
      <c r="Q117" s="75">
        <f t="shared" si="33"/>
        <v>-0.19292213349947354</v>
      </c>
      <c r="R117" s="75">
        <f t="shared" si="34"/>
        <v>4.6205159648594493E-2</v>
      </c>
      <c r="S117" s="75">
        <f t="shared" si="35"/>
        <v>8.3081778010967375E-2</v>
      </c>
      <c r="T117" s="75">
        <f t="shared" si="36"/>
        <v>0.2203834864517133</v>
      </c>
    </row>
    <row r="118" spans="1:20" ht="30" customHeight="1" x14ac:dyDescent="0.2">
      <c r="A118" s="25" t="str">
        <f t="shared" si="37"/>
        <v>PCSB 5-Year Budget</v>
      </c>
      <c r="B118" s="16">
        <f t="shared" si="37"/>
        <v>184</v>
      </c>
      <c r="C118" s="25" t="str">
        <f t="shared" si="37"/>
        <v>Monument Academy PCS</v>
      </c>
      <c r="D118" s="26" t="str">
        <f t="shared" si="37"/>
        <v>2026-2027</v>
      </c>
      <c r="E118" s="54" t="s">
        <v>136</v>
      </c>
      <c r="F118" s="29" t="s">
        <v>12</v>
      </c>
      <c r="G118" s="84">
        <f>IF(G$87,G67/G$87,0)</f>
        <v>0.63753640037817672</v>
      </c>
      <c r="H118" s="84">
        <f>IF(H$87,H67/H$87,0)</f>
        <v>0.62507573760507451</v>
      </c>
      <c r="I118" s="84">
        <f>IF(I$87,I67/I$87,0)</f>
        <v>0.61892798879978672</v>
      </c>
      <c r="J118" s="84">
        <f>IF(J$87,J67/J$87,0)</f>
        <v>0.62839416250158153</v>
      </c>
      <c r="K118" s="84">
        <f>IF(K$87,K67/K$87,0)</f>
        <v>0.63107037130098531</v>
      </c>
      <c r="L118" s="29" t="s">
        <v>12</v>
      </c>
      <c r="M118" s="53">
        <f t="shared" si="29"/>
        <v>-1.2460662773102205E-2</v>
      </c>
      <c r="N118" s="53">
        <f t="shared" si="30"/>
        <v>-6.1477488052877893E-3</v>
      </c>
      <c r="O118" s="53">
        <f t="shared" si="31"/>
        <v>9.4661737017948111E-3</v>
      </c>
      <c r="P118" s="53">
        <f t="shared" si="32"/>
        <v>2.6762087994037786E-3</v>
      </c>
      <c r="Q118" s="53">
        <f t="shared" si="33"/>
        <v>-1.9545021689288223E-2</v>
      </c>
      <c r="R118" s="53">
        <f t="shared" si="34"/>
        <v>-9.8352062565128118E-3</v>
      </c>
      <c r="S118" s="53">
        <f t="shared" si="35"/>
        <v>1.5294467002779167E-2</v>
      </c>
      <c r="T118" s="53">
        <f t="shared" si="36"/>
        <v>4.2588059519044997E-3</v>
      </c>
    </row>
    <row r="119" spans="1:20" ht="16.5" customHeight="1" x14ac:dyDescent="0.2">
      <c r="A119" s="25" t="str">
        <f t="shared" si="37"/>
        <v>PCSB 5-Year Budget</v>
      </c>
      <c r="B119" s="16">
        <f t="shared" si="37"/>
        <v>184</v>
      </c>
      <c r="C119" s="25" t="str">
        <f t="shared" si="37"/>
        <v>Monument Academy PCS</v>
      </c>
      <c r="D119" s="26" t="str">
        <f t="shared" si="37"/>
        <v>2026-2027</v>
      </c>
      <c r="E119" s="54" t="s">
        <v>137</v>
      </c>
      <c r="F119" s="29" t="s">
        <v>12</v>
      </c>
      <c r="G119" s="84">
        <f>IF(G$87,G71/G$87,0)</f>
        <v>4.2129477678993464E-2</v>
      </c>
      <c r="H119" s="84">
        <f>IF(H$87,H71/H$87,0)</f>
        <v>4.5574809261095472E-2</v>
      </c>
      <c r="I119" s="84">
        <f>IF(I$87,I71/I$87,0)</f>
        <v>4.646372875731665E-2</v>
      </c>
      <c r="J119" s="84">
        <f>IF(J$87,J71/J$87,0)</f>
        <v>5.0049815581272729E-2</v>
      </c>
      <c r="K119" s="84">
        <f>IF(K$87,K71/K$87,0)</f>
        <v>4.9668346584561936E-2</v>
      </c>
      <c r="L119" s="29" t="s">
        <v>12</v>
      </c>
      <c r="M119" s="53">
        <f t="shared" si="29"/>
        <v>3.4453315821020083E-3</v>
      </c>
      <c r="N119" s="53">
        <f t="shared" si="30"/>
        <v>8.8891949622117716E-4</v>
      </c>
      <c r="O119" s="53">
        <f t="shared" si="31"/>
        <v>3.5860868239560792E-3</v>
      </c>
      <c r="P119" s="53">
        <f t="shared" si="32"/>
        <v>-3.8146899671079315E-4</v>
      </c>
      <c r="Q119" s="53">
        <f t="shared" si="33"/>
        <v>8.1779594049415774E-2</v>
      </c>
      <c r="R119" s="53">
        <f t="shared" si="34"/>
        <v>1.9504623510953348E-2</v>
      </c>
      <c r="S119" s="53">
        <f t="shared" si="35"/>
        <v>7.7180349486939914E-2</v>
      </c>
      <c r="T119" s="53">
        <f t="shared" si="36"/>
        <v>-7.6217862599583363E-3</v>
      </c>
    </row>
    <row r="120" spans="1:20" ht="16.5" customHeight="1" x14ac:dyDescent="0.2">
      <c r="A120" s="25" t="str">
        <f t="shared" si="37"/>
        <v>PCSB 5-Year Budget</v>
      </c>
      <c r="B120" s="16">
        <f t="shared" si="37"/>
        <v>184</v>
      </c>
      <c r="C120" s="25" t="str">
        <f t="shared" si="37"/>
        <v>Monument Academy PCS</v>
      </c>
      <c r="D120" s="26" t="str">
        <f t="shared" si="37"/>
        <v>2026-2027</v>
      </c>
      <c r="E120" s="54" t="s">
        <v>138</v>
      </c>
      <c r="F120" s="29" t="s">
        <v>12</v>
      </c>
      <c r="G120" s="84">
        <f>IF(G$87,G81/G$87,0)</f>
        <v>0.23301747010822435</v>
      </c>
      <c r="H120" s="84">
        <f>IF(H$87,H81/H$87,0)</f>
        <v>0.25880913192145205</v>
      </c>
      <c r="I120" s="84">
        <f>IF(I$87,I81/I$87,0)</f>
        <v>0.26447286624786998</v>
      </c>
      <c r="J120" s="84">
        <f>IF(J$87,J81/J$87,0)</f>
        <v>0.25147311605578215</v>
      </c>
      <c r="K120" s="84">
        <f>IF(K$87,K81/K$87,0)</f>
        <v>0.24949513922586494</v>
      </c>
      <c r="L120" s="29" t="s">
        <v>12</v>
      </c>
      <c r="M120" s="53">
        <f t="shared" si="29"/>
        <v>2.5791661813227701E-2</v>
      </c>
      <c r="N120" s="53">
        <f t="shared" si="30"/>
        <v>5.6637343264179241E-3</v>
      </c>
      <c r="O120" s="53">
        <f t="shared" si="31"/>
        <v>-1.2999750192087822E-2</v>
      </c>
      <c r="P120" s="53">
        <f t="shared" si="32"/>
        <v>-1.9779768299172107E-3</v>
      </c>
      <c r="Q120" s="53">
        <f t="shared" si="33"/>
        <v>0.11068552843376435</v>
      </c>
      <c r="R120" s="53">
        <f t="shared" si="34"/>
        <v>2.1883827221895916E-2</v>
      </c>
      <c r="S120" s="53">
        <f t="shared" si="35"/>
        <v>-4.9153436329850794E-2</v>
      </c>
      <c r="T120" s="53">
        <f t="shared" si="36"/>
        <v>-7.8655597900113214E-3</v>
      </c>
    </row>
    <row r="121" spans="1:20" ht="16.5" customHeight="1" x14ac:dyDescent="0.2">
      <c r="A121" s="25" t="str">
        <f t="shared" si="37"/>
        <v>PCSB 5-Year Budget</v>
      </c>
      <c r="B121" s="16">
        <f t="shared" si="37"/>
        <v>184</v>
      </c>
      <c r="C121" s="25" t="str">
        <f t="shared" si="37"/>
        <v>Monument Academy PCS</v>
      </c>
      <c r="D121" s="26" t="str">
        <f t="shared" si="37"/>
        <v>2026-2027</v>
      </c>
      <c r="E121" s="54" t="s">
        <v>139</v>
      </c>
      <c r="F121" s="29" t="s">
        <v>12</v>
      </c>
      <c r="G121" s="87">
        <f>IF(G$87,G86/G$87,0)</f>
        <v>8.7316651834605449E-2</v>
      </c>
      <c r="H121" s="87">
        <f>IF(H$87,H86/H$87,0)</f>
        <v>7.054032121237791E-2</v>
      </c>
      <c r="I121" s="87">
        <f>IF(I$87,I86/I$87,0)</f>
        <v>7.0135416195026695E-2</v>
      </c>
      <c r="J121" s="87">
        <f>IF(J$87,J86/J$87,0)</f>
        <v>7.0082905861363579E-2</v>
      </c>
      <c r="K121" s="87">
        <f>IF(K$87,K86/K$87,0)</f>
        <v>6.9766142888587762E-2</v>
      </c>
      <c r="L121" s="29" t="s">
        <v>12</v>
      </c>
      <c r="M121" s="80">
        <f t="shared" si="29"/>
        <v>-1.6776330622227539E-2</v>
      </c>
      <c r="N121" s="80">
        <f t="shared" si="30"/>
        <v>-4.0490501735121476E-4</v>
      </c>
      <c r="O121" s="80">
        <f t="shared" si="31"/>
        <v>-5.2510333663116637E-5</v>
      </c>
      <c r="P121" s="80">
        <f t="shared" si="32"/>
        <v>-3.1676297277581644E-4</v>
      </c>
      <c r="Q121" s="80">
        <f t="shared" si="33"/>
        <v>-0.19213208786343686</v>
      </c>
      <c r="R121" s="80">
        <f t="shared" si="34"/>
        <v>-5.7400506602763371E-3</v>
      </c>
      <c r="S121" s="80">
        <f t="shared" si="35"/>
        <v>-7.4869925227363441E-4</v>
      </c>
      <c r="T121" s="80">
        <f t="shared" si="36"/>
        <v>-4.5198321742313287E-3</v>
      </c>
    </row>
    <row r="122" spans="1:20" ht="30" customHeight="1" x14ac:dyDescent="0.2">
      <c r="A122" s="25" t="str">
        <f t="shared" si="37"/>
        <v>PCSB 5-Year Budget</v>
      </c>
      <c r="B122" s="16">
        <f t="shared" si="37"/>
        <v>184</v>
      </c>
      <c r="C122" s="25" t="str">
        <f t="shared" si="37"/>
        <v>Monument Academy PCS</v>
      </c>
      <c r="D122" s="26" t="str">
        <f t="shared" si="37"/>
        <v>2026-2027</v>
      </c>
      <c r="E122" s="54" t="s">
        <v>140</v>
      </c>
      <c r="F122" s="29" t="s">
        <v>12</v>
      </c>
      <c r="G122" s="88">
        <f>IF(G87,G94/G87,0)</f>
        <v>0.43647854921149698</v>
      </c>
      <c r="H122" s="88">
        <f>IF(H87,H94/H87,0)</f>
        <v>0.33552697125158848</v>
      </c>
      <c r="I122" s="88">
        <f>IF(I87,I94/I87,0)</f>
        <v>0.34133512360970841</v>
      </c>
      <c r="J122" s="88">
        <f>IF(J87,J94/J87,0)</f>
        <v>0.4188948423111919</v>
      </c>
      <c r="K122" s="88">
        <f>IF(K87,K94/K87,0)</f>
        <v>0.49551511701291007</v>
      </c>
      <c r="L122" s="29" t="s">
        <v>12</v>
      </c>
      <c r="M122" s="89">
        <f t="shared" si="29"/>
        <v>-0.1009515779599085</v>
      </c>
      <c r="N122" s="89">
        <f t="shared" si="30"/>
        <v>5.8081523581199335E-3</v>
      </c>
      <c r="O122" s="89">
        <f t="shared" si="31"/>
        <v>7.7559718701483482E-2</v>
      </c>
      <c r="P122" s="89">
        <f t="shared" si="32"/>
        <v>7.6620274701718172E-2</v>
      </c>
      <c r="Q122" s="90">
        <f t="shared" si="33"/>
        <v>-0.23128645873268816</v>
      </c>
      <c r="R122" s="90">
        <f t="shared" si="34"/>
        <v>1.7310537917277598E-2</v>
      </c>
      <c r="S122" s="90">
        <f t="shared" si="35"/>
        <v>0.22722454660179453</v>
      </c>
      <c r="T122" s="90">
        <f t="shared" si="36"/>
        <v>0.18291052303002073</v>
      </c>
    </row>
    <row r="123" spans="1:20" ht="16.5" customHeight="1" x14ac:dyDescent="0.2"/>
  </sheetData>
  <sheetProtection algorithmName="SHA-512" hashValue="JW76Lmk8bpdR+wtwOfe42gPmlupEvWr8eJskBQLVvIhEm0XTIJfAOBamt3ydVmwSIDSVc2aCTp4jtTQyC/XIUg==" saltValue="De0vxw/bJV/VoVwD+ez+qw==" spinCount="100000" sheet="1" objects="1" scenarios="1" formatColumns="0" formatRows="0"/>
  <autoFilter ref="A1:K1" xr:uid="{00000000-0009-0000-0000-000000000000}"/>
  <conditionalFormatting sqref="A1:T122">
    <cfRule type="expression" dxfId="7" priority="2">
      <formula>LEN(TRIM(A1))=0</formula>
    </cfRule>
  </conditionalFormatting>
  <conditionalFormatting sqref="C2">
    <cfRule type="containsText" dxfId="6" priority="3" operator="containsText" text="[">
      <formula>NOT(ISERROR(SEARCH("[",C2)))</formula>
    </cfRule>
  </conditionalFormatting>
  <dataValidations count="3">
    <dataValidation type="whole" allowBlank="1" showInputMessage="1" showErrorMessage="1" sqref="G54:K59 M54:T59" xr:uid="{00000000-0002-0000-0000-000000000000}">
      <formula1>0</formula1>
      <formula2>10000</formula2>
    </dataValidation>
    <dataValidation type="list" allowBlank="1" showInputMessage="1" showErrorMessage="1" sqref="D2" xr:uid="{00000000-0002-0000-0000-000001000000}">
      <formula1>"2022-2023,2023-2024,2024-2025,2025-2026,2026-2027,2027-2028"</formula1>
      <formula2>0</formula2>
    </dataValidation>
    <dataValidation type="whole" allowBlank="1" showInputMessage="1" showErrorMessage="1" error="Enter Whole Number" sqref="G8:K52 M8:T52 G61:K63 M61:T63 G65:K66 M65:T66 G68:K70 M68:T70 G72:K78 M72:T78 G82:K85 M82:T85 G89:K89 M89:T89 G91:K91 M91:T91 F94 G95:K97 M95:T97 F99 G100:K104 M100:T104 G107:K108 M107:T108 G122:K122 M122:T122" xr:uid="{00000000-0002-0000-0000-000002000000}">
      <formula1>-1000000000</formula1>
      <formula2>1000000000</formula2>
    </dataValidation>
  </dataValidations>
  <pageMargins left="0.7" right="0.7" top="0.75" bottom="0.75" header="0.511811023622047" footer="0.511811023622047"/>
  <pageSetup paperSize="9" orientation="portrait" horizontalDpi="300" verticalDpi="30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23"/>
  <sheetViews>
    <sheetView topLeftCell="G86" zoomScaleNormal="100" workbookViewId="0">
      <selection activeCell="L96" sqref="L96"/>
    </sheetView>
  </sheetViews>
  <sheetFormatPr baseColWidth="10" defaultColWidth="10.7109375" defaultRowHeight="14" x14ac:dyDescent="0.2"/>
  <cols>
    <col min="1" max="1" width="17.140625" customWidth="1"/>
    <col min="2" max="2" width="6.28515625" style="2" customWidth="1"/>
    <col min="3" max="3" width="57.140625" customWidth="1"/>
    <col min="4" max="4" width="9.5703125" style="3" customWidth="1"/>
    <col min="5" max="5" width="65.28515625" customWidth="1"/>
    <col min="6" max="6" width="15.42578125" style="4" customWidth="1"/>
    <col min="7" max="11" width="15.42578125" style="5" customWidth="1"/>
    <col min="12" max="12" width="63.85546875" style="6" customWidth="1"/>
    <col min="13" max="20" width="12.140625" style="3" customWidth="1"/>
    <col min="21" max="16384" width="10.7109375" style="3"/>
  </cols>
  <sheetData>
    <row r="1" spans="1:20" s="14" customFormat="1" ht="79.5" customHeight="1" x14ac:dyDescent="0.2">
      <c r="A1" s="7" t="s">
        <v>0</v>
      </c>
      <c r="B1" s="8" t="s">
        <v>1</v>
      </c>
      <c r="C1" s="7" t="s">
        <v>2</v>
      </c>
      <c r="D1" s="9" t="s">
        <v>3</v>
      </c>
      <c r="E1" s="7" t="s">
        <v>4</v>
      </c>
      <c r="F1" s="10" t="str">
        <f>"6/30/"&amp;TEXT(LEFT(D2,4),"0000")</f>
        <v>6/30/2026</v>
      </c>
      <c r="G1" s="11" t="str">
        <f>D2</f>
        <v>2026-2027</v>
      </c>
      <c r="H1" s="11" t="str">
        <f>TEXT(RIGHT(G1,4),"0000")&amp;"-"&amp;TEXT(RIGHT(G1,4)+1,"0000")</f>
        <v>2027-2028</v>
      </c>
      <c r="I1" s="11" t="str">
        <f>TEXT(RIGHT(H1,4),"0000")&amp;"-"&amp;TEXT(RIGHT(H1,4)+1,"0000")</f>
        <v>2028-2029</v>
      </c>
      <c r="J1" s="11" t="str">
        <f>TEXT(RIGHT(I1,4),"0000")&amp;"-"&amp;TEXT(RIGHT(I1,4)+1,"0000")</f>
        <v>2029-2030</v>
      </c>
      <c r="K1" s="11" t="str">
        <f>TEXT(RIGHT(J1,4),"0000")&amp;"-"&amp;TEXT(RIGHT(J1,4)+1,"0000")</f>
        <v>2030-2031</v>
      </c>
      <c r="L1" s="10" t="s">
        <v>5</v>
      </c>
      <c r="M1" s="12" t="str">
        <f>"In(De)crease "&amp;G1&amp;"     to               "&amp;H1&amp;"      $"</f>
        <v>In(De)crease 2026-2027     to               2027-2028      $</v>
      </c>
      <c r="N1" s="12" t="str">
        <f>"In(De)crease "&amp;H1&amp;"     to               "&amp;I1&amp;"      $"</f>
        <v>In(De)crease 2027-2028     to               2028-2029      $</v>
      </c>
      <c r="O1" s="12" t="str">
        <f>"In(De)crease "&amp;I1&amp;"     to               "&amp;J1&amp;"      $"</f>
        <v>In(De)crease 2028-2029     to               2029-2030      $</v>
      </c>
      <c r="P1" s="12" t="str">
        <f>"In(De)crease "&amp;J1&amp;"     to               "&amp;K1&amp;"      $"</f>
        <v>In(De)crease 2029-2030     to               2030-2031      $</v>
      </c>
      <c r="Q1" s="13" t="str">
        <f>"In(De)crease "&amp;G1&amp;"     to               "&amp;H1&amp;"      %"</f>
        <v>In(De)crease 2026-2027     to               2027-2028      %</v>
      </c>
      <c r="R1" s="13" t="str">
        <f>"In(De)crease "&amp;H1&amp;"     to               "&amp;I1&amp;"      %"</f>
        <v>In(De)crease 2027-2028     to               2028-2029      %</v>
      </c>
      <c r="S1" s="13" t="str">
        <f>"In(De)crease "&amp;I1&amp;"     to               "&amp;J1&amp;"      %"</f>
        <v>In(De)crease 2028-2029     to               2029-2030      %</v>
      </c>
      <c r="T1" s="13" t="str">
        <f>"In(De)crease "&amp;J1&amp;"     to               "&amp;K1&amp;"      %"</f>
        <v>In(De)crease 2029-2030     to               2030-2031      %</v>
      </c>
    </row>
    <row r="2" spans="1:20" ht="16.5" customHeight="1" x14ac:dyDescent="0.2">
      <c r="A2" s="15" t="s">
        <v>6</v>
      </c>
      <c r="B2" s="16">
        <f>VLOOKUP(C2,LEA_and_Campus_List[],2,FALSE())</f>
        <v>184</v>
      </c>
      <c r="C2" s="25" t="str">
        <f>'5-Yr PCSB Budget Base Case'!C2</f>
        <v>Monument Academy PCS</v>
      </c>
      <c r="D2" s="26" t="str">
        <f>'5-Yr PCSB Budget Base Case'!D2</f>
        <v>2026-2027</v>
      </c>
      <c r="E2" s="19" t="s">
        <v>9</v>
      </c>
      <c r="F2" s="91">
        <f>'5-Yr PCSB Budget Base Case'!F2</f>
        <v>0.28473998294970171</v>
      </c>
      <c r="G2" s="91">
        <v>3.7999999999999999E-2</v>
      </c>
      <c r="H2" s="92">
        <v>0.02</v>
      </c>
      <c r="I2" s="92">
        <v>0.02</v>
      </c>
      <c r="J2" s="92">
        <v>0.02</v>
      </c>
      <c r="K2" s="92">
        <v>0.02</v>
      </c>
      <c r="L2" s="22" t="s">
        <v>141</v>
      </c>
      <c r="M2" s="23">
        <f t="shared" ref="M2:M33" si="0">H2-G2</f>
        <v>-1.7999999999999999E-2</v>
      </c>
      <c r="N2" s="23">
        <f t="shared" ref="N2:N33" si="1">I2-H2</f>
        <v>0</v>
      </c>
      <c r="O2" s="23">
        <f t="shared" ref="O2:O33" si="2">J2-I2</f>
        <v>0</v>
      </c>
      <c r="P2" s="23">
        <f t="shared" ref="P2:P33" si="3">K2-J2</f>
        <v>0</v>
      </c>
      <c r="Q2" s="24">
        <f t="shared" ref="Q2:Q33" si="4">IF(G2,M2/G2,0)</f>
        <v>-0.47368421052631576</v>
      </c>
      <c r="R2" s="24">
        <f t="shared" ref="R2:R33" si="5">IF(H2,N2/H2,0)</f>
        <v>0</v>
      </c>
      <c r="S2" s="24">
        <f t="shared" ref="S2:S33" si="6">IF(I2,O2/I2,0)</f>
        <v>0</v>
      </c>
      <c r="T2" s="24">
        <f t="shared" ref="T2:T33" si="7">IF(J2,P2/J2,0)</f>
        <v>0</v>
      </c>
    </row>
    <row r="3" spans="1:20" ht="16.5" customHeight="1" x14ac:dyDescent="0.2">
      <c r="A3" s="25" t="str">
        <f t="shared" ref="A3:D22" si="8">A$2</f>
        <v>PCSB 5-Year Budget</v>
      </c>
      <c r="B3" s="16">
        <f t="shared" si="8"/>
        <v>184</v>
      </c>
      <c r="C3" s="25" t="str">
        <f t="shared" si="8"/>
        <v>Monument Academy PCS</v>
      </c>
      <c r="D3" s="26" t="str">
        <f t="shared" si="8"/>
        <v>2026-2027</v>
      </c>
      <c r="E3" s="19" t="s">
        <v>11</v>
      </c>
      <c r="F3" s="28">
        <v>15070</v>
      </c>
      <c r="G3" s="28">
        <f>ROUND(F3*(1+G2),0)</f>
        <v>15643</v>
      </c>
      <c r="H3" s="28">
        <f>G3*(1+H2)</f>
        <v>15955.86</v>
      </c>
      <c r="I3" s="28">
        <f>H3*(1+I2)</f>
        <v>16274.977200000001</v>
      </c>
      <c r="J3" s="28">
        <f>I3*(1+J2)</f>
        <v>16600.476744000003</v>
      </c>
      <c r="K3" s="28">
        <f>J3*(1+K2)</f>
        <v>16932.486278880002</v>
      </c>
      <c r="L3" s="29" t="s">
        <v>12</v>
      </c>
      <c r="M3" s="30">
        <f t="shared" si="0"/>
        <v>312.86000000000058</v>
      </c>
      <c r="N3" s="30">
        <f t="shared" si="1"/>
        <v>319.11720000000059</v>
      </c>
      <c r="O3" s="30">
        <f t="shared" si="2"/>
        <v>325.49954400000206</v>
      </c>
      <c r="P3" s="30">
        <f t="shared" si="3"/>
        <v>332.00953487999868</v>
      </c>
      <c r="Q3" s="31">
        <f t="shared" si="4"/>
        <v>2.0000000000000039E-2</v>
      </c>
      <c r="R3" s="31">
        <f t="shared" si="5"/>
        <v>2.0000000000000035E-2</v>
      </c>
      <c r="S3" s="31">
        <f t="shared" si="6"/>
        <v>2.0000000000000125E-2</v>
      </c>
      <c r="T3" s="31">
        <f t="shared" si="7"/>
        <v>1.9999999999999917E-2</v>
      </c>
    </row>
    <row r="4" spans="1:20" ht="16.5" customHeight="1" x14ac:dyDescent="0.2">
      <c r="A4" s="25" t="str">
        <f t="shared" si="8"/>
        <v>PCSB 5-Year Budget</v>
      </c>
      <c r="B4" s="16">
        <f t="shared" si="8"/>
        <v>184</v>
      </c>
      <c r="C4" s="25" t="str">
        <f t="shared" si="8"/>
        <v>Monument Academy PCS</v>
      </c>
      <c r="D4" s="26" t="str">
        <f t="shared" si="8"/>
        <v>2026-2027</v>
      </c>
      <c r="E4" s="32" t="s">
        <v>13</v>
      </c>
      <c r="F4" s="91">
        <f>'5-Yr PCSB Budget Base Case'!F4</f>
        <v>0.12969483568075124</v>
      </c>
      <c r="G4" s="91">
        <v>0</v>
      </c>
      <c r="H4" s="92">
        <v>0</v>
      </c>
      <c r="I4" s="92">
        <v>0</v>
      </c>
      <c r="J4" s="92">
        <v>0</v>
      </c>
      <c r="K4" s="92">
        <v>0</v>
      </c>
      <c r="L4" s="22" t="s">
        <v>12</v>
      </c>
      <c r="M4" s="23">
        <f t="shared" si="0"/>
        <v>0</v>
      </c>
      <c r="N4" s="23">
        <f t="shared" si="1"/>
        <v>0</v>
      </c>
      <c r="O4" s="23">
        <f t="shared" si="2"/>
        <v>0</v>
      </c>
      <c r="P4" s="23">
        <f t="shared" si="3"/>
        <v>0</v>
      </c>
      <c r="Q4" s="24">
        <f t="shared" si="4"/>
        <v>0</v>
      </c>
      <c r="R4" s="24">
        <f t="shared" si="5"/>
        <v>0</v>
      </c>
      <c r="S4" s="24">
        <f t="shared" si="6"/>
        <v>0</v>
      </c>
      <c r="T4" s="24">
        <f t="shared" si="7"/>
        <v>0</v>
      </c>
    </row>
    <row r="5" spans="1:20" ht="16.5" customHeight="1" x14ac:dyDescent="0.2">
      <c r="A5" s="25" t="str">
        <f t="shared" si="8"/>
        <v>PCSB 5-Year Budget</v>
      </c>
      <c r="B5" s="16">
        <f t="shared" si="8"/>
        <v>184</v>
      </c>
      <c r="C5" s="25" t="str">
        <f t="shared" si="8"/>
        <v>Monument Academy PCS</v>
      </c>
      <c r="D5" s="26" t="str">
        <f t="shared" si="8"/>
        <v>2026-2027</v>
      </c>
      <c r="E5" s="32" t="s">
        <v>15</v>
      </c>
      <c r="F5" s="28">
        <v>3850</v>
      </c>
      <c r="G5" s="28">
        <f>ROUND(F5*(1+G4),0)</f>
        <v>3850</v>
      </c>
      <c r="H5" s="28">
        <f>G5*(1+H4)</f>
        <v>3850</v>
      </c>
      <c r="I5" s="28">
        <f>H5*(1+I4)</f>
        <v>3850</v>
      </c>
      <c r="J5" s="28">
        <f>I5*(1+J4)</f>
        <v>3850</v>
      </c>
      <c r="K5" s="28">
        <f>J5*(1+K4)</f>
        <v>3850</v>
      </c>
      <c r="L5" s="29" t="s">
        <v>12</v>
      </c>
      <c r="M5" s="30">
        <f t="shared" si="0"/>
        <v>0</v>
      </c>
      <c r="N5" s="30">
        <f t="shared" si="1"/>
        <v>0</v>
      </c>
      <c r="O5" s="30">
        <f t="shared" si="2"/>
        <v>0</v>
      </c>
      <c r="P5" s="30">
        <f t="shared" si="3"/>
        <v>0</v>
      </c>
      <c r="Q5" s="31">
        <f t="shared" si="4"/>
        <v>0</v>
      </c>
      <c r="R5" s="31">
        <f t="shared" si="5"/>
        <v>0</v>
      </c>
      <c r="S5" s="31">
        <f t="shared" si="6"/>
        <v>0</v>
      </c>
      <c r="T5" s="31">
        <f t="shared" si="7"/>
        <v>0</v>
      </c>
    </row>
    <row r="6" spans="1:20" ht="16.5" customHeight="1" x14ac:dyDescent="0.2">
      <c r="A6" s="25" t="str">
        <f t="shared" si="8"/>
        <v>PCSB 5-Year Budget</v>
      </c>
      <c r="B6" s="16">
        <f t="shared" si="8"/>
        <v>184</v>
      </c>
      <c r="C6" s="25" t="str">
        <f t="shared" si="8"/>
        <v>Monument Academy PCS</v>
      </c>
      <c r="D6" s="26" t="str">
        <f t="shared" si="8"/>
        <v>2026-2027</v>
      </c>
      <c r="E6" s="32" t="s">
        <v>16</v>
      </c>
      <c r="F6" s="91">
        <f>'5-Yr PCSB Budget Base Case'!F6</f>
        <v>0.12975440121712678</v>
      </c>
      <c r="G6" s="91">
        <v>0</v>
      </c>
      <c r="H6" s="92">
        <v>0</v>
      </c>
      <c r="I6" s="92">
        <v>0.01</v>
      </c>
      <c r="J6" s="92">
        <v>0.01</v>
      </c>
      <c r="K6" s="92">
        <v>0.01</v>
      </c>
      <c r="L6" s="22" t="s">
        <v>12</v>
      </c>
      <c r="M6" s="23">
        <f t="shared" si="0"/>
        <v>0</v>
      </c>
      <c r="N6" s="23">
        <f t="shared" si="1"/>
        <v>0.01</v>
      </c>
      <c r="O6" s="23">
        <f t="shared" si="2"/>
        <v>0</v>
      </c>
      <c r="P6" s="23">
        <f t="shared" si="3"/>
        <v>0</v>
      </c>
      <c r="Q6" s="24">
        <f t="shared" si="4"/>
        <v>0</v>
      </c>
      <c r="R6" s="24">
        <f t="shared" si="5"/>
        <v>0</v>
      </c>
      <c r="S6" s="24">
        <f t="shared" si="6"/>
        <v>0</v>
      </c>
      <c r="T6" s="24">
        <f t="shared" si="7"/>
        <v>0</v>
      </c>
    </row>
    <row r="7" spans="1:20" ht="16.5" customHeight="1" x14ac:dyDescent="0.2">
      <c r="A7" s="25" t="str">
        <f t="shared" si="8"/>
        <v>PCSB 5-Year Budget</v>
      </c>
      <c r="B7" s="16">
        <f t="shared" si="8"/>
        <v>184</v>
      </c>
      <c r="C7" s="25" t="str">
        <f t="shared" si="8"/>
        <v>Monument Academy PCS</v>
      </c>
      <c r="D7" s="26" t="str">
        <f t="shared" si="8"/>
        <v>2026-2027</v>
      </c>
      <c r="E7" s="32" t="s">
        <v>18</v>
      </c>
      <c r="F7" s="34">
        <v>10396</v>
      </c>
      <c r="G7" s="34">
        <f>ROUND(F7*(1+G6),0)</f>
        <v>10396</v>
      </c>
      <c r="H7" s="34">
        <f>G7*(1+H6)</f>
        <v>10396</v>
      </c>
      <c r="I7" s="34">
        <f>H7*(1+I6)</f>
        <v>10499.960000000001</v>
      </c>
      <c r="J7" s="34">
        <f>I7*(1+J6)</f>
        <v>10604.959600000002</v>
      </c>
      <c r="K7" s="34">
        <f>J7*(1+K6)</f>
        <v>10711.009196000003</v>
      </c>
      <c r="L7" s="29" t="s">
        <v>12</v>
      </c>
      <c r="M7" s="35">
        <f t="shared" si="0"/>
        <v>0</v>
      </c>
      <c r="N7" s="35">
        <f t="shared" si="1"/>
        <v>103.96000000000095</v>
      </c>
      <c r="O7" s="35">
        <f t="shared" si="2"/>
        <v>104.99960000000101</v>
      </c>
      <c r="P7" s="35">
        <f t="shared" si="3"/>
        <v>106.04959600000075</v>
      </c>
      <c r="Q7" s="36">
        <f t="shared" si="4"/>
        <v>0</v>
      </c>
      <c r="R7" s="36">
        <f t="shared" si="5"/>
        <v>1.000000000000009E-2</v>
      </c>
      <c r="S7" s="36">
        <f t="shared" si="6"/>
        <v>1.0000000000000096E-2</v>
      </c>
      <c r="T7" s="36">
        <f t="shared" si="7"/>
        <v>1.0000000000000068E-2</v>
      </c>
    </row>
    <row r="8" spans="1:20" ht="30" customHeight="1" x14ac:dyDescent="0.2">
      <c r="A8" s="25" t="str">
        <f t="shared" si="8"/>
        <v>PCSB 5-Year Budget</v>
      </c>
      <c r="B8" s="16">
        <f t="shared" si="8"/>
        <v>184</v>
      </c>
      <c r="C8" s="25" t="str">
        <f t="shared" si="8"/>
        <v>Monument Academy PCS</v>
      </c>
      <c r="D8" s="26" t="str">
        <f t="shared" si="8"/>
        <v>2026-2027</v>
      </c>
      <c r="E8" s="37" t="s">
        <v>19</v>
      </c>
      <c r="F8" s="93">
        <v>1.34</v>
      </c>
      <c r="G8" s="39">
        <v>0</v>
      </c>
      <c r="H8" s="39">
        <v>0</v>
      </c>
      <c r="I8" s="39">
        <v>0</v>
      </c>
      <c r="J8" s="39">
        <v>0</v>
      </c>
      <c r="K8" s="39">
        <v>0</v>
      </c>
      <c r="L8" s="22" t="s">
        <v>12</v>
      </c>
      <c r="M8" s="40">
        <f t="shared" si="0"/>
        <v>0</v>
      </c>
      <c r="N8" s="40">
        <f t="shared" si="1"/>
        <v>0</v>
      </c>
      <c r="O8" s="40">
        <f t="shared" si="2"/>
        <v>0</v>
      </c>
      <c r="P8" s="40">
        <f t="shared" si="3"/>
        <v>0</v>
      </c>
      <c r="Q8" s="24">
        <f t="shared" si="4"/>
        <v>0</v>
      </c>
      <c r="R8" s="24">
        <f t="shared" si="5"/>
        <v>0</v>
      </c>
      <c r="S8" s="24">
        <f t="shared" si="6"/>
        <v>0</v>
      </c>
      <c r="T8" s="24">
        <f t="shared" si="7"/>
        <v>0</v>
      </c>
    </row>
    <row r="9" spans="1:20" ht="16.5" customHeight="1" x14ac:dyDescent="0.2">
      <c r="A9" s="25" t="str">
        <f t="shared" si="8"/>
        <v>PCSB 5-Year Budget</v>
      </c>
      <c r="B9" s="16">
        <f t="shared" si="8"/>
        <v>184</v>
      </c>
      <c r="C9" s="25" t="str">
        <f t="shared" si="8"/>
        <v>Monument Academy PCS</v>
      </c>
      <c r="D9" s="26" t="str">
        <f t="shared" si="8"/>
        <v>2026-2027</v>
      </c>
      <c r="E9" s="37" t="s">
        <v>20</v>
      </c>
      <c r="F9" s="93">
        <v>1.3</v>
      </c>
      <c r="G9" s="39">
        <v>0</v>
      </c>
      <c r="H9" s="39">
        <v>0</v>
      </c>
      <c r="I9" s="39">
        <v>0</v>
      </c>
      <c r="J9" s="39">
        <v>0</v>
      </c>
      <c r="K9" s="39">
        <v>0</v>
      </c>
      <c r="L9" s="22" t="s">
        <v>12</v>
      </c>
      <c r="M9" s="40">
        <f t="shared" si="0"/>
        <v>0</v>
      </c>
      <c r="N9" s="40">
        <f t="shared" si="1"/>
        <v>0</v>
      </c>
      <c r="O9" s="40">
        <f t="shared" si="2"/>
        <v>0</v>
      </c>
      <c r="P9" s="40">
        <f t="shared" si="3"/>
        <v>0</v>
      </c>
      <c r="Q9" s="24">
        <f t="shared" si="4"/>
        <v>0</v>
      </c>
      <c r="R9" s="24">
        <f t="shared" si="5"/>
        <v>0</v>
      </c>
      <c r="S9" s="24">
        <f t="shared" si="6"/>
        <v>0</v>
      </c>
      <c r="T9" s="24">
        <f t="shared" si="7"/>
        <v>0</v>
      </c>
    </row>
    <row r="10" spans="1:20" ht="16.5" customHeight="1" x14ac:dyDescent="0.2">
      <c r="A10" s="25" t="str">
        <f t="shared" si="8"/>
        <v>PCSB 5-Year Budget</v>
      </c>
      <c r="B10" s="16">
        <f t="shared" si="8"/>
        <v>184</v>
      </c>
      <c r="C10" s="25" t="str">
        <f t="shared" si="8"/>
        <v>Monument Academy PCS</v>
      </c>
      <c r="D10" s="26" t="str">
        <f t="shared" si="8"/>
        <v>2026-2027</v>
      </c>
      <c r="E10" s="37" t="s">
        <v>21</v>
      </c>
      <c r="F10" s="93">
        <v>1.3</v>
      </c>
      <c r="G10" s="39">
        <v>0</v>
      </c>
      <c r="H10" s="39">
        <v>0</v>
      </c>
      <c r="I10" s="39">
        <v>0</v>
      </c>
      <c r="J10" s="39">
        <v>0</v>
      </c>
      <c r="K10" s="39">
        <v>0</v>
      </c>
      <c r="L10" s="22" t="s">
        <v>12</v>
      </c>
      <c r="M10" s="40">
        <f t="shared" si="0"/>
        <v>0</v>
      </c>
      <c r="N10" s="40">
        <f t="shared" si="1"/>
        <v>0</v>
      </c>
      <c r="O10" s="40">
        <f t="shared" si="2"/>
        <v>0</v>
      </c>
      <c r="P10" s="40">
        <f t="shared" si="3"/>
        <v>0</v>
      </c>
      <c r="Q10" s="24">
        <f t="shared" si="4"/>
        <v>0</v>
      </c>
      <c r="R10" s="24">
        <f t="shared" si="5"/>
        <v>0</v>
      </c>
      <c r="S10" s="24">
        <f t="shared" si="6"/>
        <v>0</v>
      </c>
      <c r="T10" s="24">
        <f t="shared" si="7"/>
        <v>0</v>
      </c>
    </row>
    <row r="11" spans="1:20" ht="16.5" customHeight="1" x14ac:dyDescent="0.2">
      <c r="A11" s="25" t="str">
        <f t="shared" si="8"/>
        <v>PCSB 5-Year Budget</v>
      </c>
      <c r="B11" s="16">
        <f t="shared" si="8"/>
        <v>184</v>
      </c>
      <c r="C11" s="25" t="str">
        <f t="shared" si="8"/>
        <v>Monument Academy PCS</v>
      </c>
      <c r="D11" s="26" t="str">
        <f t="shared" si="8"/>
        <v>2026-2027</v>
      </c>
      <c r="E11" s="41">
        <v>1</v>
      </c>
      <c r="F11" s="93">
        <v>1</v>
      </c>
      <c r="G11" s="39">
        <v>0</v>
      </c>
      <c r="H11" s="39">
        <v>0</v>
      </c>
      <c r="I11" s="39">
        <v>0</v>
      </c>
      <c r="J11" s="39">
        <v>0</v>
      </c>
      <c r="K11" s="39">
        <v>0</v>
      </c>
      <c r="L11" s="22" t="s">
        <v>12</v>
      </c>
      <c r="M11" s="40">
        <f t="shared" si="0"/>
        <v>0</v>
      </c>
      <c r="N11" s="40">
        <f t="shared" si="1"/>
        <v>0</v>
      </c>
      <c r="O11" s="40">
        <f t="shared" si="2"/>
        <v>0</v>
      </c>
      <c r="P11" s="40">
        <f t="shared" si="3"/>
        <v>0</v>
      </c>
      <c r="Q11" s="24">
        <f t="shared" si="4"/>
        <v>0</v>
      </c>
      <c r="R11" s="24">
        <f t="shared" si="5"/>
        <v>0</v>
      </c>
      <c r="S11" s="24">
        <f t="shared" si="6"/>
        <v>0</v>
      </c>
      <c r="T11" s="24">
        <f t="shared" si="7"/>
        <v>0</v>
      </c>
    </row>
    <row r="12" spans="1:20" ht="16.5" customHeight="1" x14ac:dyDescent="0.2">
      <c r="A12" s="25" t="str">
        <f t="shared" si="8"/>
        <v>PCSB 5-Year Budget</v>
      </c>
      <c r="B12" s="16">
        <f t="shared" si="8"/>
        <v>184</v>
      </c>
      <c r="C12" s="25" t="str">
        <f t="shared" si="8"/>
        <v>Monument Academy PCS</v>
      </c>
      <c r="D12" s="26" t="str">
        <f t="shared" si="8"/>
        <v>2026-2027</v>
      </c>
      <c r="E12" s="41">
        <v>2</v>
      </c>
      <c r="F12" s="93">
        <v>1</v>
      </c>
      <c r="G12" s="39">
        <v>0</v>
      </c>
      <c r="H12" s="39">
        <v>0</v>
      </c>
      <c r="I12" s="39">
        <v>0</v>
      </c>
      <c r="J12" s="39">
        <v>0</v>
      </c>
      <c r="K12" s="39">
        <v>0</v>
      </c>
      <c r="L12" s="22" t="s">
        <v>12</v>
      </c>
      <c r="M12" s="40">
        <f t="shared" si="0"/>
        <v>0</v>
      </c>
      <c r="N12" s="40">
        <f t="shared" si="1"/>
        <v>0</v>
      </c>
      <c r="O12" s="40">
        <f t="shared" si="2"/>
        <v>0</v>
      </c>
      <c r="P12" s="40">
        <f t="shared" si="3"/>
        <v>0</v>
      </c>
      <c r="Q12" s="24">
        <f t="shared" si="4"/>
        <v>0</v>
      </c>
      <c r="R12" s="24">
        <f t="shared" si="5"/>
        <v>0</v>
      </c>
      <c r="S12" s="24">
        <f t="shared" si="6"/>
        <v>0</v>
      </c>
      <c r="T12" s="24">
        <f t="shared" si="7"/>
        <v>0</v>
      </c>
    </row>
    <row r="13" spans="1:20" ht="16.5" customHeight="1" x14ac:dyDescent="0.2">
      <c r="A13" s="25" t="str">
        <f t="shared" si="8"/>
        <v>PCSB 5-Year Budget</v>
      </c>
      <c r="B13" s="16">
        <f t="shared" si="8"/>
        <v>184</v>
      </c>
      <c r="C13" s="25" t="str">
        <f t="shared" si="8"/>
        <v>Monument Academy PCS</v>
      </c>
      <c r="D13" s="26" t="str">
        <f t="shared" si="8"/>
        <v>2026-2027</v>
      </c>
      <c r="E13" s="41">
        <v>3</v>
      </c>
      <c r="F13" s="93">
        <v>1</v>
      </c>
      <c r="G13" s="39">
        <v>0</v>
      </c>
      <c r="H13" s="39">
        <v>0</v>
      </c>
      <c r="I13" s="39">
        <v>0</v>
      </c>
      <c r="J13" s="39">
        <v>0</v>
      </c>
      <c r="K13" s="39">
        <v>0</v>
      </c>
      <c r="L13" s="22" t="s">
        <v>12</v>
      </c>
      <c r="M13" s="40">
        <f t="shared" si="0"/>
        <v>0</v>
      </c>
      <c r="N13" s="40">
        <f t="shared" si="1"/>
        <v>0</v>
      </c>
      <c r="O13" s="40">
        <f t="shared" si="2"/>
        <v>0</v>
      </c>
      <c r="P13" s="40">
        <f t="shared" si="3"/>
        <v>0</v>
      </c>
      <c r="Q13" s="24">
        <f t="shared" si="4"/>
        <v>0</v>
      </c>
      <c r="R13" s="24">
        <f t="shared" si="5"/>
        <v>0</v>
      </c>
      <c r="S13" s="24">
        <f t="shared" si="6"/>
        <v>0</v>
      </c>
      <c r="T13" s="24">
        <f t="shared" si="7"/>
        <v>0</v>
      </c>
    </row>
    <row r="14" spans="1:20" ht="16.5" customHeight="1" x14ac:dyDescent="0.2">
      <c r="A14" s="25" t="str">
        <f t="shared" si="8"/>
        <v>PCSB 5-Year Budget</v>
      </c>
      <c r="B14" s="16">
        <f t="shared" si="8"/>
        <v>184</v>
      </c>
      <c r="C14" s="25" t="str">
        <f t="shared" si="8"/>
        <v>Monument Academy PCS</v>
      </c>
      <c r="D14" s="26" t="str">
        <f t="shared" si="8"/>
        <v>2026-2027</v>
      </c>
      <c r="E14" s="41">
        <v>4</v>
      </c>
      <c r="F14" s="93">
        <v>1</v>
      </c>
      <c r="G14" s="39">
        <v>0</v>
      </c>
      <c r="H14" s="39">
        <v>0</v>
      </c>
      <c r="I14" s="39">
        <v>0</v>
      </c>
      <c r="J14" s="39">
        <v>0</v>
      </c>
      <c r="K14" s="39">
        <v>0</v>
      </c>
      <c r="L14" s="22" t="s">
        <v>12</v>
      </c>
      <c r="M14" s="40">
        <f t="shared" si="0"/>
        <v>0</v>
      </c>
      <c r="N14" s="40">
        <f t="shared" si="1"/>
        <v>0</v>
      </c>
      <c r="O14" s="40">
        <f t="shared" si="2"/>
        <v>0</v>
      </c>
      <c r="P14" s="40">
        <f t="shared" si="3"/>
        <v>0</v>
      </c>
      <c r="Q14" s="24">
        <f t="shared" si="4"/>
        <v>0</v>
      </c>
      <c r="R14" s="24">
        <f t="shared" si="5"/>
        <v>0</v>
      </c>
      <c r="S14" s="24">
        <f t="shared" si="6"/>
        <v>0</v>
      </c>
      <c r="T14" s="24">
        <f t="shared" si="7"/>
        <v>0</v>
      </c>
    </row>
    <row r="15" spans="1:20" ht="16.5" customHeight="1" x14ac:dyDescent="0.2">
      <c r="A15" s="25" t="str">
        <f t="shared" si="8"/>
        <v>PCSB 5-Year Budget</v>
      </c>
      <c r="B15" s="16">
        <f t="shared" si="8"/>
        <v>184</v>
      </c>
      <c r="C15" s="25" t="str">
        <f t="shared" si="8"/>
        <v>Monument Academy PCS</v>
      </c>
      <c r="D15" s="26" t="str">
        <f t="shared" si="8"/>
        <v>2026-2027</v>
      </c>
      <c r="E15" s="41">
        <v>5</v>
      </c>
      <c r="F15" s="93">
        <v>1</v>
      </c>
      <c r="G15" s="39">
        <v>33</v>
      </c>
      <c r="H15" s="39">
        <v>33</v>
      </c>
      <c r="I15" s="39">
        <v>33</v>
      </c>
      <c r="J15" s="39">
        <v>33</v>
      </c>
      <c r="K15" s="39">
        <v>33</v>
      </c>
      <c r="L15" s="22" t="s">
        <v>142</v>
      </c>
      <c r="M15" s="40">
        <f t="shared" si="0"/>
        <v>0</v>
      </c>
      <c r="N15" s="40">
        <f t="shared" si="1"/>
        <v>0</v>
      </c>
      <c r="O15" s="40">
        <f t="shared" si="2"/>
        <v>0</v>
      </c>
      <c r="P15" s="40">
        <f t="shared" si="3"/>
        <v>0</v>
      </c>
      <c r="Q15" s="24">
        <f t="shared" si="4"/>
        <v>0</v>
      </c>
      <c r="R15" s="24">
        <f t="shared" si="5"/>
        <v>0</v>
      </c>
      <c r="S15" s="24">
        <f t="shared" si="6"/>
        <v>0</v>
      </c>
      <c r="T15" s="24">
        <f t="shared" si="7"/>
        <v>0</v>
      </c>
    </row>
    <row r="16" spans="1:20" ht="16.5" customHeight="1" x14ac:dyDescent="0.2">
      <c r="A16" s="25" t="str">
        <f t="shared" si="8"/>
        <v>PCSB 5-Year Budget</v>
      </c>
      <c r="B16" s="16">
        <f t="shared" si="8"/>
        <v>184</v>
      </c>
      <c r="C16" s="25" t="str">
        <f t="shared" si="8"/>
        <v>Monument Academy PCS</v>
      </c>
      <c r="D16" s="26" t="str">
        <f t="shared" si="8"/>
        <v>2026-2027</v>
      </c>
      <c r="E16" s="41">
        <v>6</v>
      </c>
      <c r="F16" s="93">
        <v>1.08</v>
      </c>
      <c r="G16" s="39">
        <v>20</v>
      </c>
      <c r="H16" s="39">
        <v>20</v>
      </c>
      <c r="I16" s="39">
        <v>20</v>
      </c>
      <c r="J16" s="39">
        <v>20</v>
      </c>
      <c r="K16" s="39">
        <v>20</v>
      </c>
      <c r="L16" s="22" t="s">
        <v>12</v>
      </c>
      <c r="M16" s="40">
        <f t="shared" si="0"/>
        <v>0</v>
      </c>
      <c r="N16" s="40">
        <f t="shared" si="1"/>
        <v>0</v>
      </c>
      <c r="O16" s="40">
        <f t="shared" si="2"/>
        <v>0</v>
      </c>
      <c r="P16" s="40">
        <f t="shared" si="3"/>
        <v>0</v>
      </c>
      <c r="Q16" s="24">
        <f t="shared" si="4"/>
        <v>0</v>
      </c>
      <c r="R16" s="24">
        <f t="shared" si="5"/>
        <v>0</v>
      </c>
      <c r="S16" s="24">
        <f t="shared" si="6"/>
        <v>0</v>
      </c>
      <c r="T16" s="24">
        <f t="shared" si="7"/>
        <v>0</v>
      </c>
    </row>
    <row r="17" spans="1:20" ht="16.5" customHeight="1" x14ac:dyDescent="0.2">
      <c r="A17" s="25" t="str">
        <f t="shared" si="8"/>
        <v>PCSB 5-Year Budget</v>
      </c>
      <c r="B17" s="16">
        <f t="shared" si="8"/>
        <v>184</v>
      </c>
      <c r="C17" s="25" t="str">
        <f t="shared" si="8"/>
        <v>Monument Academy PCS</v>
      </c>
      <c r="D17" s="26" t="str">
        <f t="shared" si="8"/>
        <v>2026-2027</v>
      </c>
      <c r="E17" s="41">
        <v>7</v>
      </c>
      <c r="F17" s="93">
        <v>1.08</v>
      </c>
      <c r="G17" s="39">
        <v>34</v>
      </c>
      <c r="H17" s="39">
        <v>34</v>
      </c>
      <c r="I17" s="39">
        <v>34</v>
      </c>
      <c r="J17" s="39">
        <v>34</v>
      </c>
      <c r="K17" s="39">
        <v>34</v>
      </c>
      <c r="L17" s="22" t="s">
        <v>12</v>
      </c>
      <c r="M17" s="40">
        <f t="shared" si="0"/>
        <v>0</v>
      </c>
      <c r="N17" s="40">
        <f t="shared" si="1"/>
        <v>0</v>
      </c>
      <c r="O17" s="40">
        <f t="shared" si="2"/>
        <v>0</v>
      </c>
      <c r="P17" s="40">
        <f t="shared" si="3"/>
        <v>0</v>
      </c>
      <c r="Q17" s="24">
        <f t="shared" si="4"/>
        <v>0</v>
      </c>
      <c r="R17" s="24">
        <f t="shared" si="5"/>
        <v>0</v>
      </c>
      <c r="S17" s="24">
        <f t="shared" si="6"/>
        <v>0</v>
      </c>
      <c r="T17" s="24">
        <f t="shared" si="7"/>
        <v>0</v>
      </c>
    </row>
    <row r="18" spans="1:20" ht="16.5" customHeight="1" x14ac:dyDescent="0.2">
      <c r="A18" s="25" t="str">
        <f t="shared" si="8"/>
        <v>PCSB 5-Year Budget</v>
      </c>
      <c r="B18" s="16">
        <f t="shared" si="8"/>
        <v>184</v>
      </c>
      <c r="C18" s="25" t="str">
        <f t="shared" si="8"/>
        <v>Monument Academy PCS</v>
      </c>
      <c r="D18" s="26" t="str">
        <f t="shared" si="8"/>
        <v>2026-2027</v>
      </c>
      <c r="E18" s="41">
        <v>8</v>
      </c>
      <c r="F18" s="93">
        <v>1.08</v>
      </c>
      <c r="G18" s="39">
        <v>43</v>
      </c>
      <c r="H18" s="39">
        <v>43</v>
      </c>
      <c r="I18" s="39">
        <v>43</v>
      </c>
      <c r="J18" s="39">
        <v>43</v>
      </c>
      <c r="K18" s="39">
        <v>43</v>
      </c>
      <c r="L18" s="22" t="s">
        <v>12</v>
      </c>
      <c r="M18" s="40">
        <f t="shared" si="0"/>
        <v>0</v>
      </c>
      <c r="N18" s="40">
        <f t="shared" si="1"/>
        <v>0</v>
      </c>
      <c r="O18" s="40">
        <f t="shared" si="2"/>
        <v>0</v>
      </c>
      <c r="P18" s="40">
        <f t="shared" si="3"/>
        <v>0</v>
      </c>
      <c r="Q18" s="24">
        <f t="shared" si="4"/>
        <v>0</v>
      </c>
      <c r="R18" s="24">
        <f t="shared" si="5"/>
        <v>0</v>
      </c>
      <c r="S18" s="24">
        <f t="shared" si="6"/>
        <v>0</v>
      </c>
      <c r="T18" s="24">
        <f t="shared" si="7"/>
        <v>0</v>
      </c>
    </row>
    <row r="19" spans="1:20" ht="16.5" customHeight="1" x14ac:dyDescent="0.2">
      <c r="A19" s="25" t="str">
        <f t="shared" si="8"/>
        <v>PCSB 5-Year Budget</v>
      </c>
      <c r="B19" s="16">
        <f t="shared" si="8"/>
        <v>184</v>
      </c>
      <c r="C19" s="25" t="str">
        <f t="shared" si="8"/>
        <v>Monument Academy PCS</v>
      </c>
      <c r="D19" s="26" t="str">
        <f t="shared" si="8"/>
        <v>2026-2027</v>
      </c>
      <c r="E19" s="41">
        <v>9</v>
      </c>
      <c r="F19" s="93">
        <v>1.22</v>
      </c>
      <c r="G19" s="39">
        <v>0</v>
      </c>
      <c r="H19" s="39">
        <v>0</v>
      </c>
      <c r="I19" s="39">
        <v>0</v>
      </c>
      <c r="J19" s="39">
        <v>0</v>
      </c>
      <c r="K19" s="39">
        <v>0</v>
      </c>
      <c r="L19" s="22" t="s">
        <v>12</v>
      </c>
      <c r="M19" s="40">
        <f t="shared" si="0"/>
        <v>0</v>
      </c>
      <c r="N19" s="40">
        <f t="shared" si="1"/>
        <v>0</v>
      </c>
      <c r="O19" s="40">
        <f t="shared" si="2"/>
        <v>0</v>
      </c>
      <c r="P19" s="40">
        <f t="shared" si="3"/>
        <v>0</v>
      </c>
      <c r="Q19" s="24">
        <f t="shared" si="4"/>
        <v>0</v>
      </c>
      <c r="R19" s="24">
        <f t="shared" si="5"/>
        <v>0</v>
      </c>
      <c r="S19" s="24">
        <f t="shared" si="6"/>
        <v>0</v>
      </c>
      <c r="T19" s="24">
        <f t="shared" si="7"/>
        <v>0</v>
      </c>
    </row>
    <row r="20" spans="1:20" ht="16.5" customHeight="1" x14ac:dyDescent="0.2">
      <c r="A20" s="25" t="str">
        <f t="shared" si="8"/>
        <v>PCSB 5-Year Budget</v>
      </c>
      <c r="B20" s="16">
        <f t="shared" si="8"/>
        <v>184</v>
      </c>
      <c r="C20" s="25" t="str">
        <f t="shared" si="8"/>
        <v>Monument Academy PCS</v>
      </c>
      <c r="D20" s="26" t="str">
        <f t="shared" si="8"/>
        <v>2026-2027</v>
      </c>
      <c r="E20" s="41">
        <v>10</v>
      </c>
      <c r="F20" s="93">
        <v>1.22</v>
      </c>
      <c r="G20" s="39">
        <v>0</v>
      </c>
      <c r="H20" s="39">
        <v>0</v>
      </c>
      <c r="I20" s="39">
        <v>0</v>
      </c>
      <c r="J20" s="39">
        <v>0</v>
      </c>
      <c r="K20" s="39">
        <v>0</v>
      </c>
      <c r="L20" s="22" t="s">
        <v>12</v>
      </c>
      <c r="M20" s="40">
        <f t="shared" si="0"/>
        <v>0</v>
      </c>
      <c r="N20" s="40">
        <f t="shared" si="1"/>
        <v>0</v>
      </c>
      <c r="O20" s="40">
        <f t="shared" si="2"/>
        <v>0</v>
      </c>
      <c r="P20" s="40">
        <f t="shared" si="3"/>
        <v>0</v>
      </c>
      <c r="Q20" s="24">
        <f t="shared" si="4"/>
        <v>0</v>
      </c>
      <c r="R20" s="24">
        <f t="shared" si="5"/>
        <v>0</v>
      </c>
      <c r="S20" s="24">
        <f t="shared" si="6"/>
        <v>0</v>
      </c>
      <c r="T20" s="24">
        <f t="shared" si="7"/>
        <v>0</v>
      </c>
    </row>
    <row r="21" spans="1:20" ht="16.5" customHeight="1" x14ac:dyDescent="0.2">
      <c r="A21" s="25" t="str">
        <f t="shared" si="8"/>
        <v>PCSB 5-Year Budget</v>
      </c>
      <c r="B21" s="16">
        <f t="shared" si="8"/>
        <v>184</v>
      </c>
      <c r="C21" s="25" t="str">
        <f t="shared" si="8"/>
        <v>Monument Academy PCS</v>
      </c>
      <c r="D21" s="26" t="str">
        <f t="shared" si="8"/>
        <v>2026-2027</v>
      </c>
      <c r="E21" s="41">
        <v>11</v>
      </c>
      <c r="F21" s="93">
        <v>1.22</v>
      </c>
      <c r="G21" s="39">
        <v>0</v>
      </c>
      <c r="H21" s="39">
        <v>0</v>
      </c>
      <c r="I21" s="39">
        <v>0</v>
      </c>
      <c r="J21" s="39">
        <v>0</v>
      </c>
      <c r="K21" s="39">
        <v>0</v>
      </c>
      <c r="L21" s="22" t="s">
        <v>12</v>
      </c>
      <c r="M21" s="40">
        <f t="shared" si="0"/>
        <v>0</v>
      </c>
      <c r="N21" s="40">
        <f t="shared" si="1"/>
        <v>0</v>
      </c>
      <c r="O21" s="40">
        <f t="shared" si="2"/>
        <v>0</v>
      </c>
      <c r="P21" s="40">
        <f t="shared" si="3"/>
        <v>0</v>
      </c>
      <c r="Q21" s="24">
        <f t="shared" si="4"/>
        <v>0</v>
      </c>
      <c r="R21" s="24">
        <f t="shared" si="5"/>
        <v>0</v>
      </c>
      <c r="S21" s="24">
        <f t="shared" si="6"/>
        <v>0</v>
      </c>
      <c r="T21" s="24">
        <f t="shared" si="7"/>
        <v>0</v>
      </c>
    </row>
    <row r="22" spans="1:20" ht="16.5" customHeight="1" x14ac:dyDescent="0.2">
      <c r="A22" s="25" t="str">
        <f t="shared" si="8"/>
        <v>PCSB 5-Year Budget</v>
      </c>
      <c r="B22" s="16">
        <f t="shared" si="8"/>
        <v>184</v>
      </c>
      <c r="C22" s="25" t="str">
        <f t="shared" si="8"/>
        <v>Monument Academy PCS</v>
      </c>
      <c r="D22" s="26" t="str">
        <f t="shared" si="8"/>
        <v>2026-2027</v>
      </c>
      <c r="E22" s="41">
        <v>12</v>
      </c>
      <c r="F22" s="93">
        <v>1.22</v>
      </c>
      <c r="G22" s="39">
        <v>0</v>
      </c>
      <c r="H22" s="39">
        <v>0</v>
      </c>
      <c r="I22" s="39">
        <v>0</v>
      </c>
      <c r="J22" s="39">
        <v>0</v>
      </c>
      <c r="K22" s="39">
        <v>0</v>
      </c>
      <c r="L22" s="22" t="s">
        <v>12</v>
      </c>
      <c r="M22" s="40">
        <f t="shared" si="0"/>
        <v>0</v>
      </c>
      <c r="N22" s="40">
        <f t="shared" si="1"/>
        <v>0</v>
      </c>
      <c r="O22" s="40">
        <f t="shared" si="2"/>
        <v>0</v>
      </c>
      <c r="P22" s="40">
        <f t="shared" si="3"/>
        <v>0</v>
      </c>
      <c r="Q22" s="24">
        <f t="shared" si="4"/>
        <v>0</v>
      </c>
      <c r="R22" s="24">
        <f t="shared" si="5"/>
        <v>0</v>
      </c>
      <c r="S22" s="24">
        <f t="shared" si="6"/>
        <v>0</v>
      </c>
      <c r="T22" s="24">
        <f t="shared" si="7"/>
        <v>0</v>
      </c>
    </row>
    <row r="23" spans="1:20" ht="16.5" customHeight="1" x14ac:dyDescent="0.2">
      <c r="A23" s="25" t="str">
        <f t="shared" ref="A23:D42" si="9">A$2</f>
        <v>PCSB 5-Year Budget</v>
      </c>
      <c r="B23" s="16">
        <f t="shared" si="9"/>
        <v>184</v>
      </c>
      <c r="C23" s="25" t="str">
        <f t="shared" si="9"/>
        <v>Monument Academy PCS</v>
      </c>
      <c r="D23" s="26" t="str">
        <f t="shared" si="9"/>
        <v>2026-2027</v>
      </c>
      <c r="E23" s="37" t="s">
        <v>25</v>
      </c>
      <c r="F23" s="93">
        <v>1.58</v>
      </c>
      <c r="G23" s="39">
        <v>0</v>
      </c>
      <c r="H23" s="39">
        <v>0</v>
      </c>
      <c r="I23" s="39">
        <v>0</v>
      </c>
      <c r="J23" s="39">
        <v>0</v>
      </c>
      <c r="K23" s="39">
        <v>0</v>
      </c>
      <c r="L23" s="22" t="s">
        <v>12</v>
      </c>
      <c r="M23" s="40">
        <f t="shared" si="0"/>
        <v>0</v>
      </c>
      <c r="N23" s="40">
        <f t="shared" si="1"/>
        <v>0</v>
      </c>
      <c r="O23" s="40">
        <f t="shared" si="2"/>
        <v>0</v>
      </c>
      <c r="P23" s="40">
        <f t="shared" si="3"/>
        <v>0</v>
      </c>
      <c r="Q23" s="24">
        <f t="shared" si="4"/>
        <v>0</v>
      </c>
      <c r="R23" s="24">
        <f t="shared" si="5"/>
        <v>0</v>
      </c>
      <c r="S23" s="24">
        <f t="shared" si="6"/>
        <v>0</v>
      </c>
      <c r="T23" s="24">
        <f t="shared" si="7"/>
        <v>0</v>
      </c>
    </row>
    <row r="24" spans="1:20" ht="16.5" customHeight="1" x14ac:dyDescent="0.2">
      <c r="A24" s="25" t="str">
        <f t="shared" si="9"/>
        <v>PCSB 5-Year Budget</v>
      </c>
      <c r="B24" s="16">
        <f t="shared" si="9"/>
        <v>184</v>
      </c>
      <c r="C24" s="25" t="str">
        <f t="shared" si="9"/>
        <v>Monument Academy PCS</v>
      </c>
      <c r="D24" s="26" t="str">
        <f t="shared" si="9"/>
        <v>2026-2027</v>
      </c>
      <c r="E24" s="37" t="s">
        <v>26</v>
      </c>
      <c r="F24" s="93">
        <v>1.17</v>
      </c>
      <c r="G24" s="39">
        <v>0</v>
      </c>
      <c r="H24" s="39">
        <v>0</v>
      </c>
      <c r="I24" s="39">
        <v>0</v>
      </c>
      <c r="J24" s="39">
        <v>0</v>
      </c>
      <c r="K24" s="39">
        <v>0</v>
      </c>
      <c r="L24" s="22" t="s">
        <v>12</v>
      </c>
      <c r="M24" s="40">
        <f t="shared" si="0"/>
        <v>0</v>
      </c>
      <c r="N24" s="40">
        <f t="shared" si="1"/>
        <v>0</v>
      </c>
      <c r="O24" s="40">
        <f t="shared" si="2"/>
        <v>0</v>
      </c>
      <c r="P24" s="40">
        <f t="shared" si="3"/>
        <v>0</v>
      </c>
      <c r="Q24" s="24">
        <f t="shared" si="4"/>
        <v>0</v>
      </c>
      <c r="R24" s="24">
        <f t="shared" si="5"/>
        <v>0</v>
      </c>
      <c r="S24" s="24">
        <f t="shared" si="6"/>
        <v>0</v>
      </c>
      <c r="T24" s="24">
        <f t="shared" si="7"/>
        <v>0</v>
      </c>
    </row>
    <row r="25" spans="1:20" ht="16.5" customHeight="1" x14ac:dyDescent="0.2">
      <c r="A25" s="25" t="str">
        <f t="shared" si="9"/>
        <v>PCSB 5-Year Budget</v>
      </c>
      <c r="B25" s="16">
        <f t="shared" si="9"/>
        <v>184</v>
      </c>
      <c r="C25" s="25" t="str">
        <f t="shared" si="9"/>
        <v>Monument Academy PCS</v>
      </c>
      <c r="D25" s="26" t="str">
        <f t="shared" si="9"/>
        <v>2026-2027</v>
      </c>
      <c r="E25" s="37" t="s">
        <v>27</v>
      </c>
      <c r="F25" s="94">
        <v>1</v>
      </c>
      <c r="G25" s="43">
        <v>0</v>
      </c>
      <c r="H25" s="43">
        <v>0</v>
      </c>
      <c r="I25" s="43">
        <v>0</v>
      </c>
      <c r="J25" s="43">
        <v>0</v>
      </c>
      <c r="K25" s="43">
        <v>0</v>
      </c>
      <c r="L25" s="22" t="s">
        <v>12</v>
      </c>
      <c r="M25" s="44">
        <f t="shared" si="0"/>
        <v>0</v>
      </c>
      <c r="N25" s="44">
        <f t="shared" si="1"/>
        <v>0</v>
      </c>
      <c r="O25" s="44">
        <f t="shared" si="2"/>
        <v>0</v>
      </c>
      <c r="P25" s="44">
        <f t="shared" si="3"/>
        <v>0</v>
      </c>
      <c r="Q25" s="45">
        <f t="shared" si="4"/>
        <v>0</v>
      </c>
      <c r="R25" s="45">
        <f t="shared" si="5"/>
        <v>0</v>
      </c>
      <c r="S25" s="45">
        <f t="shared" si="6"/>
        <v>0</v>
      </c>
      <c r="T25" s="45">
        <f t="shared" si="7"/>
        <v>0</v>
      </c>
    </row>
    <row r="26" spans="1:20" ht="30" customHeight="1" x14ac:dyDescent="0.2">
      <c r="A26" s="25" t="str">
        <f t="shared" si="9"/>
        <v>PCSB 5-Year Budget</v>
      </c>
      <c r="B26" s="16">
        <f t="shared" si="9"/>
        <v>184</v>
      </c>
      <c r="C26" s="25" t="str">
        <f t="shared" si="9"/>
        <v>Monument Academy PCS</v>
      </c>
      <c r="D26" s="26" t="str">
        <f t="shared" si="9"/>
        <v>2026-2027</v>
      </c>
      <c r="E26" s="46" t="s">
        <v>28</v>
      </c>
      <c r="F26" s="93">
        <v>0.97</v>
      </c>
      <c r="G26" s="39">
        <v>4</v>
      </c>
      <c r="H26" s="39">
        <v>4</v>
      </c>
      <c r="I26" s="39">
        <v>4</v>
      </c>
      <c r="J26" s="39">
        <v>4</v>
      </c>
      <c r="K26" s="39">
        <v>4</v>
      </c>
      <c r="L26" s="22" t="s">
        <v>12</v>
      </c>
      <c r="M26" s="40">
        <f t="shared" si="0"/>
        <v>0</v>
      </c>
      <c r="N26" s="40">
        <f t="shared" si="1"/>
        <v>0</v>
      </c>
      <c r="O26" s="40">
        <f t="shared" si="2"/>
        <v>0</v>
      </c>
      <c r="P26" s="40">
        <f t="shared" si="3"/>
        <v>0</v>
      </c>
      <c r="Q26" s="24">
        <f t="shared" si="4"/>
        <v>0</v>
      </c>
      <c r="R26" s="24">
        <f t="shared" si="5"/>
        <v>0</v>
      </c>
      <c r="S26" s="24">
        <f t="shared" si="6"/>
        <v>0</v>
      </c>
      <c r="T26" s="24">
        <f t="shared" si="7"/>
        <v>0</v>
      </c>
    </row>
    <row r="27" spans="1:20" ht="16.5" customHeight="1" x14ac:dyDescent="0.2">
      <c r="A27" s="25" t="str">
        <f t="shared" si="9"/>
        <v>PCSB 5-Year Budget</v>
      </c>
      <c r="B27" s="16">
        <f t="shared" si="9"/>
        <v>184</v>
      </c>
      <c r="C27" s="25" t="str">
        <f t="shared" si="9"/>
        <v>Monument Academy PCS</v>
      </c>
      <c r="D27" s="26" t="str">
        <f t="shared" si="9"/>
        <v>2026-2027</v>
      </c>
      <c r="E27" s="46" t="s">
        <v>29</v>
      </c>
      <c r="F27" s="93">
        <v>1.2</v>
      </c>
      <c r="G27" s="39">
        <v>3</v>
      </c>
      <c r="H27" s="39">
        <v>3</v>
      </c>
      <c r="I27" s="39">
        <v>3</v>
      </c>
      <c r="J27" s="39">
        <v>3</v>
      </c>
      <c r="K27" s="39">
        <v>3</v>
      </c>
      <c r="L27" s="22" t="s">
        <v>12</v>
      </c>
      <c r="M27" s="40">
        <f t="shared" si="0"/>
        <v>0</v>
      </c>
      <c r="N27" s="40">
        <f t="shared" si="1"/>
        <v>0</v>
      </c>
      <c r="O27" s="40">
        <f t="shared" si="2"/>
        <v>0</v>
      </c>
      <c r="P27" s="40">
        <f t="shared" si="3"/>
        <v>0</v>
      </c>
      <c r="Q27" s="24">
        <f t="shared" si="4"/>
        <v>0</v>
      </c>
      <c r="R27" s="24">
        <f t="shared" si="5"/>
        <v>0</v>
      </c>
      <c r="S27" s="24">
        <f t="shared" si="6"/>
        <v>0</v>
      </c>
      <c r="T27" s="24">
        <f t="shared" si="7"/>
        <v>0</v>
      </c>
    </row>
    <row r="28" spans="1:20" ht="16.5" customHeight="1" x14ac:dyDescent="0.2">
      <c r="A28" s="25" t="str">
        <f t="shared" si="9"/>
        <v>PCSB 5-Year Budget</v>
      </c>
      <c r="B28" s="16">
        <f t="shared" si="9"/>
        <v>184</v>
      </c>
      <c r="C28" s="25" t="str">
        <f t="shared" si="9"/>
        <v>Monument Academy PCS</v>
      </c>
      <c r="D28" s="26" t="str">
        <f t="shared" si="9"/>
        <v>2026-2027</v>
      </c>
      <c r="E28" s="46" t="s">
        <v>30</v>
      </c>
      <c r="F28" s="93">
        <v>1.97</v>
      </c>
      <c r="G28" s="39">
        <v>30</v>
      </c>
      <c r="H28" s="39">
        <v>30</v>
      </c>
      <c r="I28" s="39">
        <v>30</v>
      </c>
      <c r="J28" s="39">
        <v>30</v>
      </c>
      <c r="K28" s="39">
        <v>30</v>
      </c>
      <c r="L28" s="22" t="s">
        <v>12</v>
      </c>
      <c r="M28" s="40">
        <f t="shared" si="0"/>
        <v>0</v>
      </c>
      <c r="N28" s="40">
        <f t="shared" si="1"/>
        <v>0</v>
      </c>
      <c r="O28" s="40">
        <f t="shared" si="2"/>
        <v>0</v>
      </c>
      <c r="P28" s="40">
        <f t="shared" si="3"/>
        <v>0</v>
      </c>
      <c r="Q28" s="24">
        <f t="shared" si="4"/>
        <v>0</v>
      </c>
      <c r="R28" s="24">
        <f t="shared" si="5"/>
        <v>0</v>
      </c>
      <c r="S28" s="24">
        <f t="shared" si="6"/>
        <v>0</v>
      </c>
      <c r="T28" s="24">
        <f t="shared" si="7"/>
        <v>0</v>
      </c>
    </row>
    <row r="29" spans="1:20" ht="16.5" customHeight="1" x14ac:dyDescent="0.2">
      <c r="A29" s="25" t="str">
        <f t="shared" si="9"/>
        <v>PCSB 5-Year Budget</v>
      </c>
      <c r="B29" s="16">
        <f t="shared" si="9"/>
        <v>184</v>
      </c>
      <c r="C29" s="25" t="str">
        <f t="shared" si="9"/>
        <v>Monument Academy PCS</v>
      </c>
      <c r="D29" s="26" t="str">
        <f t="shared" si="9"/>
        <v>2026-2027</v>
      </c>
      <c r="E29" s="46" t="s">
        <v>31</v>
      </c>
      <c r="F29" s="93">
        <v>3.49</v>
      </c>
      <c r="G29" s="39">
        <v>30</v>
      </c>
      <c r="H29" s="39">
        <v>30</v>
      </c>
      <c r="I29" s="39">
        <v>30</v>
      </c>
      <c r="J29" s="39">
        <v>30</v>
      </c>
      <c r="K29" s="39">
        <v>30</v>
      </c>
      <c r="L29" s="22" t="s">
        <v>12</v>
      </c>
      <c r="M29" s="40">
        <f t="shared" si="0"/>
        <v>0</v>
      </c>
      <c r="N29" s="40">
        <f t="shared" si="1"/>
        <v>0</v>
      </c>
      <c r="O29" s="40">
        <f t="shared" si="2"/>
        <v>0</v>
      </c>
      <c r="P29" s="40">
        <f t="shared" si="3"/>
        <v>0</v>
      </c>
      <c r="Q29" s="24">
        <f t="shared" si="4"/>
        <v>0</v>
      </c>
      <c r="R29" s="24">
        <f t="shared" si="5"/>
        <v>0</v>
      </c>
      <c r="S29" s="24">
        <f t="shared" si="6"/>
        <v>0</v>
      </c>
      <c r="T29" s="24">
        <f t="shared" si="7"/>
        <v>0</v>
      </c>
    </row>
    <row r="30" spans="1:20" ht="16.5" customHeight="1" x14ac:dyDescent="0.2">
      <c r="A30" s="25" t="str">
        <f t="shared" si="9"/>
        <v>PCSB 5-Year Budget</v>
      </c>
      <c r="B30" s="16">
        <f t="shared" si="9"/>
        <v>184</v>
      </c>
      <c r="C30" s="25" t="str">
        <f t="shared" si="9"/>
        <v>Monument Academy PCS</v>
      </c>
      <c r="D30" s="26" t="str">
        <f t="shared" si="9"/>
        <v>2026-2027</v>
      </c>
      <c r="E30" s="46" t="s">
        <v>32</v>
      </c>
      <c r="F30" s="93">
        <v>0.06</v>
      </c>
      <c r="G30" s="39">
        <v>0</v>
      </c>
      <c r="H30" s="39">
        <v>0</v>
      </c>
      <c r="I30" s="39">
        <v>0</v>
      </c>
      <c r="J30" s="39">
        <v>0</v>
      </c>
      <c r="K30" s="39">
        <v>0</v>
      </c>
      <c r="L30" s="22" t="s">
        <v>12</v>
      </c>
      <c r="M30" s="40">
        <f t="shared" si="0"/>
        <v>0</v>
      </c>
      <c r="N30" s="40">
        <f t="shared" si="1"/>
        <v>0</v>
      </c>
      <c r="O30" s="40">
        <f t="shared" si="2"/>
        <v>0</v>
      </c>
      <c r="P30" s="40">
        <f t="shared" si="3"/>
        <v>0</v>
      </c>
      <c r="Q30" s="24">
        <f t="shared" si="4"/>
        <v>0</v>
      </c>
      <c r="R30" s="24">
        <f t="shared" si="5"/>
        <v>0</v>
      </c>
      <c r="S30" s="24">
        <f t="shared" si="6"/>
        <v>0</v>
      </c>
      <c r="T30" s="24">
        <f t="shared" si="7"/>
        <v>0</v>
      </c>
    </row>
    <row r="31" spans="1:20" ht="16.5" customHeight="1" x14ac:dyDescent="0.2">
      <c r="A31" s="25" t="str">
        <f t="shared" si="9"/>
        <v>PCSB 5-Year Budget</v>
      </c>
      <c r="B31" s="16">
        <f t="shared" si="9"/>
        <v>184</v>
      </c>
      <c r="C31" s="25" t="str">
        <f t="shared" si="9"/>
        <v>Monument Academy PCS</v>
      </c>
      <c r="D31" s="26" t="str">
        <f t="shared" si="9"/>
        <v>2026-2027</v>
      </c>
      <c r="E31" s="46" t="s">
        <v>33</v>
      </c>
      <c r="F31" s="93">
        <v>0.3</v>
      </c>
      <c r="G31" s="39">
        <v>98</v>
      </c>
      <c r="H31" s="39">
        <v>98</v>
      </c>
      <c r="I31" s="39">
        <v>98</v>
      </c>
      <c r="J31" s="39">
        <v>98</v>
      </c>
      <c r="K31" s="39">
        <v>98</v>
      </c>
      <c r="L31" s="22" t="s">
        <v>12</v>
      </c>
      <c r="M31" s="40">
        <f t="shared" si="0"/>
        <v>0</v>
      </c>
      <c r="N31" s="40">
        <f t="shared" si="1"/>
        <v>0</v>
      </c>
      <c r="O31" s="40">
        <f t="shared" si="2"/>
        <v>0</v>
      </c>
      <c r="P31" s="40">
        <f t="shared" si="3"/>
        <v>0</v>
      </c>
      <c r="Q31" s="24">
        <f t="shared" si="4"/>
        <v>0</v>
      </c>
      <c r="R31" s="24">
        <f t="shared" si="5"/>
        <v>0</v>
      </c>
      <c r="S31" s="24">
        <f t="shared" si="6"/>
        <v>0</v>
      </c>
      <c r="T31" s="24">
        <f t="shared" si="7"/>
        <v>0</v>
      </c>
    </row>
    <row r="32" spans="1:20" ht="16.5" customHeight="1" x14ac:dyDescent="0.2">
      <c r="A32" s="25" t="str">
        <f t="shared" si="9"/>
        <v>PCSB 5-Year Budget</v>
      </c>
      <c r="B32" s="16">
        <f t="shared" si="9"/>
        <v>184</v>
      </c>
      <c r="C32" s="25" t="str">
        <f t="shared" si="9"/>
        <v>Monument Academy PCS</v>
      </c>
      <c r="D32" s="26" t="str">
        <f t="shared" si="9"/>
        <v>2026-2027</v>
      </c>
      <c r="E32" s="46" t="s">
        <v>34</v>
      </c>
      <c r="F32" s="93">
        <v>0.75</v>
      </c>
      <c r="G32" s="39">
        <v>0</v>
      </c>
      <c r="H32" s="39">
        <v>0</v>
      </c>
      <c r="I32" s="39">
        <v>0</v>
      </c>
      <c r="J32" s="39">
        <v>0</v>
      </c>
      <c r="K32" s="39">
        <v>0</v>
      </c>
      <c r="L32" s="22" t="s">
        <v>12</v>
      </c>
      <c r="M32" s="40">
        <f t="shared" si="0"/>
        <v>0</v>
      </c>
      <c r="N32" s="40">
        <f t="shared" si="1"/>
        <v>0</v>
      </c>
      <c r="O32" s="40">
        <f t="shared" si="2"/>
        <v>0</v>
      </c>
      <c r="P32" s="40">
        <f t="shared" si="3"/>
        <v>0</v>
      </c>
      <c r="Q32" s="24">
        <f t="shared" si="4"/>
        <v>0</v>
      </c>
      <c r="R32" s="24">
        <f t="shared" si="5"/>
        <v>0</v>
      </c>
      <c r="S32" s="24">
        <f t="shared" si="6"/>
        <v>0</v>
      </c>
      <c r="T32" s="24">
        <f t="shared" si="7"/>
        <v>0</v>
      </c>
    </row>
    <row r="33" spans="1:20" ht="16.5" customHeight="1" x14ac:dyDescent="0.2">
      <c r="A33" s="25" t="str">
        <f t="shared" si="9"/>
        <v>PCSB 5-Year Budget</v>
      </c>
      <c r="B33" s="16">
        <f t="shared" si="9"/>
        <v>184</v>
      </c>
      <c r="C33" s="25" t="str">
        <f t="shared" si="9"/>
        <v>Monument Academy PCS</v>
      </c>
      <c r="D33" s="26" t="str">
        <f t="shared" si="9"/>
        <v>2026-2027</v>
      </c>
      <c r="E33" s="46" t="s">
        <v>35</v>
      </c>
      <c r="F33" s="93">
        <v>0.5</v>
      </c>
      <c r="G33" s="39">
        <v>0</v>
      </c>
      <c r="H33" s="39">
        <v>0</v>
      </c>
      <c r="I33" s="39">
        <v>0</v>
      </c>
      <c r="J33" s="39">
        <v>0</v>
      </c>
      <c r="K33" s="39">
        <v>0</v>
      </c>
      <c r="L33" s="22" t="s">
        <v>12</v>
      </c>
      <c r="M33" s="40">
        <f t="shared" si="0"/>
        <v>0</v>
      </c>
      <c r="N33" s="40">
        <f t="shared" si="1"/>
        <v>0</v>
      </c>
      <c r="O33" s="40">
        <f t="shared" si="2"/>
        <v>0</v>
      </c>
      <c r="P33" s="40">
        <f t="shared" si="3"/>
        <v>0</v>
      </c>
      <c r="Q33" s="24">
        <f t="shared" si="4"/>
        <v>0</v>
      </c>
      <c r="R33" s="24">
        <f t="shared" si="5"/>
        <v>0</v>
      </c>
      <c r="S33" s="24">
        <f t="shared" si="6"/>
        <v>0</v>
      </c>
      <c r="T33" s="24">
        <f t="shared" si="7"/>
        <v>0</v>
      </c>
    </row>
    <row r="34" spans="1:20" ht="16.5" customHeight="1" x14ac:dyDescent="0.2">
      <c r="A34" s="25" t="str">
        <f t="shared" si="9"/>
        <v>PCSB 5-Year Budget</v>
      </c>
      <c r="B34" s="16">
        <f t="shared" si="9"/>
        <v>184</v>
      </c>
      <c r="C34" s="25" t="str">
        <f t="shared" si="9"/>
        <v>Monument Academy PCS</v>
      </c>
      <c r="D34" s="26" t="str">
        <f t="shared" si="9"/>
        <v>2026-2027</v>
      </c>
      <c r="E34" s="46" t="s">
        <v>36</v>
      </c>
      <c r="F34" s="93">
        <v>1.67</v>
      </c>
      <c r="G34" s="39">
        <v>130</v>
      </c>
      <c r="H34" s="39">
        <v>130</v>
      </c>
      <c r="I34" s="39">
        <v>130</v>
      </c>
      <c r="J34" s="39">
        <v>130</v>
      </c>
      <c r="K34" s="39">
        <v>130</v>
      </c>
      <c r="L34" s="22" t="s">
        <v>12</v>
      </c>
      <c r="M34" s="40">
        <f t="shared" ref="M34:M65" si="10">H34-G34</f>
        <v>0</v>
      </c>
      <c r="N34" s="40">
        <f t="shared" ref="N34:N65" si="11">I34-H34</f>
        <v>0</v>
      </c>
      <c r="O34" s="40">
        <f t="shared" ref="O34:O65" si="12">J34-I34</f>
        <v>0</v>
      </c>
      <c r="P34" s="40">
        <f t="shared" ref="P34:P65" si="13">K34-J34</f>
        <v>0</v>
      </c>
      <c r="Q34" s="24">
        <f t="shared" ref="Q34:Q65" si="14">IF(G34,M34/G34,0)</f>
        <v>0</v>
      </c>
      <c r="R34" s="24">
        <f t="shared" ref="R34:R65" si="15">IF(H34,N34/H34,0)</f>
        <v>0</v>
      </c>
      <c r="S34" s="24">
        <f t="shared" ref="S34:S65" si="16">IF(I34,O34/I34,0)</f>
        <v>0</v>
      </c>
      <c r="T34" s="24">
        <f t="shared" ref="T34:T65" si="17">IF(J34,P34/J34,0)</f>
        <v>0</v>
      </c>
    </row>
    <row r="35" spans="1:20" ht="16.5" customHeight="1" x14ac:dyDescent="0.2">
      <c r="A35" s="25" t="str">
        <f t="shared" si="9"/>
        <v>PCSB 5-Year Budget</v>
      </c>
      <c r="B35" s="16">
        <f t="shared" si="9"/>
        <v>184</v>
      </c>
      <c r="C35" s="25" t="str">
        <f t="shared" si="9"/>
        <v>Monument Academy PCS</v>
      </c>
      <c r="D35" s="26" t="str">
        <f t="shared" si="9"/>
        <v>2026-2027</v>
      </c>
      <c r="E35" s="46" t="s">
        <v>38</v>
      </c>
      <c r="F35" s="93">
        <v>0.37</v>
      </c>
      <c r="G35" s="39">
        <v>4</v>
      </c>
      <c r="H35" s="39">
        <v>4</v>
      </c>
      <c r="I35" s="39">
        <v>4</v>
      </c>
      <c r="J35" s="39">
        <v>4</v>
      </c>
      <c r="K35" s="39">
        <v>4</v>
      </c>
      <c r="L35" s="22" t="s">
        <v>12</v>
      </c>
      <c r="M35" s="40">
        <f t="shared" si="10"/>
        <v>0</v>
      </c>
      <c r="N35" s="40">
        <f t="shared" si="11"/>
        <v>0</v>
      </c>
      <c r="O35" s="40">
        <f t="shared" si="12"/>
        <v>0</v>
      </c>
      <c r="P35" s="40">
        <f t="shared" si="13"/>
        <v>0</v>
      </c>
      <c r="Q35" s="24">
        <f t="shared" si="14"/>
        <v>0</v>
      </c>
      <c r="R35" s="24">
        <f t="shared" si="15"/>
        <v>0</v>
      </c>
      <c r="S35" s="24">
        <f t="shared" si="16"/>
        <v>0</v>
      </c>
      <c r="T35" s="24">
        <f t="shared" si="17"/>
        <v>0</v>
      </c>
    </row>
    <row r="36" spans="1:20" ht="16.5" customHeight="1" x14ac:dyDescent="0.2">
      <c r="A36" s="25" t="str">
        <f t="shared" si="9"/>
        <v>PCSB 5-Year Budget</v>
      </c>
      <c r="B36" s="16">
        <f t="shared" si="9"/>
        <v>184</v>
      </c>
      <c r="C36" s="25" t="str">
        <f t="shared" si="9"/>
        <v>Monument Academy PCS</v>
      </c>
      <c r="D36" s="26" t="str">
        <f t="shared" si="9"/>
        <v>2026-2027</v>
      </c>
      <c r="E36" s="46" t="s">
        <v>39</v>
      </c>
      <c r="F36" s="93">
        <v>1.34</v>
      </c>
      <c r="G36" s="39">
        <v>3</v>
      </c>
      <c r="H36" s="39">
        <v>3</v>
      </c>
      <c r="I36" s="39">
        <v>3</v>
      </c>
      <c r="J36" s="39">
        <v>3</v>
      </c>
      <c r="K36" s="39">
        <v>3</v>
      </c>
      <c r="L36" s="22" t="s">
        <v>12</v>
      </c>
      <c r="M36" s="40">
        <f t="shared" si="10"/>
        <v>0</v>
      </c>
      <c r="N36" s="40">
        <f t="shared" si="11"/>
        <v>0</v>
      </c>
      <c r="O36" s="40">
        <f t="shared" si="12"/>
        <v>0</v>
      </c>
      <c r="P36" s="40">
        <f t="shared" si="13"/>
        <v>0</v>
      </c>
      <c r="Q36" s="24">
        <f t="shared" si="14"/>
        <v>0</v>
      </c>
      <c r="R36" s="24">
        <f t="shared" si="15"/>
        <v>0</v>
      </c>
      <c r="S36" s="24">
        <f t="shared" si="16"/>
        <v>0</v>
      </c>
      <c r="T36" s="24">
        <f t="shared" si="17"/>
        <v>0</v>
      </c>
    </row>
    <row r="37" spans="1:20" ht="16.5" customHeight="1" x14ac:dyDescent="0.2">
      <c r="A37" s="25" t="str">
        <f t="shared" si="9"/>
        <v>PCSB 5-Year Budget</v>
      </c>
      <c r="B37" s="16">
        <f t="shared" si="9"/>
        <v>184</v>
      </c>
      <c r="C37" s="25" t="str">
        <f t="shared" si="9"/>
        <v>Monument Academy PCS</v>
      </c>
      <c r="D37" s="26" t="str">
        <f t="shared" si="9"/>
        <v>2026-2027</v>
      </c>
      <c r="E37" s="46" t="s">
        <v>40</v>
      </c>
      <c r="F37" s="93">
        <v>2.89</v>
      </c>
      <c r="G37" s="39">
        <v>30</v>
      </c>
      <c r="H37" s="39">
        <v>30</v>
      </c>
      <c r="I37" s="39">
        <v>30</v>
      </c>
      <c r="J37" s="39">
        <v>30</v>
      </c>
      <c r="K37" s="39">
        <v>30</v>
      </c>
      <c r="L37" s="22" t="s">
        <v>12</v>
      </c>
      <c r="M37" s="40">
        <f t="shared" si="10"/>
        <v>0</v>
      </c>
      <c r="N37" s="40">
        <f t="shared" si="11"/>
        <v>0</v>
      </c>
      <c r="O37" s="40">
        <f t="shared" si="12"/>
        <v>0</v>
      </c>
      <c r="P37" s="40">
        <f t="shared" si="13"/>
        <v>0</v>
      </c>
      <c r="Q37" s="24">
        <f t="shared" si="14"/>
        <v>0</v>
      </c>
      <c r="R37" s="24">
        <f t="shared" si="15"/>
        <v>0</v>
      </c>
      <c r="S37" s="24">
        <f t="shared" si="16"/>
        <v>0</v>
      </c>
      <c r="T37" s="24">
        <f t="shared" si="17"/>
        <v>0</v>
      </c>
    </row>
    <row r="38" spans="1:20" ht="16.5" customHeight="1" x14ac:dyDescent="0.2">
      <c r="A38" s="25" t="str">
        <f t="shared" si="9"/>
        <v>PCSB 5-Year Budget</v>
      </c>
      <c r="B38" s="16">
        <f t="shared" si="9"/>
        <v>184</v>
      </c>
      <c r="C38" s="25" t="str">
        <f t="shared" si="9"/>
        <v>Monument Academy PCS</v>
      </c>
      <c r="D38" s="26" t="str">
        <f t="shared" si="9"/>
        <v>2026-2027</v>
      </c>
      <c r="E38" s="46" t="s">
        <v>41</v>
      </c>
      <c r="F38" s="93">
        <v>2.89</v>
      </c>
      <c r="G38" s="39">
        <v>30</v>
      </c>
      <c r="H38" s="39">
        <v>30</v>
      </c>
      <c r="I38" s="39">
        <v>30</v>
      </c>
      <c r="J38" s="39">
        <v>30</v>
      </c>
      <c r="K38" s="39">
        <v>30</v>
      </c>
      <c r="L38" s="22" t="s">
        <v>12</v>
      </c>
      <c r="M38" s="40">
        <f t="shared" si="10"/>
        <v>0</v>
      </c>
      <c r="N38" s="40">
        <f t="shared" si="11"/>
        <v>0</v>
      </c>
      <c r="O38" s="40">
        <f t="shared" si="12"/>
        <v>0</v>
      </c>
      <c r="P38" s="40">
        <f t="shared" si="13"/>
        <v>0</v>
      </c>
      <c r="Q38" s="24">
        <f t="shared" si="14"/>
        <v>0</v>
      </c>
      <c r="R38" s="24">
        <f t="shared" si="15"/>
        <v>0</v>
      </c>
      <c r="S38" s="24">
        <f t="shared" si="16"/>
        <v>0</v>
      </c>
      <c r="T38" s="24">
        <f t="shared" si="17"/>
        <v>0</v>
      </c>
    </row>
    <row r="39" spans="1:20" ht="16.5" customHeight="1" x14ac:dyDescent="0.2">
      <c r="A39" s="25" t="str">
        <f t="shared" si="9"/>
        <v>PCSB 5-Year Budget</v>
      </c>
      <c r="B39" s="16">
        <f t="shared" si="9"/>
        <v>184</v>
      </c>
      <c r="C39" s="25" t="str">
        <f t="shared" si="9"/>
        <v>Monument Academy PCS</v>
      </c>
      <c r="D39" s="26" t="str">
        <f t="shared" si="9"/>
        <v>2026-2027</v>
      </c>
      <c r="E39" s="46" t="s">
        <v>42</v>
      </c>
      <c r="F39" s="93">
        <v>0.67</v>
      </c>
      <c r="G39" s="39">
        <v>0</v>
      </c>
      <c r="H39" s="39">
        <v>0</v>
      </c>
      <c r="I39" s="39">
        <v>0</v>
      </c>
      <c r="J39" s="39">
        <v>0</v>
      </c>
      <c r="K39" s="39">
        <v>0</v>
      </c>
      <c r="L39" s="22" t="s">
        <v>12</v>
      </c>
      <c r="M39" s="40">
        <f t="shared" si="10"/>
        <v>0</v>
      </c>
      <c r="N39" s="40">
        <f t="shared" si="11"/>
        <v>0</v>
      </c>
      <c r="O39" s="40">
        <f t="shared" si="12"/>
        <v>0</v>
      </c>
      <c r="P39" s="40">
        <f t="shared" si="13"/>
        <v>0</v>
      </c>
      <c r="Q39" s="24">
        <f t="shared" si="14"/>
        <v>0</v>
      </c>
      <c r="R39" s="24">
        <f t="shared" si="15"/>
        <v>0</v>
      </c>
      <c r="S39" s="24">
        <f t="shared" si="16"/>
        <v>0</v>
      </c>
      <c r="T39" s="24">
        <f t="shared" si="17"/>
        <v>0</v>
      </c>
    </row>
    <row r="40" spans="1:20" ht="16.5" customHeight="1" x14ac:dyDescent="0.2">
      <c r="A40" s="25" t="str">
        <f t="shared" si="9"/>
        <v>PCSB 5-Year Budget</v>
      </c>
      <c r="B40" s="16">
        <f t="shared" si="9"/>
        <v>184</v>
      </c>
      <c r="C40" s="25" t="str">
        <f t="shared" si="9"/>
        <v>Monument Academy PCS</v>
      </c>
      <c r="D40" s="26" t="str">
        <f t="shared" si="9"/>
        <v>2026-2027</v>
      </c>
      <c r="E40" s="46" t="s">
        <v>43</v>
      </c>
      <c r="F40" s="93">
        <v>0.06</v>
      </c>
      <c r="G40" s="39">
        <v>0</v>
      </c>
      <c r="H40" s="39">
        <v>0</v>
      </c>
      <c r="I40" s="39">
        <v>0</v>
      </c>
      <c r="J40" s="39">
        <v>0</v>
      </c>
      <c r="K40" s="39">
        <v>0</v>
      </c>
      <c r="L40" s="22" t="s">
        <v>12</v>
      </c>
      <c r="M40" s="40">
        <f t="shared" si="10"/>
        <v>0</v>
      </c>
      <c r="N40" s="40">
        <f t="shared" si="11"/>
        <v>0</v>
      </c>
      <c r="O40" s="40">
        <f t="shared" si="12"/>
        <v>0</v>
      </c>
      <c r="P40" s="40">
        <f t="shared" si="13"/>
        <v>0</v>
      </c>
      <c r="Q40" s="24">
        <f t="shared" si="14"/>
        <v>0</v>
      </c>
      <c r="R40" s="24">
        <f t="shared" si="15"/>
        <v>0</v>
      </c>
      <c r="S40" s="24">
        <f t="shared" si="16"/>
        <v>0</v>
      </c>
      <c r="T40" s="24">
        <f t="shared" si="17"/>
        <v>0</v>
      </c>
    </row>
    <row r="41" spans="1:20" ht="16.5" customHeight="1" x14ac:dyDescent="0.2">
      <c r="A41" s="25" t="str">
        <f t="shared" si="9"/>
        <v>PCSB 5-Year Budget</v>
      </c>
      <c r="B41" s="16">
        <f t="shared" si="9"/>
        <v>184</v>
      </c>
      <c r="C41" s="25" t="str">
        <f t="shared" si="9"/>
        <v>Monument Academy PCS</v>
      </c>
      <c r="D41" s="26" t="str">
        <f t="shared" si="9"/>
        <v>2026-2027</v>
      </c>
      <c r="E41" s="46" t="s">
        <v>44</v>
      </c>
      <c r="F41" s="93">
        <v>0.23</v>
      </c>
      <c r="G41" s="39">
        <v>4</v>
      </c>
      <c r="H41" s="39">
        <v>4</v>
      </c>
      <c r="I41" s="39">
        <v>4</v>
      </c>
      <c r="J41" s="39">
        <v>4</v>
      </c>
      <c r="K41" s="39">
        <v>4</v>
      </c>
      <c r="L41" s="22" t="s">
        <v>12</v>
      </c>
      <c r="M41" s="40">
        <f t="shared" si="10"/>
        <v>0</v>
      </c>
      <c r="N41" s="40">
        <f t="shared" si="11"/>
        <v>0</v>
      </c>
      <c r="O41" s="40">
        <f t="shared" si="12"/>
        <v>0</v>
      </c>
      <c r="P41" s="40">
        <f t="shared" si="13"/>
        <v>0</v>
      </c>
      <c r="Q41" s="24">
        <f t="shared" si="14"/>
        <v>0</v>
      </c>
      <c r="R41" s="24">
        <f t="shared" si="15"/>
        <v>0</v>
      </c>
      <c r="S41" s="24">
        <f t="shared" si="16"/>
        <v>0</v>
      </c>
      <c r="T41" s="24">
        <f t="shared" si="17"/>
        <v>0</v>
      </c>
    </row>
    <row r="42" spans="1:20" ht="16.5" customHeight="1" x14ac:dyDescent="0.2">
      <c r="A42" s="25" t="str">
        <f t="shared" si="9"/>
        <v>PCSB 5-Year Budget</v>
      </c>
      <c r="B42" s="16">
        <f t="shared" si="9"/>
        <v>184</v>
      </c>
      <c r="C42" s="25" t="str">
        <f t="shared" si="9"/>
        <v>Monument Academy PCS</v>
      </c>
      <c r="D42" s="26" t="str">
        <f t="shared" si="9"/>
        <v>2026-2027</v>
      </c>
      <c r="E42" s="46" t="s">
        <v>45</v>
      </c>
      <c r="F42" s="93">
        <v>0.49</v>
      </c>
      <c r="G42" s="39">
        <v>3</v>
      </c>
      <c r="H42" s="39">
        <v>3</v>
      </c>
      <c r="I42" s="39">
        <v>3</v>
      </c>
      <c r="J42" s="39">
        <v>3</v>
      </c>
      <c r="K42" s="39">
        <v>3</v>
      </c>
      <c r="L42" s="22" t="s">
        <v>12</v>
      </c>
      <c r="M42" s="40">
        <f t="shared" si="10"/>
        <v>0</v>
      </c>
      <c r="N42" s="40">
        <f t="shared" si="11"/>
        <v>0</v>
      </c>
      <c r="O42" s="40">
        <f t="shared" si="12"/>
        <v>0</v>
      </c>
      <c r="P42" s="40">
        <f t="shared" si="13"/>
        <v>0</v>
      </c>
      <c r="Q42" s="24">
        <f t="shared" si="14"/>
        <v>0</v>
      </c>
      <c r="R42" s="24">
        <f t="shared" si="15"/>
        <v>0</v>
      </c>
      <c r="S42" s="24">
        <f t="shared" si="16"/>
        <v>0</v>
      </c>
      <c r="T42" s="24">
        <f t="shared" si="17"/>
        <v>0</v>
      </c>
    </row>
    <row r="43" spans="1:20" ht="16.5" customHeight="1" x14ac:dyDescent="0.2">
      <c r="A43" s="25" t="str">
        <f t="shared" ref="A43:D62" si="18">A$2</f>
        <v>PCSB 5-Year Budget</v>
      </c>
      <c r="B43" s="16">
        <f t="shared" si="18"/>
        <v>184</v>
      </c>
      <c r="C43" s="25" t="str">
        <f t="shared" si="18"/>
        <v>Monument Academy PCS</v>
      </c>
      <c r="D43" s="26" t="str">
        <f t="shared" si="18"/>
        <v>2026-2027</v>
      </c>
      <c r="E43" s="46" t="s">
        <v>46</v>
      </c>
      <c r="F43" s="94">
        <v>0.49</v>
      </c>
      <c r="G43" s="43">
        <v>7</v>
      </c>
      <c r="H43" s="43">
        <v>7</v>
      </c>
      <c r="I43" s="43">
        <v>7</v>
      </c>
      <c r="J43" s="43">
        <v>7</v>
      </c>
      <c r="K43" s="43">
        <v>7</v>
      </c>
      <c r="L43" s="22" t="s">
        <v>12</v>
      </c>
      <c r="M43" s="44">
        <f t="shared" si="10"/>
        <v>0</v>
      </c>
      <c r="N43" s="44">
        <f t="shared" si="11"/>
        <v>0</v>
      </c>
      <c r="O43" s="44">
        <f t="shared" si="12"/>
        <v>0</v>
      </c>
      <c r="P43" s="44">
        <f t="shared" si="13"/>
        <v>0</v>
      </c>
      <c r="Q43" s="45">
        <f t="shared" si="14"/>
        <v>0</v>
      </c>
      <c r="R43" s="45">
        <f t="shared" si="15"/>
        <v>0</v>
      </c>
      <c r="S43" s="45">
        <f t="shared" si="16"/>
        <v>0</v>
      </c>
      <c r="T43" s="45">
        <f t="shared" si="17"/>
        <v>0</v>
      </c>
    </row>
    <row r="44" spans="1:20" ht="30" customHeight="1" x14ac:dyDescent="0.2">
      <c r="A44" s="25" t="str">
        <f t="shared" si="18"/>
        <v>PCSB 5-Year Budget</v>
      </c>
      <c r="B44" s="16">
        <f t="shared" si="18"/>
        <v>184</v>
      </c>
      <c r="C44" s="25" t="str">
        <f t="shared" si="18"/>
        <v>Monument Academy PCS</v>
      </c>
      <c r="D44" s="26" t="str">
        <f t="shared" si="18"/>
        <v>2026-2027</v>
      </c>
      <c r="E44" s="37" t="s">
        <v>47</v>
      </c>
      <c r="F44" s="29" t="s">
        <v>12</v>
      </c>
      <c r="G44" s="47">
        <v>0</v>
      </c>
      <c r="H44" s="47">
        <v>0</v>
      </c>
      <c r="I44" s="47">
        <v>0</v>
      </c>
      <c r="J44" s="47">
        <v>0</v>
      </c>
      <c r="K44" s="47">
        <v>0</v>
      </c>
      <c r="L44" s="22" t="s">
        <v>12</v>
      </c>
      <c r="M44" s="48">
        <f t="shared" si="10"/>
        <v>0</v>
      </c>
      <c r="N44" s="48">
        <f t="shared" si="11"/>
        <v>0</v>
      </c>
      <c r="O44" s="48">
        <f t="shared" si="12"/>
        <v>0</v>
      </c>
      <c r="P44" s="48">
        <f t="shared" si="13"/>
        <v>0</v>
      </c>
      <c r="Q44" s="24">
        <f t="shared" si="14"/>
        <v>0</v>
      </c>
      <c r="R44" s="24">
        <f t="shared" si="15"/>
        <v>0</v>
      </c>
      <c r="S44" s="24">
        <f t="shared" si="16"/>
        <v>0</v>
      </c>
      <c r="T44" s="24">
        <f t="shared" si="17"/>
        <v>0</v>
      </c>
    </row>
    <row r="45" spans="1:20" ht="16.5" customHeight="1" x14ac:dyDescent="0.2">
      <c r="A45" s="25" t="str">
        <f t="shared" si="18"/>
        <v>PCSB 5-Year Budget</v>
      </c>
      <c r="B45" s="16">
        <f t="shared" si="18"/>
        <v>184</v>
      </c>
      <c r="C45" s="25" t="str">
        <f t="shared" si="18"/>
        <v>Monument Academy PCS</v>
      </c>
      <c r="D45" s="26" t="str">
        <f t="shared" si="18"/>
        <v>2026-2027</v>
      </c>
      <c r="E45" s="46" t="s">
        <v>48</v>
      </c>
      <c r="F45" s="29" t="s">
        <v>12</v>
      </c>
      <c r="G45" s="49">
        <v>254806.76764000001</v>
      </c>
      <c r="H45" s="49">
        <v>259902.90299279799</v>
      </c>
      <c r="I45" s="49">
        <v>265100.96105265699</v>
      </c>
      <c r="J45" s="49">
        <v>270402.980273708</v>
      </c>
      <c r="K45" s="49">
        <v>275811.03987918398</v>
      </c>
      <c r="L45" s="22" t="s">
        <v>143</v>
      </c>
      <c r="M45" s="50">
        <f t="shared" si="10"/>
        <v>5096.1353527979809</v>
      </c>
      <c r="N45" s="50">
        <f t="shared" si="11"/>
        <v>5198.0580598590022</v>
      </c>
      <c r="O45" s="50">
        <f t="shared" si="12"/>
        <v>5302.019221051014</v>
      </c>
      <c r="P45" s="50">
        <f t="shared" si="13"/>
        <v>5408.0596054759808</v>
      </c>
      <c r="Q45" s="45">
        <f t="shared" si="14"/>
        <v>1.9999999999992076E-2</v>
      </c>
      <c r="R45" s="45">
        <f t="shared" si="15"/>
        <v>2.0000000000011706E-2</v>
      </c>
      <c r="S45" s="45">
        <f t="shared" si="16"/>
        <v>1.9999999999991983E-2</v>
      </c>
      <c r="T45" s="45">
        <f t="shared" si="17"/>
        <v>2.0000000000006735E-2</v>
      </c>
    </row>
    <row r="46" spans="1:20" ht="30" customHeight="1" x14ac:dyDescent="0.2">
      <c r="A46" s="25" t="str">
        <f t="shared" si="18"/>
        <v>PCSB 5-Year Budget</v>
      </c>
      <c r="B46" s="16">
        <f t="shared" si="18"/>
        <v>184</v>
      </c>
      <c r="C46" s="25" t="str">
        <f t="shared" si="18"/>
        <v>Monument Academy PCS</v>
      </c>
      <c r="D46" s="26" t="str">
        <f t="shared" si="18"/>
        <v>2026-2027</v>
      </c>
      <c r="E46" s="37" t="s">
        <v>50</v>
      </c>
      <c r="F46" s="29" t="s">
        <v>12</v>
      </c>
      <c r="G46" s="51">
        <f>SUMPRODUCT($F8:$F25,G8:G25)*G3+G44</f>
        <v>2154979.6799999997</v>
      </c>
      <c r="H46" s="51">
        <f>SUMPRODUCT($F8:$F25,H8:H25)*H3+H44</f>
        <v>2198079.2736</v>
      </c>
      <c r="I46" s="51">
        <f>SUMPRODUCT($F8:$F25,I8:I25)*I3+I44</f>
        <v>2242040.8590719998</v>
      </c>
      <c r="J46" s="51">
        <f>SUMPRODUCT($F8:$F25,J8:J25)*J3+J44</f>
        <v>2286881.6762534403</v>
      </c>
      <c r="K46" s="51">
        <f>SUMPRODUCT($F8:$F25,K8:K25)*K3+K44</f>
        <v>2332619.3097785087</v>
      </c>
      <c r="L46" s="22" t="s">
        <v>12</v>
      </c>
      <c r="M46" s="52">
        <f t="shared" si="10"/>
        <v>43099.593600000255</v>
      </c>
      <c r="N46" s="52">
        <f t="shared" si="11"/>
        <v>43961.585471999831</v>
      </c>
      <c r="O46" s="52">
        <f t="shared" si="12"/>
        <v>44840.817181440536</v>
      </c>
      <c r="P46" s="52">
        <f t="shared" si="13"/>
        <v>45737.633525068406</v>
      </c>
      <c r="Q46" s="53">
        <f t="shared" si="14"/>
        <v>2.0000000000000122E-2</v>
      </c>
      <c r="R46" s="53">
        <f t="shared" si="15"/>
        <v>1.9999999999999924E-2</v>
      </c>
      <c r="S46" s="53">
        <f t="shared" si="16"/>
        <v>2.000000000000024E-2</v>
      </c>
      <c r="T46" s="53">
        <f t="shared" si="17"/>
        <v>1.9999999999999823E-2</v>
      </c>
    </row>
    <row r="47" spans="1:20" ht="16.5" customHeight="1" x14ac:dyDescent="0.2">
      <c r="A47" s="25" t="str">
        <f t="shared" si="18"/>
        <v>PCSB 5-Year Budget</v>
      </c>
      <c r="B47" s="16">
        <f t="shared" si="18"/>
        <v>184</v>
      </c>
      <c r="C47" s="25" t="str">
        <f t="shared" si="18"/>
        <v>Monument Academy PCS</v>
      </c>
      <c r="D47" s="26" t="str">
        <f t="shared" si="18"/>
        <v>2026-2027</v>
      </c>
      <c r="E47" s="46" t="s">
        <v>51</v>
      </c>
      <c r="F47" s="29" t="s">
        <v>12</v>
      </c>
      <c r="G47" s="51">
        <f>SUMPRODUCT($F26:$F43,G26:G43)*G3+G45</f>
        <v>9679714.2676399983</v>
      </c>
      <c r="H47" s="51">
        <f>SUMPRODUCT($F26:$F43,H26:H43)*H3+H45</f>
        <v>9873308.5529927965</v>
      </c>
      <c r="I47" s="51">
        <f>SUMPRODUCT($F26:$F43,I26:I43)*I3+I45</f>
        <v>10070774.724052655</v>
      </c>
      <c r="J47" s="51">
        <f>SUMPRODUCT($F26:$F43,J26:J43)*J3+J45</f>
        <v>10272190.21853371</v>
      </c>
      <c r="K47" s="51">
        <f>SUMPRODUCT($F26:$F43,K26:K43)*K3+K45</f>
        <v>10477634.022904383</v>
      </c>
      <c r="L47" s="22" t="s">
        <v>12</v>
      </c>
      <c r="M47" s="52">
        <f t="shared" si="10"/>
        <v>193594.28535279818</v>
      </c>
      <c r="N47" s="52">
        <f t="shared" si="11"/>
        <v>197466.17105985805</v>
      </c>
      <c r="O47" s="52">
        <f t="shared" si="12"/>
        <v>201415.49448105507</v>
      </c>
      <c r="P47" s="52">
        <f t="shared" si="13"/>
        <v>205443.80437067337</v>
      </c>
      <c r="Q47" s="53">
        <f t="shared" si="14"/>
        <v>1.9999999999999817E-2</v>
      </c>
      <c r="R47" s="53">
        <f t="shared" si="15"/>
        <v>2.0000000000000216E-2</v>
      </c>
      <c r="S47" s="53">
        <f t="shared" si="16"/>
        <v>2.0000000000000195E-2</v>
      </c>
      <c r="T47" s="53">
        <f t="shared" si="17"/>
        <v>1.9999999999999921E-2</v>
      </c>
    </row>
    <row r="48" spans="1:20" ht="16.5" customHeight="1" x14ac:dyDescent="0.2">
      <c r="A48" s="25" t="str">
        <f t="shared" si="18"/>
        <v>PCSB 5-Year Budget</v>
      </c>
      <c r="B48" s="16">
        <f t="shared" si="18"/>
        <v>184</v>
      </c>
      <c r="C48" s="25" t="str">
        <f t="shared" si="18"/>
        <v>Monument Academy PCS</v>
      </c>
      <c r="D48" s="26" t="str">
        <f t="shared" si="18"/>
        <v>2026-2027</v>
      </c>
      <c r="E48" s="32" t="s">
        <v>52</v>
      </c>
      <c r="F48" s="29" t="s">
        <v>12</v>
      </c>
      <c r="G48" s="51">
        <f>(G103-G34)*G5+G34*G7</f>
        <v>1351480</v>
      </c>
      <c r="H48" s="51">
        <f>(H103-H34)*H5+H34*H7</f>
        <v>1351480</v>
      </c>
      <c r="I48" s="51">
        <f>(I103-I34)*I5+I34*I7</f>
        <v>1364994.8</v>
      </c>
      <c r="J48" s="51">
        <f>(J103-J34)*J5+J34*J7</f>
        <v>1378644.7480000001</v>
      </c>
      <c r="K48" s="51">
        <f>(K103-K34)*K5+K34*K7</f>
        <v>1392431.1954800005</v>
      </c>
      <c r="L48" s="22" t="s">
        <v>12</v>
      </c>
      <c r="M48" s="52">
        <f t="shared" si="10"/>
        <v>0</v>
      </c>
      <c r="N48" s="52">
        <f t="shared" si="11"/>
        <v>13514.800000000047</v>
      </c>
      <c r="O48" s="52">
        <f t="shared" si="12"/>
        <v>13649.948000000091</v>
      </c>
      <c r="P48" s="52">
        <f t="shared" si="13"/>
        <v>13786.447480000323</v>
      </c>
      <c r="Q48" s="53">
        <f t="shared" si="14"/>
        <v>0</v>
      </c>
      <c r="R48" s="53">
        <f t="shared" si="15"/>
        <v>1.0000000000000035E-2</v>
      </c>
      <c r="S48" s="53">
        <f t="shared" si="16"/>
        <v>1.0000000000000066E-2</v>
      </c>
      <c r="T48" s="53">
        <f t="shared" si="17"/>
        <v>1.0000000000000233E-2</v>
      </c>
    </row>
    <row r="49" spans="1:20" ht="15" customHeight="1" x14ac:dyDescent="0.2">
      <c r="A49" s="25" t="str">
        <f t="shared" si="18"/>
        <v>PCSB 5-Year Budget</v>
      </c>
      <c r="B49" s="16">
        <f t="shared" si="18"/>
        <v>184</v>
      </c>
      <c r="C49" s="25" t="str">
        <f t="shared" si="18"/>
        <v>Monument Academy PCS</v>
      </c>
      <c r="D49" s="26" t="str">
        <f t="shared" si="18"/>
        <v>2026-2027</v>
      </c>
      <c r="E49" t="s">
        <v>53</v>
      </c>
      <c r="F49" s="29" t="s">
        <v>12</v>
      </c>
      <c r="G49" s="47">
        <v>513622.01250781299</v>
      </c>
      <c r="H49" s="47">
        <v>513622.01250781299</v>
      </c>
      <c r="I49" s="47">
        <v>513622.01250781299</v>
      </c>
      <c r="J49" s="47">
        <v>513622.01250781299</v>
      </c>
      <c r="K49" s="47">
        <v>513622.01250781299</v>
      </c>
      <c r="L49" s="22" t="s">
        <v>144</v>
      </c>
      <c r="M49" s="48">
        <f t="shared" si="10"/>
        <v>0</v>
      </c>
      <c r="N49" s="48">
        <f t="shared" si="11"/>
        <v>0</v>
      </c>
      <c r="O49" s="48">
        <f t="shared" si="12"/>
        <v>0</v>
      </c>
      <c r="P49" s="48">
        <f t="shared" si="13"/>
        <v>0</v>
      </c>
      <c r="Q49" s="24">
        <f t="shared" si="14"/>
        <v>0</v>
      </c>
      <c r="R49" s="24">
        <f t="shared" si="15"/>
        <v>0</v>
      </c>
      <c r="S49" s="24">
        <f t="shared" si="16"/>
        <v>0</v>
      </c>
      <c r="T49" s="24">
        <f t="shared" si="17"/>
        <v>0</v>
      </c>
    </row>
    <row r="50" spans="1:20" ht="16.5" customHeight="1" x14ac:dyDescent="0.2">
      <c r="A50" s="25" t="str">
        <f t="shared" si="18"/>
        <v>PCSB 5-Year Budget</v>
      </c>
      <c r="B50" s="16">
        <f t="shared" si="18"/>
        <v>184</v>
      </c>
      <c r="C50" s="25" t="str">
        <f t="shared" si="18"/>
        <v>Monument Academy PCS</v>
      </c>
      <c r="D50" s="26" t="str">
        <f t="shared" si="18"/>
        <v>2026-2027</v>
      </c>
      <c r="E50" t="s">
        <v>55</v>
      </c>
      <c r="F50" s="29" t="s">
        <v>12</v>
      </c>
      <c r="G50" s="47">
        <v>85469.423620117203</v>
      </c>
      <c r="H50" s="47">
        <v>85469.423620117203</v>
      </c>
      <c r="I50" s="47">
        <v>85469.423620117203</v>
      </c>
      <c r="J50" s="47">
        <v>85469.423620117203</v>
      </c>
      <c r="K50" s="47">
        <v>85469.423620117203</v>
      </c>
      <c r="L50" s="22" t="s">
        <v>12</v>
      </c>
      <c r="M50" s="48">
        <f t="shared" si="10"/>
        <v>0</v>
      </c>
      <c r="N50" s="48">
        <f t="shared" si="11"/>
        <v>0</v>
      </c>
      <c r="O50" s="48">
        <f t="shared" si="12"/>
        <v>0</v>
      </c>
      <c r="P50" s="48">
        <f t="shared" si="13"/>
        <v>0</v>
      </c>
      <c r="Q50" s="24">
        <f t="shared" si="14"/>
        <v>0</v>
      </c>
      <c r="R50" s="24">
        <f t="shared" si="15"/>
        <v>0</v>
      </c>
      <c r="S50" s="24">
        <f t="shared" si="16"/>
        <v>0</v>
      </c>
      <c r="T50" s="24">
        <f t="shared" si="17"/>
        <v>0</v>
      </c>
    </row>
    <row r="51" spans="1:20" ht="16.5" customHeight="1" x14ac:dyDescent="0.2">
      <c r="A51" s="25" t="str">
        <f t="shared" si="18"/>
        <v>PCSB 5-Year Budget</v>
      </c>
      <c r="B51" s="16">
        <f t="shared" si="18"/>
        <v>184</v>
      </c>
      <c r="C51" s="25" t="str">
        <f t="shared" si="18"/>
        <v>Monument Academy PCS</v>
      </c>
      <c r="D51" s="26" t="str">
        <f t="shared" si="18"/>
        <v>2026-2027</v>
      </c>
      <c r="E51" t="s">
        <v>56</v>
      </c>
      <c r="F51" s="29" t="s">
        <v>12</v>
      </c>
      <c r="G51" s="47">
        <v>600000</v>
      </c>
      <c r="H51" s="47">
        <v>400000</v>
      </c>
      <c r="I51" s="47">
        <v>400000</v>
      </c>
      <c r="J51" s="47">
        <v>400000</v>
      </c>
      <c r="K51" s="47">
        <v>400000</v>
      </c>
      <c r="L51" s="22" t="s">
        <v>145</v>
      </c>
      <c r="M51" s="48">
        <f t="shared" si="10"/>
        <v>-200000</v>
      </c>
      <c r="N51" s="48">
        <f t="shared" si="11"/>
        <v>0</v>
      </c>
      <c r="O51" s="48">
        <f t="shared" si="12"/>
        <v>0</v>
      </c>
      <c r="P51" s="48">
        <f t="shared" si="13"/>
        <v>0</v>
      </c>
      <c r="Q51" s="24">
        <f t="shared" si="14"/>
        <v>-0.33333333333333331</v>
      </c>
      <c r="R51" s="24">
        <f t="shared" si="15"/>
        <v>0</v>
      </c>
      <c r="S51" s="24">
        <f t="shared" si="16"/>
        <v>0</v>
      </c>
      <c r="T51" s="24">
        <f t="shared" si="17"/>
        <v>0</v>
      </c>
    </row>
    <row r="52" spans="1:20" ht="16.5" customHeight="1" x14ac:dyDescent="0.2">
      <c r="A52" s="25" t="str">
        <f t="shared" si="18"/>
        <v>PCSB 5-Year Budget</v>
      </c>
      <c r="B52" s="16">
        <f t="shared" si="18"/>
        <v>184</v>
      </c>
      <c r="C52" s="25" t="str">
        <f t="shared" si="18"/>
        <v>Monument Academy PCS</v>
      </c>
      <c r="D52" s="26" t="str">
        <f t="shared" si="18"/>
        <v>2026-2027</v>
      </c>
      <c r="E52" t="s">
        <v>58</v>
      </c>
      <c r="F52" s="29" t="s">
        <v>12</v>
      </c>
      <c r="G52" s="47">
        <v>408408.54124023399</v>
      </c>
      <c r="H52" s="47">
        <v>408408.54124023399</v>
      </c>
      <c r="I52" s="47">
        <v>408408.54124023399</v>
      </c>
      <c r="J52" s="47">
        <v>408408.54124023399</v>
      </c>
      <c r="K52" s="47">
        <v>408408.54124023399</v>
      </c>
      <c r="L52" s="22" t="s">
        <v>59</v>
      </c>
      <c r="M52" s="48">
        <f t="shared" si="10"/>
        <v>0</v>
      </c>
      <c r="N52" s="48">
        <f t="shared" si="11"/>
        <v>0</v>
      </c>
      <c r="O52" s="48">
        <f t="shared" si="12"/>
        <v>0</v>
      </c>
      <c r="P52" s="48">
        <f t="shared" si="13"/>
        <v>0</v>
      </c>
      <c r="Q52" s="24">
        <f t="shared" si="14"/>
        <v>0</v>
      </c>
      <c r="R52" s="24">
        <f t="shared" si="15"/>
        <v>0</v>
      </c>
      <c r="S52" s="24">
        <f t="shared" si="16"/>
        <v>0</v>
      </c>
      <c r="T52" s="24">
        <f t="shared" si="17"/>
        <v>0</v>
      </c>
    </row>
    <row r="53" spans="1:20" ht="16.5" customHeight="1" x14ac:dyDescent="0.2">
      <c r="A53" s="25" t="str">
        <f t="shared" si="18"/>
        <v>PCSB 5-Year Budget</v>
      </c>
      <c r="B53" s="16">
        <f t="shared" si="18"/>
        <v>184</v>
      </c>
      <c r="C53" s="25" t="str">
        <f t="shared" si="18"/>
        <v>Monument Academy PCS</v>
      </c>
      <c r="D53" s="26" t="str">
        <f t="shared" si="18"/>
        <v>2026-2027</v>
      </c>
      <c r="E53" s="54" t="s">
        <v>60</v>
      </c>
      <c r="F53" s="29" t="s">
        <v>12</v>
      </c>
      <c r="G53" s="55">
        <f>SUM(G46:G52)</f>
        <v>14793673.925008163</v>
      </c>
      <c r="H53" s="55">
        <f>SUM(H46:H52)</f>
        <v>14830367.80396096</v>
      </c>
      <c r="I53" s="55">
        <f>SUM(I46:I52)</f>
        <v>15085310.36049282</v>
      </c>
      <c r="J53" s="55">
        <f>SUM(J46:J52)</f>
        <v>15345216.620155314</v>
      </c>
      <c r="K53" s="55">
        <f>SUM(K46:K52)</f>
        <v>15610184.505531058</v>
      </c>
      <c r="L53" s="29" t="s">
        <v>12</v>
      </c>
      <c r="M53" s="56">
        <f t="shared" si="10"/>
        <v>36693.878952797502</v>
      </c>
      <c r="N53" s="56">
        <f t="shared" si="11"/>
        <v>254942.55653185956</v>
      </c>
      <c r="O53" s="56">
        <f t="shared" si="12"/>
        <v>259906.25966249406</v>
      </c>
      <c r="P53" s="56">
        <f t="shared" si="13"/>
        <v>264967.88537574373</v>
      </c>
      <c r="Q53" s="57">
        <f t="shared" si="14"/>
        <v>2.4803763513245921E-3</v>
      </c>
      <c r="R53" s="57">
        <f t="shared" si="15"/>
        <v>1.7190575439657563E-2</v>
      </c>
      <c r="S53" s="57">
        <f t="shared" si="16"/>
        <v>1.7229095951725795E-2</v>
      </c>
      <c r="T53" s="57">
        <f t="shared" si="17"/>
        <v>1.7267132288489122E-2</v>
      </c>
    </row>
    <row r="54" spans="1:20" ht="30" customHeight="1" x14ac:dyDescent="0.2">
      <c r="A54" s="25" t="str">
        <f t="shared" si="18"/>
        <v>PCSB 5-Year Budget</v>
      </c>
      <c r="B54" s="16">
        <f t="shared" si="18"/>
        <v>184</v>
      </c>
      <c r="C54" s="25" t="str">
        <f t="shared" si="18"/>
        <v>Monument Academy PCS</v>
      </c>
      <c r="D54" s="26" t="str">
        <f t="shared" si="18"/>
        <v>2026-2027</v>
      </c>
      <c r="E54" t="s">
        <v>146</v>
      </c>
      <c r="F54" s="29" t="s">
        <v>12</v>
      </c>
      <c r="G54" s="58">
        <v>37</v>
      </c>
      <c r="H54" s="58">
        <v>37</v>
      </c>
      <c r="I54" s="58">
        <v>37</v>
      </c>
      <c r="J54" s="58">
        <v>37</v>
      </c>
      <c r="K54" s="58">
        <v>37</v>
      </c>
      <c r="L54" s="22" t="s">
        <v>12</v>
      </c>
      <c r="M54" s="59">
        <f t="shared" si="10"/>
        <v>0</v>
      </c>
      <c r="N54" s="59">
        <f t="shared" si="11"/>
        <v>0</v>
      </c>
      <c r="O54" s="59">
        <f t="shared" si="12"/>
        <v>0</v>
      </c>
      <c r="P54" s="59">
        <f t="shared" si="13"/>
        <v>0</v>
      </c>
      <c r="Q54" s="53">
        <f t="shared" si="14"/>
        <v>0</v>
      </c>
      <c r="R54" s="53">
        <f t="shared" si="15"/>
        <v>0</v>
      </c>
      <c r="S54" s="53">
        <f t="shared" si="16"/>
        <v>0</v>
      </c>
      <c r="T54" s="53">
        <f t="shared" si="17"/>
        <v>0</v>
      </c>
    </row>
    <row r="55" spans="1:20" ht="16.5" customHeight="1" x14ac:dyDescent="0.2">
      <c r="A55" s="25" t="str">
        <f t="shared" si="18"/>
        <v>PCSB 5-Year Budget</v>
      </c>
      <c r="B55" s="16">
        <f t="shared" si="18"/>
        <v>184</v>
      </c>
      <c r="C55" s="25" t="str">
        <f t="shared" si="18"/>
        <v>Monument Academy PCS</v>
      </c>
      <c r="D55" s="26" t="str">
        <f t="shared" si="18"/>
        <v>2026-2027</v>
      </c>
      <c r="E55" t="s">
        <v>147</v>
      </c>
      <c r="F55" s="29" t="s">
        <v>12</v>
      </c>
      <c r="G55" s="58">
        <v>4</v>
      </c>
      <c r="H55" s="58">
        <v>4</v>
      </c>
      <c r="I55" s="58">
        <v>4</v>
      </c>
      <c r="J55" s="58">
        <v>4</v>
      </c>
      <c r="K55" s="58">
        <v>4</v>
      </c>
      <c r="L55" s="22" t="s">
        <v>12</v>
      </c>
      <c r="M55" s="59">
        <f t="shared" si="10"/>
        <v>0</v>
      </c>
      <c r="N55" s="59">
        <f t="shared" si="11"/>
        <v>0</v>
      </c>
      <c r="O55" s="59">
        <f t="shared" si="12"/>
        <v>0</v>
      </c>
      <c r="P55" s="59">
        <f t="shared" si="13"/>
        <v>0</v>
      </c>
      <c r="Q55" s="53">
        <f t="shared" si="14"/>
        <v>0</v>
      </c>
      <c r="R55" s="53">
        <f t="shared" si="15"/>
        <v>0</v>
      </c>
      <c r="S55" s="53">
        <f t="shared" si="16"/>
        <v>0</v>
      </c>
      <c r="T55" s="53">
        <f t="shared" si="17"/>
        <v>0</v>
      </c>
    </row>
    <row r="56" spans="1:20" ht="16.5" customHeight="1" x14ac:dyDescent="0.2">
      <c r="A56" s="25" t="str">
        <f t="shared" si="18"/>
        <v>PCSB 5-Year Budget</v>
      </c>
      <c r="B56" s="16">
        <f t="shared" si="18"/>
        <v>184</v>
      </c>
      <c r="C56" s="25" t="str">
        <f t="shared" si="18"/>
        <v>Monument Academy PCS</v>
      </c>
      <c r="D56" s="26" t="str">
        <f t="shared" si="18"/>
        <v>2026-2027</v>
      </c>
      <c r="E56" t="s">
        <v>148</v>
      </c>
      <c r="F56" s="29" t="s">
        <v>12</v>
      </c>
      <c r="G56" s="58">
        <v>1</v>
      </c>
      <c r="H56" s="58">
        <v>1</v>
      </c>
      <c r="I56" s="58">
        <v>1</v>
      </c>
      <c r="J56" s="58">
        <v>1</v>
      </c>
      <c r="K56" s="58">
        <v>1</v>
      </c>
      <c r="L56" s="22" t="s">
        <v>12</v>
      </c>
      <c r="M56" s="59">
        <f t="shared" si="10"/>
        <v>0</v>
      </c>
      <c r="N56" s="59">
        <f t="shared" si="11"/>
        <v>0</v>
      </c>
      <c r="O56" s="59">
        <f t="shared" si="12"/>
        <v>0</v>
      </c>
      <c r="P56" s="59">
        <f t="shared" si="13"/>
        <v>0</v>
      </c>
      <c r="Q56" s="53">
        <f t="shared" si="14"/>
        <v>0</v>
      </c>
      <c r="R56" s="53">
        <f t="shared" si="15"/>
        <v>0</v>
      </c>
      <c r="S56" s="53">
        <f t="shared" si="16"/>
        <v>0</v>
      </c>
      <c r="T56" s="53">
        <f t="shared" si="17"/>
        <v>0</v>
      </c>
    </row>
    <row r="57" spans="1:20" ht="16.5" customHeight="1" x14ac:dyDescent="0.2">
      <c r="A57" s="25" t="str">
        <f t="shared" si="18"/>
        <v>PCSB 5-Year Budget</v>
      </c>
      <c r="B57" s="16">
        <f t="shared" si="18"/>
        <v>184</v>
      </c>
      <c r="C57" s="25" t="str">
        <f t="shared" si="18"/>
        <v>Monument Academy PCS</v>
      </c>
      <c r="D57" s="26" t="str">
        <f t="shared" si="18"/>
        <v>2026-2027</v>
      </c>
      <c r="E57" t="s">
        <v>64</v>
      </c>
      <c r="F57" s="29" t="s">
        <v>12</v>
      </c>
      <c r="G57" s="58">
        <v>0</v>
      </c>
      <c r="H57" s="58">
        <v>0</v>
      </c>
      <c r="I57" s="58">
        <v>0</v>
      </c>
      <c r="J57" s="58">
        <v>0</v>
      </c>
      <c r="K57" s="58">
        <v>0</v>
      </c>
      <c r="L57" s="22" t="s">
        <v>12</v>
      </c>
      <c r="M57" s="59">
        <f t="shared" si="10"/>
        <v>0</v>
      </c>
      <c r="N57" s="59">
        <f t="shared" si="11"/>
        <v>0</v>
      </c>
      <c r="O57" s="59">
        <f t="shared" si="12"/>
        <v>0</v>
      </c>
      <c r="P57" s="59">
        <f t="shared" si="13"/>
        <v>0</v>
      </c>
      <c r="Q57" s="53">
        <f t="shared" si="14"/>
        <v>0</v>
      </c>
      <c r="R57" s="53">
        <f t="shared" si="15"/>
        <v>0</v>
      </c>
      <c r="S57" s="53">
        <f t="shared" si="16"/>
        <v>0</v>
      </c>
      <c r="T57" s="53">
        <f t="shared" si="17"/>
        <v>0</v>
      </c>
    </row>
    <row r="58" spans="1:20" ht="16.5" customHeight="1" x14ac:dyDescent="0.2">
      <c r="A58" s="25" t="str">
        <f t="shared" si="18"/>
        <v>PCSB 5-Year Budget</v>
      </c>
      <c r="B58" s="16">
        <f t="shared" si="18"/>
        <v>184</v>
      </c>
      <c r="C58" s="25" t="str">
        <f t="shared" si="18"/>
        <v>Monument Academy PCS</v>
      </c>
      <c r="D58" s="26" t="str">
        <f t="shared" si="18"/>
        <v>2026-2027</v>
      </c>
      <c r="E58" t="s">
        <v>65</v>
      </c>
      <c r="F58" s="29" t="s">
        <v>12</v>
      </c>
      <c r="G58" s="58">
        <v>83.5</v>
      </c>
      <c r="H58" s="58">
        <v>83.5</v>
      </c>
      <c r="I58" s="58">
        <v>83.5</v>
      </c>
      <c r="J58" s="58">
        <v>83.5</v>
      </c>
      <c r="K58" s="58">
        <v>83.5</v>
      </c>
      <c r="L58" s="22" t="s">
        <v>12</v>
      </c>
      <c r="M58" s="59">
        <f t="shared" si="10"/>
        <v>0</v>
      </c>
      <c r="N58" s="59">
        <f t="shared" si="11"/>
        <v>0</v>
      </c>
      <c r="O58" s="59">
        <f t="shared" si="12"/>
        <v>0</v>
      </c>
      <c r="P58" s="59">
        <f t="shared" si="13"/>
        <v>0</v>
      </c>
      <c r="Q58" s="53">
        <f t="shared" si="14"/>
        <v>0</v>
      </c>
      <c r="R58" s="53">
        <f t="shared" si="15"/>
        <v>0</v>
      </c>
      <c r="S58" s="53">
        <f t="shared" si="16"/>
        <v>0</v>
      </c>
      <c r="T58" s="53">
        <f t="shared" si="17"/>
        <v>0</v>
      </c>
    </row>
    <row r="59" spans="1:20" ht="16.5" customHeight="1" x14ac:dyDescent="0.2">
      <c r="A59" s="25" t="str">
        <f t="shared" si="18"/>
        <v>PCSB 5-Year Budget</v>
      </c>
      <c r="B59" s="16">
        <f t="shared" si="18"/>
        <v>184</v>
      </c>
      <c r="C59" s="25" t="str">
        <f t="shared" si="18"/>
        <v>Monument Academy PCS</v>
      </c>
      <c r="D59" s="26" t="str">
        <f t="shared" si="18"/>
        <v>2026-2027</v>
      </c>
      <c r="E59" t="s">
        <v>67</v>
      </c>
      <c r="F59" s="29" t="s">
        <v>12</v>
      </c>
      <c r="G59" s="58">
        <v>0</v>
      </c>
      <c r="H59" s="58">
        <v>0</v>
      </c>
      <c r="I59" s="58">
        <v>0</v>
      </c>
      <c r="J59" s="58">
        <v>0</v>
      </c>
      <c r="K59" s="58">
        <v>0</v>
      </c>
      <c r="L59" s="22" t="s">
        <v>12</v>
      </c>
      <c r="M59" s="59">
        <f t="shared" si="10"/>
        <v>0</v>
      </c>
      <c r="N59" s="59">
        <f t="shared" si="11"/>
        <v>0</v>
      </c>
      <c r="O59" s="59">
        <f t="shared" si="12"/>
        <v>0</v>
      </c>
      <c r="P59" s="59">
        <f t="shared" si="13"/>
        <v>0</v>
      </c>
      <c r="Q59" s="53">
        <f t="shared" si="14"/>
        <v>0</v>
      </c>
      <c r="R59" s="53">
        <f t="shared" si="15"/>
        <v>0</v>
      </c>
      <c r="S59" s="53">
        <f t="shared" si="16"/>
        <v>0</v>
      </c>
      <c r="T59" s="53">
        <f t="shared" si="17"/>
        <v>0</v>
      </c>
    </row>
    <row r="60" spans="1:20" ht="16.5" customHeight="1" x14ac:dyDescent="0.2">
      <c r="A60" s="25" t="str">
        <f t="shared" si="18"/>
        <v>PCSB 5-Year Budget</v>
      </c>
      <c r="B60" s="16">
        <f t="shared" si="18"/>
        <v>184</v>
      </c>
      <c r="C60" s="25" t="str">
        <f t="shared" si="18"/>
        <v>Monument Academy PCS</v>
      </c>
      <c r="D60" s="26" t="str">
        <f t="shared" si="18"/>
        <v>2026-2027</v>
      </c>
      <c r="E60" t="s">
        <v>149</v>
      </c>
      <c r="F60" s="29" t="s">
        <v>12</v>
      </c>
      <c r="G60" s="60">
        <f>SUM(G54:G59)</f>
        <v>125.5</v>
      </c>
      <c r="H60" s="60">
        <f>SUM(H54:H59)</f>
        <v>125.5</v>
      </c>
      <c r="I60" s="60">
        <f>SUM(I54:I59)</f>
        <v>125.5</v>
      </c>
      <c r="J60" s="60">
        <f>SUM(J54:J59)</f>
        <v>125.5</v>
      </c>
      <c r="K60" s="60">
        <f>SUM(K54:K59)</f>
        <v>125.5</v>
      </c>
      <c r="L60" s="29" t="s">
        <v>12</v>
      </c>
      <c r="M60" s="61">
        <f t="shared" si="10"/>
        <v>0</v>
      </c>
      <c r="N60" s="61">
        <f t="shared" si="11"/>
        <v>0</v>
      </c>
      <c r="O60" s="61">
        <f t="shared" si="12"/>
        <v>0</v>
      </c>
      <c r="P60" s="61">
        <f t="shared" si="13"/>
        <v>0</v>
      </c>
      <c r="Q60" s="57">
        <f t="shared" si="14"/>
        <v>0</v>
      </c>
      <c r="R60" s="57">
        <f t="shared" si="15"/>
        <v>0</v>
      </c>
      <c r="S60" s="57">
        <f t="shared" si="16"/>
        <v>0</v>
      </c>
      <c r="T60" s="57">
        <f t="shared" si="17"/>
        <v>0</v>
      </c>
    </row>
    <row r="61" spans="1:20" ht="30" customHeight="1" x14ac:dyDescent="0.2">
      <c r="A61" s="25" t="str">
        <f t="shared" si="18"/>
        <v>PCSB 5-Year Budget</v>
      </c>
      <c r="B61" s="16">
        <f t="shared" si="18"/>
        <v>184</v>
      </c>
      <c r="C61" s="25" t="str">
        <f t="shared" si="18"/>
        <v>Monument Academy PCS</v>
      </c>
      <c r="D61" s="26" t="str">
        <f t="shared" si="18"/>
        <v>2026-2027</v>
      </c>
      <c r="E61" s="62" t="s">
        <v>69</v>
      </c>
      <c r="F61" s="29" t="s">
        <v>12</v>
      </c>
      <c r="G61" s="47">
        <v>3450982.3083226699</v>
      </c>
      <c r="H61" s="47">
        <v>3520001.9544891198</v>
      </c>
      <c r="I61" s="47">
        <v>3590401.9935789001</v>
      </c>
      <c r="J61" s="47">
        <v>3662210.0334504801</v>
      </c>
      <c r="K61" s="47">
        <v>3735454.2341194898</v>
      </c>
      <c r="L61" s="22" t="s">
        <v>150</v>
      </c>
      <c r="M61" s="48">
        <f t="shared" si="10"/>
        <v>69019.646166449878</v>
      </c>
      <c r="N61" s="48">
        <f t="shared" si="11"/>
        <v>70400.039089780301</v>
      </c>
      <c r="O61" s="48">
        <f t="shared" si="12"/>
        <v>71808.039871579967</v>
      </c>
      <c r="P61" s="48">
        <f t="shared" si="13"/>
        <v>73244.200669009704</v>
      </c>
      <c r="Q61" s="24">
        <f t="shared" si="14"/>
        <v>1.999999999999898E-2</v>
      </c>
      <c r="R61" s="24">
        <f t="shared" si="15"/>
        <v>1.9999999999999404E-2</v>
      </c>
      <c r="S61" s="24">
        <f t="shared" si="16"/>
        <v>2.0000000000000549E-2</v>
      </c>
      <c r="T61" s="24">
        <f t="shared" si="17"/>
        <v>2.0000000000000028E-2</v>
      </c>
    </row>
    <row r="62" spans="1:20" ht="15" customHeight="1" x14ac:dyDescent="0.2">
      <c r="A62" s="25" t="str">
        <f t="shared" si="18"/>
        <v>PCSB 5-Year Budget</v>
      </c>
      <c r="B62" s="16">
        <f t="shared" si="18"/>
        <v>184</v>
      </c>
      <c r="C62" s="25" t="str">
        <f t="shared" si="18"/>
        <v>Monument Academy PCS</v>
      </c>
      <c r="D62" s="26" t="str">
        <f t="shared" si="18"/>
        <v>2026-2027</v>
      </c>
      <c r="E62" s="62" t="s">
        <v>71</v>
      </c>
      <c r="F62" s="29" t="s">
        <v>12</v>
      </c>
      <c r="G62" s="47">
        <v>769904.777829748</v>
      </c>
      <c r="H62" s="47">
        <v>785302.87338634301</v>
      </c>
      <c r="I62" s="47">
        <v>801008.93085407</v>
      </c>
      <c r="J62" s="47">
        <v>817029.10947115102</v>
      </c>
      <c r="K62" s="47">
        <v>833369.69166057406</v>
      </c>
      <c r="L62" s="22" t="s">
        <v>72</v>
      </c>
      <c r="M62" s="48">
        <f t="shared" si="10"/>
        <v>15398.095556595013</v>
      </c>
      <c r="N62" s="48">
        <f t="shared" si="11"/>
        <v>15706.057467726991</v>
      </c>
      <c r="O62" s="48">
        <f t="shared" si="12"/>
        <v>16020.178617081023</v>
      </c>
      <c r="P62" s="48">
        <f t="shared" si="13"/>
        <v>16340.582189423032</v>
      </c>
      <c r="Q62" s="24">
        <f t="shared" si="14"/>
        <v>2.000000000000007E-2</v>
      </c>
      <c r="R62" s="24">
        <f t="shared" si="15"/>
        <v>2.0000000000000167E-2</v>
      </c>
      <c r="S62" s="24">
        <f t="shared" si="16"/>
        <v>1.9999999999999529E-2</v>
      </c>
      <c r="T62" s="24">
        <f t="shared" si="17"/>
        <v>2.0000000000000014E-2</v>
      </c>
    </row>
    <row r="63" spans="1:20" ht="15" customHeight="1" x14ac:dyDescent="0.2">
      <c r="A63" s="25" t="str">
        <f t="shared" ref="A63:D82" si="19">A$2</f>
        <v>PCSB 5-Year Budget</v>
      </c>
      <c r="B63" s="16">
        <f t="shared" si="19"/>
        <v>184</v>
      </c>
      <c r="C63" s="25" t="str">
        <f t="shared" si="19"/>
        <v>Monument Academy PCS</v>
      </c>
      <c r="D63" s="26" t="str">
        <f t="shared" si="19"/>
        <v>2026-2027</v>
      </c>
      <c r="E63" s="62" t="s">
        <v>73</v>
      </c>
      <c r="F63" s="29" t="s">
        <v>12</v>
      </c>
      <c r="G63" s="47">
        <v>243210.24566375199</v>
      </c>
      <c r="H63" s="47">
        <v>248074.45057702699</v>
      </c>
      <c r="I63" s="47">
        <v>253035.939588568</v>
      </c>
      <c r="J63" s="47">
        <v>258096.65838033901</v>
      </c>
      <c r="K63" s="47">
        <v>263258.59154794598</v>
      </c>
      <c r="L63" s="22" t="s">
        <v>12</v>
      </c>
      <c r="M63" s="48">
        <f t="shared" si="10"/>
        <v>4864.2049132749962</v>
      </c>
      <c r="N63" s="48">
        <f t="shared" si="11"/>
        <v>4961.4890115410089</v>
      </c>
      <c r="O63" s="48">
        <f t="shared" si="12"/>
        <v>5060.7187917710107</v>
      </c>
      <c r="P63" s="48">
        <f t="shared" si="13"/>
        <v>5161.9331676069705</v>
      </c>
      <c r="Q63" s="24">
        <f t="shared" si="14"/>
        <v>1.999999999999982E-2</v>
      </c>
      <c r="R63" s="24">
        <f t="shared" si="15"/>
        <v>2.0000000000001891E-2</v>
      </c>
      <c r="S63" s="24">
        <f t="shared" si="16"/>
        <v>1.999999999999862E-2</v>
      </c>
      <c r="T63" s="24">
        <f t="shared" si="17"/>
        <v>2.0000000000000736E-2</v>
      </c>
    </row>
    <row r="64" spans="1:20" ht="15" customHeight="1" x14ac:dyDescent="0.2">
      <c r="A64" s="25" t="str">
        <f t="shared" si="19"/>
        <v>PCSB 5-Year Budget</v>
      </c>
      <c r="B64" s="16">
        <f t="shared" si="19"/>
        <v>184</v>
      </c>
      <c r="C64" s="25" t="str">
        <f t="shared" si="19"/>
        <v>Monument Academy PCS</v>
      </c>
      <c r="D64" s="26" t="str">
        <f t="shared" si="19"/>
        <v>2026-2027</v>
      </c>
      <c r="E64" s="54" t="s">
        <v>74</v>
      </c>
      <c r="F64" s="29" t="s">
        <v>12</v>
      </c>
      <c r="G64" s="63">
        <f>SUM(G61:G63)</f>
        <v>4464097.3318161694</v>
      </c>
      <c r="H64" s="63">
        <f>SUM(H61:H63)</f>
        <v>4553379.2784524905</v>
      </c>
      <c r="I64" s="63">
        <f>SUM(I61:I63)</f>
        <v>4644446.8640215388</v>
      </c>
      <c r="J64" s="63">
        <f>SUM(J61:J63)</f>
        <v>4737335.8013019701</v>
      </c>
      <c r="K64" s="63">
        <f>SUM(K61:K63)</f>
        <v>4832082.517328009</v>
      </c>
      <c r="L64" s="29" t="s">
        <v>12</v>
      </c>
      <c r="M64" s="64">
        <f t="shared" si="10"/>
        <v>89281.946636321023</v>
      </c>
      <c r="N64" s="64">
        <f t="shared" si="11"/>
        <v>91067.5855690483</v>
      </c>
      <c r="O64" s="64">
        <f t="shared" si="12"/>
        <v>92888.93728043139</v>
      </c>
      <c r="P64" s="64">
        <f t="shared" si="13"/>
        <v>94746.716026038863</v>
      </c>
      <c r="Q64" s="65">
        <f t="shared" si="14"/>
        <v>1.999999999999947E-2</v>
      </c>
      <c r="R64" s="65">
        <f t="shared" si="15"/>
        <v>1.9999999999999667E-2</v>
      </c>
      <c r="S64" s="65">
        <f t="shared" si="16"/>
        <v>2.0000000000000132E-2</v>
      </c>
      <c r="T64" s="65">
        <f t="shared" si="17"/>
        <v>1.9999999999999886E-2</v>
      </c>
    </row>
    <row r="65" spans="1:20" ht="15" customHeight="1" x14ac:dyDescent="0.2">
      <c r="A65" s="25" t="str">
        <f t="shared" si="19"/>
        <v>PCSB 5-Year Budget</v>
      </c>
      <c r="B65" s="16">
        <f t="shared" si="19"/>
        <v>184</v>
      </c>
      <c r="C65" s="25" t="str">
        <f t="shared" si="19"/>
        <v>Monument Academy PCS</v>
      </c>
      <c r="D65" s="26" t="str">
        <f t="shared" si="19"/>
        <v>2026-2027</v>
      </c>
      <c r="E65" s="62" t="s">
        <v>75</v>
      </c>
      <c r="F65" s="29" t="s">
        <v>12</v>
      </c>
      <c r="G65" s="47">
        <v>0</v>
      </c>
      <c r="H65" s="47">
        <v>0</v>
      </c>
      <c r="I65" s="47">
        <v>0</v>
      </c>
      <c r="J65" s="47">
        <v>0</v>
      </c>
      <c r="K65" s="47">
        <v>0</v>
      </c>
      <c r="L65" s="22" t="s">
        <v>12</v>
      </c>
      <c r="M65" s="48">
        <f t="shared" si="10"/>
        <v>0</v>
      </c>
      <c r="N65" s="48">
        <f t="shared" si="11"/>
        <v>0</v>
      </c>
      <c r="O65" s="48">
        <f t="shared" si="12"/>
        <v>0</v>
      </c>
      <c r="P65" s="48">
        <f t="shared" si="13"/>
        <v>0</v>
      </c>
      <c r="Q65" s="24">
        <f t="shared" si="14"/>
        <v>0</v>
      </c>
      <c r="R65" s="24">
        <f t="shared" si="15"/>
        <v>0</v>
      </c>
      <c r="S65" s="24">
        <f t="shared" si="16"/>
        <v>0</v>
      </c>
      <c r="T65" s="24">
        <f t="shared" si="17"/>
        <v>0</v>
      </c>
    </row>
    <row r="66" spans="1:20" ht="15" customHeight="1" x14ac:dyDescent="0.2">
      <c r="A66" s="25" t="str">
        <f t="shared" si="19"/>
        <v>PCSB 5-Year Budget</v>
      </c>
      <c r="B66" s="16">
        <f t="shared" si="19"/>
        <v>184</v>
      </c>
      <c r="C66" s="25" t="str">
        <f t="shared" si="19"/>
        <v>Monument Academy PCS</v>
      </c>
      <c r="D66" s="26" t="str">
        <f t="shared" si="19"/>
        <v>2026-2027</v>
      </c>
      <c r="E66" s="62" t="s">
        <v>76</v>
      </c>
      <c r="F66" s="29" t="s">
        <v>12</v>
      </c>
      <c r="G66" s="47">
        <v>5176425.87569883</v>
      </c>
      <c r="H66" s="47">
        <v>5279954.3932128102</v>
      </c>
      <c r="I66" s="47">
        <v>5385553.4810770703</v>
      </c>
      <c r="J66" s="47">
        <v>5493264.55069861</v>
      </c>
      <c r="K66" s="47">
        <v>5603129.8417125801</v>
      </c>
      <c r="L66" s="22" t="s">
        <v>77</v>
      </c>
      <c r="M66" s="48">
        <f t="shared" ref="M66:M89" si="20">H66-G66</f>
        <v>103528.51751398016</v>
      </c>
      <c r="N66" s="48">
        <f t="shared" ref="N66:N89" si="21">I66-H66</f>
        <v>105599.08786426019</v>
      </c>
      <c r="O66" s="48">
        <f t="shared" ref="O66:O89" si="22">J66-I66</f>
        <v>107711.06962153967</v>
      </c>
      <c r="P66" s="48">
        <f t="shared" ref="P66:P89" si="23">K66-J66</f>
        <v>109865.29101397004</v>
      </c>
      <c r="Q66" s="24">
        <f t="shared" ref="Q66:Q89" si="24">IF(G66,M66/G66,0)</f>
        <v>2.0000000000000687E-2</v>
      </c>
      <c r="R66" s="24">
        <f t="shared" ref="R66:R89" si="25">IF(H66,N66/H66,0)</f>
        <v>2.0000000000000753E-2</v>
      </c>
      <c r="S66" s="24">
        <f t="shared" ref="S66:S89" si="26">IF(I66,O66/I66,0)</f>
        <v>1.9999999999999678E-2</v>
      </c>
      <c r="T66" s="24">
        <f t="shared" ref="T66:T89" si="27">IF(J66,P66/J66,0)</f>
        <v>1.9999999999999608E-2</v>
      </c>
    </row>
    <row r="67" spans="1:20" ht="15" customHeight="1" x14ac:dyDescent="0.2">
      <c r="A67" s="25" t="str">
        <f t="shared" si="19"/>
        <v>PCSB 5-Year Budget</v>
      </c>
      <c r="B67" s="16">
        <f t="shared" si="19"/>
        <v>184</v>
      </c>
      <c r="C67" s="25" t="str">
        <f t="shared" si="19"/>
        <v>Monument Academy PCS</v>
      </c>
      <c r="D67" s="26" t="str">
        <f t="shared" si="19"/>
        <v>2026-2027</v>
      </c>
      <c r="E67" s="54" t="s">
        <v>78</v>
      </c>
      <c r="F67" s="29" t="s">
        <v>12</v>
      </c>
      <c r="G67" s="55">
        <f>SUM(G64:G66)</f>
        <v>9640523.2075149994</v>
      </c>
      <c r="H67" s="55">
        <f>SUM(H64:H66)</f>
        <v>9833333.6716652997</v>
      </c>
      <c r="I67" s="55">
        <f>SUM(I64:I66)</f>
        <v>10030000.345098609</v>
      </c>
      <c r="J67" s="55">
        <f>SUM(J64:J66)</f>
        <v>10230600.352000579</v>
      </c>
      <c r="K67" s="55">
        <f>SUM(K64:K66)</f>
        <v>10435212.359040588</v>
      </c>
      <c r="L67" s="29" t="s">
        <v>12</v>
      </c>
      <c r="M67" s="56">
        <f t="shared" si="20"/>
        <v>192810.46415030025</v>
      </c>
      <c r="N67" s="56">
        <f t="shared" si="21"/>
        <v>196666.67343330942</v>
      </c>
      <c r="O67" s="56">
        <f t="shared" si="22"/>
        <v>200600.00690197013</v>
      </c>
      <c r="P67" s="56">
        <f t="shared" si="23"/>
        <v>204612.0070400089</v>
      </c>
      <c r="Q67" s="57">
        <f t="shared" si="24"/>
        <v>2.0000000000000028E-2</v>
      </c>
      <c r="R67" s="57">
        <f t="shared" si="25"/>
        <v>2.0000000000000347E-2</v>
      </c>
      <c r="S67" s="57">
        <f t="shared" si="26"/>
        <v>1.9999999999999796E-2</v>
      </c>
      <c r="T67" s="57">
        <f t="shared" si="27"/>
        <v>1.9999999999999737E-2</v>
      </c>
    </row>
    <row r="68" spans="1:20" ht="30" customHeight="1" x14ac:dyDescent="0.2">
      <c r="A68" s="25" t="str">
        <f t="shared" si="19"/>
        <v>PCSB 5-Year Budget</v>
      </c>
      <c r="B68" s="16">
        <f t="shared" si="19"/>
        <v>184</v>
      </c>
      <c r="C68" s="25" t="str">
        <f t="shared" si="19"/>
        <v>Monument Academy PCS</v>
      </c>
      <c r="D68" s="26" t="str">
        <f t="shared" si="19"/>
        <v>2026-2027</v>
      </c>
      <c r="E68" s="15" t="s">
        <v>79</v>
      </c>
      <c r="F68" s="29" t="s">
        <v>12</v>
      </c>
      <c r="G68" s="47">
        <v>245569.71900000001</v>
      </c>
      <c r="H68" s="47">
        <v>252936.81057</v>
      </c>
      <c r="I68" s="47">
        <v>257995.54678139999</v>
      </c>
      <c r="J68" s="47">
        <v>263155.45771702798</v>
      </c>
      <c r="K68" s="47">
        <v>268418.56687136902</v>
      </c>
      <c r="L68" s="22" t="s">
        <v>151</v>
      </c>
      <c r="M68" s="48">
        <f t="shared" si="20"/>
        <v>7367.0915699999896</v>
      </c>
      <c r="N68" s="48">
        <f t="shared" si="21"/>
        <v>5058.7362113999843</v>
      </c>
      <c r="O68" s="48">
        <f t="shared" si="22"/>
        <v>5159.9109356279951</v>
      </c>
      <c r="P68" s="48">
        <f t="shared" si="23"/>
        <v>5263.1091543410439</v>
      </c>
      <c r="Q68" s="24">
        <f t="shared" si="24"/>
        <v>2.9999999999999957E-2</v>
      </c>
      <c r="R68" s="24">
        <f t="shared" si="25"/>
        <v>1.9999999999999938E-2</v>
      </c>
      <c r="S68" s="24">
        <f t="shared" si="26"/>
        <v>1.9999999999999983E-2</v>
      </c>
      <c r="T68" s="24">
        <f t="shared" si="27"/>
        <v>2.0000000000001839E-2</v>
      </c>
    </row>
    <row r="69" spans="1:20" ht="15" customHeight="1" x14ac:dyDescent="0.2">
      <c r="A69" s="25" t="str">
        <f t="shared" si="19"/>
        <v>PCSB 5-Year Budget</v>
      </c>
      <c r="B69" s="16">
        <f t="shared" si="19"/>
        <v>184</v>
      </c>
      <c r="C69" s="25" t="str">
        <f t="shared" si="19"/>
        <v>Monument Academy PCS</v>
      </c>
      <c r="D69" s="26" t="str">
        <f t="shared" si="19"/>
        <v>2026-2027</v>
      </c>
      <c r="E69" s="15" t="s">
        <v>80</v>
      </c>
      <c r="F69" s="29" t="s">
        <v>12</v>
      </c>
      <c r="G69" s="47">
        <v>262742.27</v>
      </c>
      <c r="H69" s="47">
        <v>270624.53810000001</v>
      </c>
      <c r="I69" s="47">
        <v>276037.02886199998</v>
      </c>
      <c r="J69" s="47">
        <v>281557.76943923999</v>
      </c>
      <c r="K69" s="47">
        <v>287188.92482802499</v>
      </c>
      <c r="L69" s="22" t="s">
        <v>12</v>
      </c>
      <c r="M69" s="48">
        <f t="shared" si="20"/>
        <v>7882.2680999999866</v>
      </c>
      <c r="N69" s="48">
        <f t="shared" si="21"/>
        <v>5412.4907619999722</v>
      </c>
      <c r="O69" s="48">
        <f t="shared" si="22"/>
        <v>5520.7405772400089</v>
      </c>
      <c r="P69" s="48">
        <f t="shared" si="23"/>
        <v>5631.1553887850023</v>
      </c>
      <c r="Q69" s="24">
        <f t="shared" si="24"/>
        <v>2.9999999999999947E-2</v>
      </c>
      <c r="R69" s="24">
        <f t="shared" si="25"/>
        <v>1.9999999999999896E-2</v>
      </c>
      <c r="S69" s="24">
        <f t="shared" si="26"/>
        <v>2.0000000000000035E-2</v>
      </c>
      <c r="T69" s="24">
        <f t="shared" si="27"/>
        <v>2.0000000000000719E-2</v>
      </c>
    </row>
    <row r="70" spans="1:20" ht="15" customHeight="1" x14ac:dyDescent="0.2">
      <c r="A70" s="25" t="str">
        <f t="shared" si="19"/>
        <v>PCSB 5-Year Budget</v>
      </c>
      <c r="B70" s="16">
        <f t="shared" si="19"/>
        <v>184</v>
      </c>
      <c r="C70" s="25" t="str">
        <f t="shared" si="19"/>
        <v>Monument Academy PCS</v>
      </c>
      <c r="D70" s="26" t="str">
        <f t="shared" si="19"/>
        <v>2026-2027</v>
      </c>
      <c r="E70" s="15" t="s">
        <v>81</v>
      </c>
      <c r="F70" s="29" t="s">
        <v>12</v>
      </c>
      <c r="G70" s="47">
        <v>128750</v>
      </c>
      <c r="H70" s="47">
        <v>132612.5</v>
      </c>
      <c r="I70" s="47">
        <v>135264.75</v>
      </c>
      <c r="J70" s="47">
        <v>137970.04500000001</v>
      </c>
      <c r="K70" s="47">
        <v>140729.44589999999</v>
      </c>
      <c r="L70" s="22" t="s">
        <v>12</v>
      </c>
      <c r="M70" s="48">
        <f t="shared" si="20"/>
        <v>3862.5</v>
      </c>
      <c r="N70" s="48">
        <f t="shared" si="21"/>
        <v>2652.25</v>
      </c>
      <c r="O70" s="48">
        <f t="shared" si="22"/>
        <v>2705.2950000000128</v>
      </c>
      <c r="P70" s="48">
        <f t="shared" si="23"/>
        <v>2759.4008999999787</v>
      </c>
      <c r="Q70" s="24">
        <f t="shared" si="24"/>
        <v>0.03</v>
      </c>
      <c r="R70" s="24">
        <f t="shared" si="25"/>
        <v>0.02</v>
      </c>
      <c r="S70" s="24">
        <f t="shared" si="26"/>
        <v>2.0000000000000094E-2</v>
      </c>
      <c r="T70" s="24">
        <f t="shared" si="27"/>
        <v>1.9999999999999844E-2</v>
      </c>
    </row>
    <row r="71" spans="1:20" ht="15" customHeight="1" x14ac:dyDescent="0.2">
      <c r="A71" s="25" t="str">
        <f t="shared" si="19"/>
        <v>PCSB 5-Year Budget</v>
      </c>
      <c r="B71" s="16">
        <f t="shared" si="19"/>
        <v>184</v>
      </c>
      <c r="C71" s="25" t="str">
        <f t="shared" si="19"/>
        <v>Monument Academy PCS</v>
      </c>
      <c r="D71" s="26" t="str">
        <f t="shared" si="19"/>
        <v>2026-2027</v>
      </c>
      <c r="E71" s="54" t="s">
        <v>82</v>
      </c>
      <c r="F71" s="29" t="s">
        <v>12</v>
      </c>
      <c r="G71" s="55">
        <f>SUM(G68:G70)</f>
        <v>637061.98900000006</v>
      </c>
      <c r="H71" s="55">
        <f>SUM(H68:H70)</f>
        <v>656173.84866999998</v>
      </c>
      <c r="I71" s="55">
        <f>SUM(I68:I70)</f>
        <v>669297.32564339996</v>
      </c>
      <c r="J71" s="55">
        <f>SUM(J68:J70)</f>
        <v>682683.27215626801</v>
      </c>
      <c r="K71" s="55">
        <f>SUM(K68:K70)</f>
        <v>696336.937599394</v>
      </c>
      <c r="L71" s="29" t="s">
        <v>12</v>
      </c>
      <c r="M71" s="56">
        <f t="shared" si="20"/>
        <v>19111.859669999918</v>
      </c>
      <c r="N71" s="56">
        <f t="shared" si="21"/>
        <v>13123.476973399986</v>
      </c>
      <c r="O71" s="56">
        <f t="shared" si="22"/>
        <v>13385.946512868046</v>
      </c>
      <c r="P71" s="56">
        <f t="shared" si="23"/>
        <v>13653.665443125996</v>
      </c>
      <c r="Q71" s="57">
        <f t="shared" si="24"/>
        <v>2.9999999999999867E-2</v>
      </c>
      <c r="R71" s="57">
        <f t="shared" si="25"/>
        <v>1.999999999999998E-2</v>
      </c>
      <c r="S71" s="57">
        <f t="shared" si="26"/>
        <v>2.000000000000007E-2</v>
      </c>
      <c r="T71" s="57">
        <f t="shared" si="27"/>
        <v>2.000000000000093E-2</v>
      </c>
    </row>
    <row r="72" spans="1:20" ht="30" customHeight="1" x14ac:dyDescent="0.2">
      <c r="A72" s="25" t="str">
        <f t="shared" si="19"/>
        <v>PCSB 5-Year Budget</v>
      </c>
      <c r="B72" s="16">
        <f t="shared" si="19"/>
        <v>184</v>
      </c>
      <c r="C72" s="25" t="str">
        <f t="shared" si="19"/>
        <v>Monument Academy PCS</v>
      </c>
      <c r="D72" s="26" t="str">
        <f t="shared" si="19"/>
        <v>2026-2027</v>
      </c>
      <c r="E72" t="s">
        <v>83</v>
      </c>
      <c r="F72" s="29" t="s">
        <v>12</v>
      </c>
      <c r="G72" s="47">
        <v>365858.59476923099</v>
      </c>
      <c r="H72" s="47">
        <v>365858.59476923099</v>
      </c>
      <c r="I72" s="47">
        <v>365858.59476923099</v>
      </c>
      <c r="J72" s="47">
        <v>365858.59476923099</v>
      </c>
      <c r="K72" s="47">
        <v>365858.59476923099</v>
      </c>
      <c r="L72" s="22" t="s">
        <v>152</v>
      </c>
      <c r="M72" s="48">
        <f t="shared" si="20"/>
        <v>0</v>
      </c>
      <c r="N72" s="48">
        <f t="shared" si="21"/>
        <v>0</v>
      </c>
      <c r="O72" s="48">
        <f t="shared" si="22"/>
        <v>0</v>
      </c>
      <c r="P72" s="48">
        <f t="shared" si="23"/>
        <v>0</v>
      </c>
      <c r="Q72" s="24">
        <f t="shared" si="24"/>
        <v>0</v>
      </c>
      <c r="R72" s="24">
        <f t="shared" si="25"/>
        <v>0</v>
      </c>
      <c r="S72" s="24">
        <f t="shared" si="26"/>
        <v>0</v>
      </c>
      <c r="T72" s="24">
        <f t="shared" si="27"/>
        <v>0</v>
      </c>
    </row>
    <row r="73" spans="1:20" ht="16.5" customHeight="1" x14ac:dyDescent="0.2">
      <c r="A73" s="25" t="str">
        <f t="shared" si="19"/>
        <v>PCSB 5-Year Budget</v>
      </c>
      <c r="B73" s="16">
        <f t="shared" si="19"/>
        <v>184</v>
      </c>
      <c r="C73" s="25" t="str">
        <f t="shared" si="19"/>
        <v>Monument Academy PCS</v>
      </c>
      <c r="D73" s="26" t="str">
        <f t="shared" si="19"/>
        <v>2026-2027</v>
      </c>
      <c r="E73" t="s">
        <v>85</v>
      </c>
      <c r="F73" s="29" t="s">
        <v>12</v>
      </c>
      <c r="G73" s="47">
        <v>0</v>
      </c>
      <c r="H73" s="47">
        <v>0</v>
      </c>
      <c r="I73" s="47">
        <v>0</v>
      </c>
      <c r="J73" s="47">
        <v>0</v>
      </c>
      <c r="K73" s="47">
        <v>0</v>
      </c>
      <c r="L73" s="22" t="s">
        <v>12</v>
      </c>
      <c r="M73" s="48">
        <f t="shared" si="20"/>
        <v>0</v>
      </c>
      <c r="N73" s="48">
        <f t="shared" si="21"/>
        <v>0</v>
      </c>
      <c r="O73" s="48">
        <f t="shared" si="22"/>
        <v>0</v>
      </c>
      <c r="P73" s="48">
        <f t="shared" si="23"/>
        <v>0</v>
      </c>
      <c r="Q73" s="24">
        <f t="shared" si="24"/>
        <v>0</v>
      </c>
      <c r="R73" s="24">
        <f t="shared" si="25"/>
        <v>0</v>
      </c>
      <c r="S73" s="24">
        <f t="shared" si="26"/>
        <v>0</v>
      </c>
      <c r="T73" s="24">
        <f t="shared" si="27"/>
        <v>0</v>
      </c>
    </row>
    <row r="74" spans="1:20" ht="16.5" customHeight="1" x14ac:dyDescent="0.2">
      <c r="A74" s="25" t="str">
        <f t="shared" si="19"/>
        <v>PCSB 5-Year Budget</v>
      </c>
      <c r="B74" s="16">
        <f t="shared" si="19"/>
        <v>184</v>
      </c>
      <c r="C74" s="25" t="str">
        <f t="shared" si="19"/>
        <v>Monument Academy PCS</v>
      </c>
      <c r="D74" s="26" t="str">
        <f t="shared" si="19"/>
        <v>2026-2027</v>
      </c>
      <c r="E74" t="s">
        <v>86</v>
      </c>
      <c r="F74" s="29" t="s">
        <v>12</v>
      </c>
      <c r="G74" s="47">
        <v>874081.68883360596</v>
      </c>
      <c r="H74" s="47">
        <v>871878.35550027306</v>
      </c>
      <c r="I74" s="47">
        <v>873041.68883360596</v>
      </c>
      <c r="J74" s="47">
        <v>874541.68883360503</v>
      </c>
      <c r="K74" s="47">
        <v>876041.68883360596</v>
      </c>
      <c r="L74" s="22" t="s">
        <v>87</v>
      </c>
      <c r="M74" s="48">
        <f t="shared" si="20"/>
        <v>-2203.3333333329065</v>
      </c>
      <c r="N74" s="48">
        <f t="shared" si="21"/>
        <v>1163.3333333329065</v>
      </c>
      <c r="O74" s="48">
        <f t="shared" si="22"/>
        <v>1499.9999999990687</v>
      </c>
      <c r="P74" s="48">
        <f t="shared" si="23"/>
        <v>1500.0000000009313</v>
      </c>
      <c r="Q74" s="24">
        <f t="shared" si="24"/>
        <v>-2.5207407516717154E-3</v>
      </c>
      <c r="R74" s="24">
        <f t="shared" si="25"/>
        <v>1.3342839927083638E-3</v>
      </c>
      <c r="S74" s="24">
        <f t="shared" si="26"/>
        <v>1.7181310115936003E-3</v>
      </c>
      <c r="T74" s="24">
        <f t="shared" si="27"/>
        <v>1.7151841006018975E-3</v>
      </c>
    </row>
    <row r="75" spans="1:20" ht="16.5" customHeight="1" x14ac:dyDescent="0.2">
      <c r="A75" s="25" t="str">
        <f t="shared" si="19"/>
        <v>PCSB 5-Year Budget</v>
      </c>
      <c r="B75" s="16">
        <f t="shared" si="19"/>
        <v>184</v>
      </c>
      <c r="C75" s="25" t="str">
        <f t="shared" si="19"/>
        <v>Monument Academy PCS</v>
      </c>
      <c r="D75" s="26" t="str">
        <f t="shared" si="19"/>
        <v>2026-2027</v>
      </c>
      <c r="E75" t="s">
        <v>88</v>
      </c>
      <c r="F75" s="29" t="s">
        <v>12</v>
      </c>
      <c r="G75" s="47">
        <v>0</v>
      </c>
      <c r="H75" s="47">
        <v>0</v>
      </c>
      <c r="I75" s="47">
        <v>0</v>
      </c>
      <c r="J75" s="47">
        <v>0</v>
      </c>
      <c r="K75" s="47">
        <v>0</v>
      </c>
      <c r="L75" s="22" t="s">
        <v>12</v>
      </c>
      <c r="M75" s="48">
        <f t="shared" si="20"/>
        <v>0</v>
      </c>
      <c r="N75" s="48">
        <f t="shared" si="21"/>
        <v>0</v>
      </c>
      <c r="O75" s="48">
        <f t="shared" si="22"/>
        <v>0</v>
      </c>
      <c r="P75" s="48">
        <f t="shared" si="23"/>
        <v>0</v>
      </c>
      <c r="Q75" s="24">
        <f t="shared" si="24"/>
        <v>0</v>
      </c>
      <c r="R75" s="24">
        <f t="shared" si="25"/>
        <v>0</v>
      </c>
      <c r="S75" s="24">
        <f t="shared" si="26"/>
        <v>0</v>
      </c>
      <c r="T75" s="24">
        <f t="shared" si="27"/>
        <v>0</v>
      </c>
    </row>
    <row r="76" spans="1:20" ht="16.5" customHeight="1" x14ac:dyDescent="0.2">
      <c r="A76" s="25" t="str">
        <f t="shared" si="19"/>
        <v>PCSB 5-Year Budget</v>
      </c>
      <c r="B76" s="16">
        <f t="shared" si="19"/>
        <v>184</v>
      </c>
      <c r="C76" s="25" t="str">
        <f t="shared" si="19"/>
        <v>Monument Academy PCS</v>
      </c>
      <c r="D76" s="26" t="str">
        <f t="shared" si="19"/>
        <v>2026-2027</v>
      </c>
      <c r="E76" t="s">
        <v>89</v>
      </c>
      <c r="F76" s="29" t="s">
        <v>12</v>
      </c>
      <c r="G76" s="47">
        <v>742595.50932228798</v>
      </c>
      <c r="H76" s="47">
        <v>708951.63304430805</v>
      </c>
      <c r="I76" s="47">
        <v>685762.59</v>
      </c>
      <c r="J76" s="47">
        <v>664728.66999999795</v>
      </c>
      <c r="K76" s="47">
        <v>642435.18999999994</v>
      </c>
      <c r="L76" s="22" t="s">
        <v>153</v>
      </c>
      <c r="M76" s="48">
        <f t="shared" si="20"/>
        <v>-33643.876277979929</v>
      </c>
      <c r="N76" s="48">
        <f t="shared" si="21"/>
        <v>-23189.043044308084</v>
      </c>
      <c r="O76" s="48">
        <f t="shared" si="22"/>
        <v>-21033.920000002021</v>
      </c>
      <c r="P76" s="48">
        <f t="shared" si="23"/>
        <v>-22293.479999998002</v>
      </c>
      <c r="Q76" s="24">
        <f t="shared" si="24"/>
        <v>-4.5305790104607835E-2</v>
      </c>
      <c r="R76" s="24">
        <f t="shared" si="25"/>
        <v>-3.2708921121645564E-2</v>
      </c>
      <c r="S76" s="24">
        <f t="shared" si="26"/>
        <v>-3.0672305994414222E-2</v>
      </c>
      <c r="T76" s="24">
        <f t="shared" si="27"/>
        <v>-3.3537713966810052E-2</v>
      </c>
    </row>
    <row r="77" spans="1:20" ht="16.5" customHeight="1" x14ac:dyDescent="0.2">
      <c r="A77" s="25" t="str">
        <f t="shared" si="19"/>
        <v>PCSB 5-Year Budget</v>
      </c>
      <c r="B77" s="16">
        <f t="shared" si="19"/>
        <v>184</v>
      </c>
      <c r="C77" s="25" t="str">
        <f t="shared" si="19"/>
        <v>Monument Academy PCS</v>
      </c>
      <c r="D77" s="26" t="str">
        <f t="shared" si="19"/>
        <v>2026-2027</v>
      </c>
      <c r="E77" t="s">
        <v>91</v>
      </c>
      <c r="F77" s="29" t="s">
        <v>12</v>
      </c>
      <c r="G77" s="47">
        <v>0</v>
      </c>
      <c r="H77" s="47">
        <v>0</v>
      </c>
      <c r="I77" s="47">
        <v>0</v>
      </c>
      <c r="J77" s="47">
        <v>0</v>
      </c>
      <c r="K77" s="47">
        <v>0</v>
      </c>
      <c r="L77" s="22" t="s">
        <v>12</v>
      </c>
      <c r="M77" s="48">
        <f t="shared" si="20"/>
        <v>0</v>
      </c>
      <c r="N77" s="48">
        <f t="shared" si="21"/>
        <v>0</v>
      </c>
      <c r="O77" s="48">
        <f t="shared" si="22"/>
        <v>0</v>
      </c>
      <c r="P77" s="48">
        <f t="shared" si="23"/>
        <v>0</v>
      </c>
      <c r="Q77" s="24">
        <f t="shared" si="24"/>
        <v>0</v>
      </c>
      <c r="R77" s="24">
        <f t="shared" si="25"/>
        <v>0</v>
      </c>
      <c r="S77" s="24">
        <f t="shared" si="26"/>
        <v>0</v>
      </c>
      <c r="T77" s="24">
        <f t="shared" si="27"/>
        <v>0</v>
      </c>
    </row>
    <row r="78" spans="1:20" ht="16.5" customHeight="1" x14ac:dyDescent="0.2">
      <c r="A78" s="25" t="str">
        <f t="shared" si="19"/>
        <v>PCSB 5-Year Budget</v>
      </c>
      <c r="B78" s="16">
        <f t="shared" si="19"/>
        <v>184</v>
      </c>
      <c r="C78" s="25" t="str">
        <f t="shared" si="19"/>
        <v>Monument Academy PCS</v>
      </c>
      <c r="D78" s="26" t="str">
        <f t="shared" si="19"/>
        <v>2026-2027</v>
      </c>
      <c r="E78" t="s">
        <v>92</v>
      </c>
      <c r="F78" s="29" t="s">
        <v>12</v>
      </c>
      <c r="G78" s="47">
        <v>1315112.41749766</v>
      </c>
      <c r="H78" s="47">
        <v>1354565.79002259</v>
      </c>
      <c r="I78" s="47">
        <v>1381657.10582304</v>
      </c>
      <c r="J78" s="47">
        <v>1409290.2479395</v>
      </c>
      <c r="K78" s="47">
        <v>1437476.0528982901</v>
      </c>
      <c r="L78" s="22" t="s">
        <v>93</v>
      </c>
      <c r="M78" s="48">
        <f t="shared" si="20"/>
        <v>39453.372524929931</v>
      </c>
      <c r="N78" s="48">
        <f t="shared" si="21"/>
        <v>27091.315800450044</v>
      </c>
      <c r="O78" s="48">
        <f t="shared" si="22"/>
        <v>27633.142116460018</v>
      </c>
      <c r="P78" s="48">
        <f t="shared" si="23"/>
        <v>28185.804958790075</v>
      </c>
      <c r="Q78" s="24">
        <f t="shared" si="24"/>
        <v>3.00000000000001E-2</v>
      </c>
      <c r="R78" s="24">
        <f t="shared" si="25"/>
        <v>1.9999999999998703E-2</v>
      </c>
      <c r="S78" s="24">
        <f t="shared" si="26"/>
        <v>1.9999999999999435E-2</v>
      </c>
      <c r="T78" s="24">
        <f t="shared" si="27"/>
        <v>2.0000000000000052E-2</v>
      </c>
    </row>
    <row r="79" spans="1:20" ht="16.5" customHeight="1" x14ac:dyDescent="0.2">
      <c r="A79" s="25" t="str">
        <f t="shared" si="19"/>
        <v>PCSB 5-Year Budget</v>
      </c>
      <c r="B79" s="16">
        <f t="shared" si="19"/>
        <v>184</v>
      </c>
      <c r="C79" s="25" t="str">
        <f t="shared" si="19"/>
        <v>Monument Academy PCS</v>
      </c>
      <c r="D79" s="26" t="str">
        <f t="shared" si="19"/>
        <v>2026-2027</v>
      </c>
      <c r="E79" s="54" t="s">
        <v>94</v>
      </c>
      <c r="F79" s="29" t="s">
        <v>12</v>
      </c>
      <c r="G79" s="55">
        <f>SUM(G73,G75,G77)</f>
        <v>0</v>
      </c>
      <c r="H79" s="55">
        <f>SUM(H73,H75,H77)</f>
        <v>0</v>
      </c>
      <c r="I79" s="55">
        <f>SUM(I73,I75,I77)</f>
        <v>0</v>
      </c>
      <c r="J79" s="55">
        <f>SUM(J73,J75,J77)</f>
        <v>0</v>
      </c>
      <c r="K79" s="55">
        <f>SUM(K73,K75,K77)</f>
        <v>0</v>
      </c>
      <c r="L79" s="29" t="s">
        <v>12</v>
      </c>
      <c r="M79" s="56">
        <f t="shared" si="20"/>
        <v>0</v>
      </c>
      <c r="N79" s="56">
        <f t="shared" si="21"/>
        <v>0</v>
      </c>
      <c r="O79" s="56">
        <f t="shared" si="22"/>
        <v>0</v>
      </c>
      <c r="P79" s="56">
        <f t="shared" si="23"/>
        <v>0</v>
      </c>
      <c r="Q79" s="57">
        <f t="shared" si="24"/>
        <v>0</v>
      </c>
      <c r="R79" s="57">
        <f t="shared" si="25"/>
        <v>0</v>
      </c>
      <c r="S79" s="57">
        <f t="shared" si="26"/>
        <v>0</v>
      </c>
      <c r="T79" s="57">
        <f t="shared" si="27"/>
        <v>0</v>
      </c>
    </row>
    <row r="80" spans="1:20" ht="16.5" customHeight="1" x14ac:dyDescent="0.2">
      <c r="A80" s="25" t="str">
        <f t="shared" si="19"/>
        <v>PCSB 5-Year Budget</v>
      </c>
      <c r="B80" s="16">
        <f t="shared" si="19"/>
        <v>184</v>
      </c>
      <c r="C80" s="25" t="str">
        <f t="shared" si="19"/>
        <v>Monument Academy PCS</v>
      </c>
      <c r="D80" s="26" t="str">
        <f t="shared" si="19"/>
        <v>2026-2027</v>
      </c>
      <c r="E80" s="54" t="s">
        <v>95</v>
      </c>
      <c r="F80" s="29" t="s">
        <v>12</v>
      </c>
      <c r="G80" s="55">
        <f>SUM(G72,G74,G76,G78)</f>
        <v>3297648.210422785</v>
      </c>
      <c r="H80" s="55">
        <f>SUM(H72,H74,H76,H78)</f>
        <v>3301254.3733364018</v>
      </c>
      <c r="I80" s="55">
        <f>SUM(I72,I74,I76,I78)</f>
        <v>3306319.9794258769</v>
      </c>
      <c r="J80" s="55">
        <f>SUM(J72,J74,J76,J78)</f>
        <v>3314419.2015423342</v>
      </c>
      <c r="K80" s="55">
        <f>SUM(K72,K74,K76,K78)</f>
        <v>3321811.5265011271</v>
      </c>
      <c r="L80" s="29" t="s">
        <v>12</v>
      </c>
      <c r="M80" s="56">
        <f t="shared" si="20"/>
        <v>3606.1629136167467</v>
      </c>
      <c r="N80" s="56">
        <f t="shared" si="21"/>
        <v>5065.606089475099</v>
      </c>
      <c r="O80" s="56">
        <f t="shared" si="22"/>
        <v>8099.2221164572984</v>
      </c>
      <c r="P80" s="56">
        <f t="shared" si="23"/>
        <v>7392.3249587928876</v>
      </c>
      <c r="Q80" s="57">
        <f t="shared" si="24"/>
        <v>1.093555977929619E-3</v>
      </c>
      <c r="R80" s="57">
        <f t="shared" si="25"/>
        <v>1.5344488841541649E-3</v>
      </c>
      <c r="S80" s="57">
        <f t="shared" si="26"/>
        <v>2.4496183572237555E-3</v>
      </c>
      <c r="T80" s="57">
        <f t="shared" si="27"/>
        <v>2.2303530450683297E-3</v>
      </c>
    </row>
    <row r="81" spans="1:20" ht="16.5" customHeight="1" x14ac:dyDescent="0.2">
      <c r="A81" s="25" t="str">
        <f t="shared" si="19"/>
        <v>PCSB 5-Year Budget</v>
      </c>
      <c r="B81" s="16">
        <f t="shared" si="19"/>
        <v>184</v>
      </c>
      <c r="C81" s="25" t="str">
        <f t="shared" si="19"/>
        <v>Monument Academy PCS</v>
      </c>
      <c r="D81" s="26" t="str">
        <f t="shared" si="19"/>
        <v>2026-2027</v>
      </c>
      <c r="E81" s="54" t="s">
        <v>96</v>
      </c>
      <c r="F81" s="29" t="s">
        <v>12</v>
      </c>
      <c r="G81" s="55">
        <f>G79+G80</f>
        <v>3297648.210422785</v>
      </c>
      <c r="H81" s="55">
        <f>H79+H80</f>
        <v>3301254.3733364018</v>
      </c>
      <c r="I81" s="55">
        <f>I79+I80</f>
        <v>3306319.9794258769</v>
      </c>
      <c r="J81" s="55">
        <f>J79+J80</f>
        <v>3314419.2015423342</v>
      </c>
      <c r="K81" s="55">
        <f>K79+K80</f>
        <v>3321811.5265011271</v>
      </c>
      <c r="L81" s="29" t="s">
        <v>12</v>
      </c>
      <c r="M81" s="56">
        <f t="shared" si="20"/>
        <v>3606.1629136167467</v>
      </c>
      <c r="N81" s="56">
        <f t="shared" si="21"/>
        <v>5065.606089475099</v>
      </c>
      <c r="O81" s="56">
        <f t="shared" si="22"/>
        <v>8099.2221164572984</v>
      </c>
      <c r="P81" s="56">
        <f t="shared" si="23"/>
        <v>7392.3249587928876</v>
      </c>
      <c r="Q81" s="57">
        <f t="shared" si="24"/>
        <v>1.093555977929619E-3</v>
      </c>
      <c r="R81" s="57">
        <f t="shared" si="25"/>
        <v>1.5344488841541649E-3</v>
      </c>
      <c r="S81" s="57">
        <f t="shared" si="26"/>
        <v>2.4496183572237555E-3</v>
      </c>
      <c r="T81" s="57">
        <f t="shared" si="27"/>
        <v>2.2303530450683297E-3</v>
      </c>
    </row>
    <row r="82" spans="1:20" ht="30" customHeight="1" x14ac:dyDescent="0.2">
      <c r="A82" s="25" t="str">
        <f t="shared" si="19"/>
        <v>PCSB 5-Year Budget</v>
      </c>
      <c r="B82" s="16">
        <f t="shared" si="19"/>
        <v>184</v>
      </c>
      <c r="C82" s="25" t="str">
        <f t="shared" si="19"/>
        <v>Monument Academy PCS</v>
      </c>
      <c r="D82" s="26" t="str">
        <f t="shared" si="19"/>
        <v>2026-2027</v>
      </c>
      <c r="E82" t="s">
        <v>97</v>
      </c>
      <c r="F82" s="29" t="s">
        <v>12</v>
      </c>
      <c r="G82" s="47">
        <v>126832.321325397</v>
      </c>
      <c r="H82" s="47">
        <v>100644.135992064</v>
      </c>
      <c r="I82" s="47">
        <v>63394.463333333297</v>
      </c>
      <c r="J82" s="47">
        <v>47531.907023809501</v>
      </c>
      <c r="K82" s="47">
        <v>33808.336904761898</v>
      </c>
      <c r="L82" s="22" t="s">
        <v>12</v>
      </c>
      <c r="M82" s="48">
        <f t="shared" si="20"/>
        <v>-26188.185333333007</v>
      </c>
      <c r="N82" s="48">
        <f t="shared" si="21"/>
        <v>-37249.672658730698</v>
      </c>
      <c r="O82" s="48">
        <f t="shared" si="22"/>
        <v>-15862.556309523796</v>
      </c>
      <c r="P82" s="48">
        <f t="shared" si="23"/>
        <v>-13723.570119047603</v>
      </c>
      <c r="Q82" s="24">
        <f t="shared" si="24"/>
        <v>-0.20647879861904778</v>
      </c>
      <c r="R82" s="24">
        <f t="shared" si="25"/>
        <v>-0.37011269749156489</v>
      </c>
      <c r="S82" s="24">
        <f t="shared" si="26"/>
        <v>-0.25021990053164694</v>
      </c>
      <c r="T82" s="24">
        <f t="shared" si="27"/>
        <v>-0.28872332246575433</v>
      </c>
    </row>
    <row r="83" spans="1:20" ht="16.5" customHeight="1" x14ac:dyDescent="0.2">
      <c r="A83" s="25" t="str">
        <f t="shared" ref="A83:D102" si="28">A$2</f>
        <v>PCSB 5-Year Budget</v>
      </c>
      <c r="B83" s="16">
        <f t="shared" si="28"/>
        <v>184</v>
      </c>
      <c r="C83" s="25" t="str">
        <f t="shared" si="28"/>
        <v>Monument Academy PCS</v>
      </c>
      <c r="D83" s="26" t="str">
        <f t="shared" si="28"/>
        <v>2026-2027</v>
      </c>
      <c r="E83" t="s">
        <v>98</v>
      </c>
      <c r="F83" s="29" t="s">
        <v>12</v>
      </c>
      <c r="G83" s="47">
        <v>0</v>
      </c>
      <c r="H83" s="47">
        <v>0</v>
      </c>
      <c r="I83" s="47">
        <v>0</v>
      </c>
      <c r="J83" s="47">
        <v>0</v>
      </c>
      <c r="K83" s="47">
        <v>0</v>
      </c>
      <c r="L83" s="22" t="s">
        <v>12</v>
      </c>
      <c r="M83" s="48">
        <f t="shared" si="20"/>
        <v>0</v>
      </c>
      <c r="N83" s="48">
        <f t="shared" si="21"/>
        <v>0</v>
      </c>
      <c r="O83" s="48">
        <f t="shared" si="22"/>
        <v>0</v>
      </c>
      <c r="P83" s="48">
        <f t="shared" si="23"/>
        <v>0</v>
      </c>
      <c r="Q83" s="24">
        <f t="shared" si="24"/>
        <v>0</v>
      </c>
      <c r="R83" s="24">
        <f t="shared" si="25"/>
        <v>0</v>
      </c>
      <c r="S83" s="24">
        <f t="shared" si="26"/>
        <v>0</v>
      </c>
      <c r="T83" s="24">
        <f t="shared" si="27"/>
        <v>0</v>
      </c>
    </row>
    <row r="84" spans="1:20" ht="16.5" customHeight="1" x14ac:dyDescent="0.2">
      <c r="A84" s="25" t="str">
        <f t="shared" si="28"/>
        <v>PCSB 5-Year Budget</v>
      </c>
      <c r="B84" s="16">
        <f t="shared" si="28"/>
        <v>184</v>
      </c>
      <c r="C84" s="25" t="str">
        <f t="shared" si="28"/>
        <v>Monument Academy PCS</v>
      </c>
      <c r="D84" s="26" t="str">
        <f t="shared" si="28"/>
        <v>2026-2027</v>
      </c>
      <c r="E84" t="s">
        <v>99</v>
      </c>
      <c r="F84" s="29" t="s">
        <v>12</v>
      </c>
      <c r="G84" s="47">
        <v>0</v>
      </c>
      <c r="H84" s="47">
        <v>0</v>
      </c>
      <c r="I84" s="47">
        <v>0</v>
      </c>
      <c r="J84" s="47">
        <v>0</v>
      </c>
      <c r="K84" s="47">
        <v>0</v>
      </c>
      <c r="L84" s="22" t="s">
        <v>12</v>
      </c>
      <c r="M84" s="48">
        <f t="shared" si="20"/>
        <v>0</v>
      </c>
      <c r="N84" s="48">
        <f t="shared" si="21"/>
        <v>0</v>
      </c>
      <c r="O84" s="48">
        <f t="shared" si="22"/>
        <v>0</v>
      </c>
      <c r="P84" s="48">
        <f t="shared" si="23"/>
        <v>0</v>
      </c>
      <c r="Q84" s="24">
        <f t="shared" si="24"/>
        <v>0</v>
      </c>
      <c r="R84" s="24">
        <f t="shared" si="25"/>
        <v>0</v>
      </c>
      <c r="S84" s="24">
        <f t="shared" si="26"/>
        <v>0</v>
      </c>
      <c r="T84" s="24">
        <f t="shared" si="27"/>
        <v>0</v>
      </c>
    </row>
    <row r="85" spans="1:20" ht="16.5" customHeight="1" x14ac:dyDescent="0.2">
      <c r="A85" s="25" t="str">
        <f t="shared" si="28"/>
        <v>PCSB 5-Year Budget</v>
      </c>
      <c r="B85" s="16">
        <f t="shared" si="28"/>
        <v>184</v>
      </c>
      <c r="C85" s="25" t="str">
        <f t="shared" si="28"/>
        <v>Monument Academy PCS</v>
      </c>
      <c r="D85" s="26" t="str">
        <f t="shared" si="28"/>
        <v>2026-2027</v>
      </c>
      <c r="E85" t="s">
        <v>100</v>
      </c>
      <c r="F85" s="29" t="s">
        <v>12</v>
      </c>
      <c r="G85" s="47">
        <v>1193528.6932216799</v>
      </c>
      <c r="H85" s="47">
        <v>1229334.5540183301</v>
      </c>
      <c r="I85" s="47">
        <v>1253921.2450987</v>
      </c>
      <c r="J85" s="47">
        <v>1278999.67000067</v>
      </c>
      <c r="K85" s="47">
        <v>1304579.6634006801</v>
      </c>
      <c r="L85" s="22" t="s">
        <v>12</v>
      </c>
      <c r="M85" s="48">
        <f t="shared" si="20"/>
        <v>35805.860796650173</v>
      </c>
      <c r="N85" s="48">
        <f t="shared" si="21"/>
        <v>24586.691080369987</v>
      </c>
      <c r="O85" s="48">
        <f t="shared" si="22"/>
        <v>25078.424901969964</v>
      </c>
      <c r="P85" s="48">
        <f t="shared" si="23"/>
        <v>25579.993400010047</v>
      </c>
      <c r="Q85" s="24">
        <f t="shared" si="24"/>
        <v>2.9999999999999812E-2</v>
      </c>
      <c r="R85" s="24">
        <f t="shared" si="25"/>
        <v>2.0000000000002755E-2</v>
      </c>
      <c r="S85" s="24">
        <f t="shared" si="26"/>
        <v>1.9999999999996781E-2</v>
      </c>
      <c r="T85" s="24">
        <f t="shared" si="27"/>
        <v>1.9999999999997378E-2</v>
      </c>
    </row>
    <row r="86" spans="1:20" ht="16.5" customHeight="1" x14ac:dyDescent="0.2">
      <c r="A86" s="25" t="str">
        <f t="shared" si="28"/>
        <v>PCSB 5-Year Budget</v>
      </c>
      <c r="B86" s="16">
        <f t="shared" si="28"/>
        <v>184</v>
      </c>
      <c r="C86" s="25" t="str">
        <f t="shared" si="28"/>
        <v>Monument Academy PCS</v>
      </c>
      <c r="D86" s="26" t="str">
        <f t="shared" si="28"/>
        <v>2026-2027</v>
      </c>
      <c r="E86" s="54" t="s">
        <v>101</v>
      </c>
      <c r="F86" s="29" t="s">
        <v>12</v>
      </c>
      <c r="G86" s="55">
        <f>SUM(G82:G85)</f>
        <v>1320361.014547077</v>
      </c>
      <c r="H86" s="55">
        <f>SUM(H82:H85)</f>
        <v>1329978.690010394</v>
      </c>
      <c r="I86" s="55">
        <f>SUM(I82:I85)</f>
        <v>1317315.7084320334</v>
      </c>
      <c r="J86" s="55">
        <f>SUM(J82:J85)</f>
        <v>1326531.5770244794</v>
      </c>
      <c r="K86" s="55">
        <f>SUM(K82:K85)</f>
        <v>1338388.0003054419</v>
      </c>
      <c r="L86" s="29" t="s">
        <v>12</v>
      </c>
      <c r="M86" s="56">
        <f t="shared" si="20"/>
        <v>9617.6754633169621</v>
      </c>
      <c r="N86" s="56">
        <f t="shared" si="21"/>
        <v>-12662.981578360545</v>
      </c>
      <c r="O86" s="56">
        <f t="shared" si="22"/>
        <v>9215.8685924459714</v>
      </c>
      <c r="P86" s="56">
        <f t="shared" si="23"/>
        <v>11856.42328096251</v>
      </c>
      <c r="Q86" s="57">
        <f t="shared" si="24"/>
        <v>7.2841255969800884E-3</v>
      </c>
      <c r="R86" s="57">
        <f t="shared" si="25"/>
        <v>-9.5211913344728713E-3</v>
      </c>
      <c r="S86" s="57">
        <f t="shared" si="26"/>
        <v>6.9959452646437955E-3</v>
      </c>
      <c r="T86" s="57">
        <f t="shared" si="27"/>
        <v>8.9379125882230806E-3</v>
      </c>
    </row>
    <row r="87" spans="1:20" ht="30" customHeight="1" x14ac:dyDescent="0.2">
      <c r="A87" s="25" t="str">
        <f t="shared" si="28"/>
        <v>PCSB 5-Year Budget</v>
      </c>
      <c r="B87" s="16">
        <f t="shared" si="28"/>
        <v>184</v>
      </c>
      <c r="C87" s="25" t="str">
        <f t="shared" si="28"/>
        <v>Monument Academy PCS</v>
      </c>
      <c r="D87" s="26" t="str">
        <f t="shared" si="28"/>
        <v>2026-2027</v>
      </c>
      <c r="E87" s="54" t="s">
        <v>102</v>
      </c>
      <c r="F87" s="29" t="s">
        <v>12</v>
      </c>
      <c r="G87" s="55">
        <f>SUM(G67,G71,G81,G86)</f>
        <v>14895594.421484862</v>
      </c>
      <c r="H87" s="55">
        <f>SUM(H67,H71,H81,H86)</f>
        <v>15120740.583682097</v>
      </c>
      <c r="I87" s="55">
        <f>SUM(I67,I71,I81,I86)</f>
        <v>15322933.35859992</v>
      </c>
      <c r="J87" s="55">
        <f>SUM(J67,J71,J81,J86)</f>
        <v>15554234.402723663</v>
      </c>
      <c r="K87" s="55">
        <f>SUM(K67,K71,K81,K86)</f>
        <v>15791748.823446551</v>
      </c>
      <c r="L87" s="29" t="s">
        <v>12</v>
      </c>
      <c r="M87" s="56">
        <f t="shared" si="20"/>
        <v>225146.16219723597</v>
      </c>
      <c r="N87" s="56">
        <f t="shared" si="21"/>
        <v>202192.77491782233</v>
      </c>
      <c r="O87" s="56">
        <f t="shared" si="22"/>
        <v>231301.04412374273</v>
      </c>
      <c r="P87" s="56">
        <f t="shared" si="23"/>
        <v>237514.42072288878</v>
      </c>
      <c r="Q87" s="57">
        <f t="shared" si="24"/>
        <v>1.5114949818484139E-2</v>
      </c>
      <c r="R87" s="57">
        <f t="shared" si="25"/>
        <v>1.3371883063454142E-2</v>
      </c>
      <c r="S87" s="57">
        <f t="shared" si="26"/>
        <v>1.509508908709873E-2</v>
      </c>
      <c r="T87" s="57">
        <f t="shared" si="27"/>
        <v>1.5270081096456811E-2</v>
      </c>
    </row>
    <row r="88" spans="1:20" ht="30" customHeight="1" x14ac:dyDescent="0.2">
      <c r="A88" s="25" t="str">
        <f t="shared" si="28"/>
        <v>PCSB 5-Year Budget</v>
      </c>
      <c r="B88" s="16">
        <f t="shared" si="28"/>
        <v>184</v>
      </c>
      <c r="C88" s="25" t="str">
        <f t="shared" si="28"/>
        <v>Monument Academy PCS</v>
      </c>
      <c r="D88" s="26" t="str">
        <f t="shared" si="28"/>
        <v>2026-2027</v>
      </c>
      <c r="E88" s="54" t="s">
        <v>103</v>
      </c>
      <c r="F88" s="29" t="s">
        <v>12</v>
      </c>
      <c r="G88" s="66">
        <f>G53-G87</f>
        <v>-101920.49647669867</v>
      </c>
      <c r="H88" s="66">
        <f>H53-H87</f>
        <v>-290372.77972113714</v>
      </c>
      <c r="I88" s="66">
        <f>I53-I87</f>
        <v>-237622.99810709991</v>
      </c>
      <c r="J88" s="66">
        <f>J53-J87</f>
        <v>-209017.78256834857</v>
      </c>
      <c r="K88" s="66">
        <f>K53-K87</f>
        <v>-181564.31791549362</v>
      </c>
      <c r="L88" s="29" t="s">
        <v>12</v>
      </c>
      <c r="M88" s="52">
        <f t="shared" si="20"/>
        <v>-188452.28324443847</v>
      </c>
      <c r="N88" s="52">
        <f t="shared" si="21"/>
        <v>52749.781614037231</v>
      </c>
      <c r="O88" s="52">
        <f t="shared" si="22"/>
        <v>28605.215538751334</v>
      </c>
      <c r="P88" s="52">
        <f t="shared" si="23"/>
        <v>27453.464652854949</v>
      </c>
      <c r="Q88" s="53">
        <f t="shared" si="24"/>
        <v>1.8490126104077891</v>
      </c>
      <c r="R88" s="53">
        <f t="shared" si="25"/>
        <v>-0.1816622813773939</v>
      </c>
      <c r="S88" s="53">
        <f t="shared" si="26"/>
        <v>-0.12038066923917261</v>
      </c>
      <c r="T88" s="53">
        <f t="shared" si="27"/>
        <v>-0.13134511482953704</v>
      </c>
    </row>
    <row r="89" spans="1:20" ht="16.5" customHeight="1" x14ac:dyDescent="0.2">
      <c r="A89" s="25" t="str">
        <f t="shared" si="28"/>
        <v>PCSB 5-Year Budget</v>
      </c>
      <c r="B89" s="16">
        <f t="shared" si="28"/>
        <v>184</v>
      </c>
      <c r="C89" s="25" t="str">
        <f t="shared" si="28"/>
        <v>Monument Academy PCS</v>
      </c>
      <c r="D89" s="26" t="str">
        <f t="shared" si="28"/>
        <v>2026-2027</v>
      </c>
      <c r="E89" s="15" t="s">
        <v>104</v>
      </c>
      <c r="F89" s="29" t="s">
        <v>12</v>
      </c>
      <c r="G89" s="47">
        <v>0</v>
      </c>
      <c r="H89" s="47">
        <v>0</v>
      </c>
      <c r="I89" s="47">
        <v>0</v>
      </c>
      <c r="J89" s="47">
        <v>0</v>
      </c>
      <c r="K89" s="47">
        <v>0</v>
      </c>
      <c r="L89" s="22" t="s">
        <v>12</v>
      </c>
      <c r="M89" s="48">
        <f t="shared" si="20"/>
        <v>0</v>
      </c>
      <c r="N89" s="48">
        <f t="shared" si="21"/>
        <v>0</v>
      </c>
      <c r="O89" s="48">
        <f t="shared" si="22"/>
        <v>0</v>
      </c>
      <c r="P89" s="48">
        <f t="shared" si="23"/>
        <v>0</v>
      </c>
      <c r="Q89" s="24">
        <f t="shared" si="24"/>
        <v>0</v>
      </c>
      <c r="R89" s="24">
        <f t="shared" si="25"/>
        <v>0</v>
      </c>
      <c r="S89" s="24">
        <f t="shared" si="26"/>
        <v>0</v>
      </c>
      <c r="T89" s="24">
        <f t="shared" si="27"/>
        <v>0</v>
      </c>
    </row>
    <row r="90" spans="1:20" ht="16.5" customHeight="1" x14ac:dyDescent="0.2">
      <c r="A90" s="25" t="str">
        <f t="shared" si="28"/>
        <v>PCSB 5-Year Budget</v>
      </c>
      <c r="B90" s="16">
        <f t="shared" si="28"/>
        <v>184</v>
      </c>
      <c r="C90" s="25" t="str">
        <f t="shared" si="28"/>
        <v>Monument Academy PCS</v>
      </c>
      <c r="D90" s="26" t="str">
        <f t="shared" si="28"/>
        <v>2026-2027</v>
      </c>
      <c r="E90" s="15" t="s">
        <v>105</v>
      </c>
      <c r="F90" s="29" t="s">
        <v>12</v>
      </c>
      <c r="G90" s="47" t="str">
        <f>IF(G89=0,"None","Describe")</f>
        <v>None</v>
      </c>
      <c r="H90" s="47" t="str">
        <f>IF(H89=0,"None","Describe")</f>
        <v>None</v>
      </c>
      <c r="I90" s="47" t="str">
        <f>IF(I89=0,"None","Describe")</f>
        <v>None</v>
      </c>
      <c r="J90" s="47" t="str">
        <f>IF(J89=0,"None","Describe")</f>
        <v>None</v>
      </c>
      <c r="K90" s="47" t="str">
        <f>IF(K89=0,"None","Describe")</f>
        <v>None</v>
      </c>
      <c r="L90" s="29" t="s">
        <v>12</v>
      </c>
      <c r="M90" s="48">
        <v>0</v>
      </c>
      <c r="N90" s="48">
        <v>0</v>
      </c>
      <c r="O90" s="48">
        <v>0</v>
      </c>
      <c r="P90" s="48">
        <v>0</v>
      </c>
      <c r="Q90" s="24">
        <v>0</v>
      </c>
      <c r="R90" s="24">
        <v>0</v>
      </c>
      <c r="S90" s="24">
        <v>0</v>
      </c>
      <c r="T90" s="24">
        <v>0</v>
      </c>
    </row>
    <row r="91" spans="1:20" ht="16.5" customHeight="1" x14ac:dyDescent="0.2">
      <c r="A91" s="25" t="str">
        <f t="shared" si="28"/>
        <v>PCSB 5-Year Budget</v>
      </c>
      <c r="B91" s="16">
        <f t="shared" si="28"/>
        <v>184</v>
      </c>
      <c r="C91" s="25" t="str">
        <f t="shared" si="28"/>
        <v>Monument Academy PCS</v>
      </c>
      <c r="D91" s="26" t="str">
        <f t="shared" si="28"/>
        <v>2026-2027</v>
      </c>
      <c r="E91" s="15" t="s">
        <v>106</v>
      </c>
      <c r="F91" s="29" t="s">
        <v>12</v>
      </c>
      <c r="G91" s="47">
        <v>0</v>
      </c>
      <c r="H91" s="47">
        <v>0</v>
      </c>
      <c r="I91" s="47">
        <v>0</v>
      </c>
      <c r="J91" s="47">
        <v>0</v>
      </c>
      <c r="K91" s="47">
        <v>0</v>
      </c>
      <c r="L91" s="22" t="s">
        <v>12</v>
      </c>
      <c r="M91" s="48">
        <f>H91-G91</f>
        <v>0</v>
      </c>
      <c r="N91" s="48">
        <f>I91-H91</f>
        <v>0</v>
      </c>
      <c r="O91" s="48">
        <f>J91-I91</f>
        <v>0</v>
      </c>
      <c r="P91" s="48">
        <f>K91-J91</f>
        <v>0</v>
      </c>
      <c r="Q91" s="24">
        <f>IF(G91,M91/G91,0)</f>
        <v>0</v>
      </c>
      <c r="R91" s="24">
        <f>IF(H91,N91/H91,0)</f>
        <v>0</v>
      </c>
      <c r="S91" s="24">
        <f>IF(I91,O91/I91,0)</f>
        <v>0</v>
      </c>
      <c r="T91" s="24">
        <f>IF(J91,P91/J91,0)</f>
        <v>0</v>
      </c>
    </row>
    <row r="92" spans="1:20" ht="16.5" customHeight="1" x14ac:dyDescent="0.2">
      <c r="A92" s="25" t="str">
        <f t="shared" si="28"/>
        <v>PCSB 5-Year Budget</v>
      </c>
      <c r="B92" s="16">
        <f t="shared" si="28"/>
        <v>184</v>
      </c>
      <c r="C92" s="25" t="str">
        <f t="shared" si="28"/>
        <v>Monument Academy PCS</v>
      </c>
      <c r="D92" s="26" t="str">
        <f t="shared" si="28"/>
        <v>2026-2027</v>
      </c>
      <c r="E92" s="15" t="s">
        <v>107</v>
      </c>
      <c r="F92" s="29" t="s">
        <v>12</v>
      </c>
      <c r="G92" s="47" t="str">
        <f>IF(G91=0,"None","Describe")</f>
        <v>None</v>
      </c>
      <c r="H92" s="47" t="str">
        <f>IF(H91=0,"None","Describe")</f>
        <v>None</v>
      </c>
      <c r="I92" s="47" t="str">
        <f>IF(I91=0,"None","Describe")</f>
        <v>None</v>
      </c>
      <c r="J92" s="47" t="str">
        <f>IF(J91=0,"None","Describe")</f>
        <v>None</v>
      </c>
      <c r="K92" s="47" t="str">
        <f>IF(K91=0,"None","Describe")</f>
        <v>None</v>
      </c>
      <c r="L92" s="29" t="s">
        <v>12</v>
      </c>
      <c r="M92" s="48">
        <v>0</v>
      </c>
      <c r="N92" s="48">
        <v>0</v>
      </c>
      <c r="O92" s="48">
        <v>0</v>
      </c>
      <c r="P92" s="48">
        <v>0</v>
      </c>
      <c r="Q92" s="24">
        <v>0</v>
      </c>
      <c r="R92" s="24">
        <v>0</v>
      </c>
      <c r="S92" s="24">
        <v>0</v>
      </c>
      <c r="T92" s="24">
        <v>0</v>
      </c>
    </row>
    <row r="93" spans="1:20" ht="16.5" customHeight="1" x14ac:dyDescent="0.2">
      <c r="A93" s="25" t="str">
        <f t="shared" si="28"/>
        <v>PCSB 5-Year Budget</v>
      </c>
      <c r="B93" s="16">
        <f t="shared" si="28"/>
        <v>184</v>
      </c>
      <c r="C93" s="25" t="str">
        <f t="shared" si="28"/>
        <v>Monument Academy PCS</v>
      </c>
      <c r="D93" s="26" t="str">
        <f t="shared" si="28"/>
        <v>2026-2027</v>
      </c>
      <c r="E93" s="54" t="s">
        <v>108</v>
      </c>
      <c r="F93" s="29" t="s">
        <v>12</v>
      </c>
      <c r="G93" s="55">
        <f>SUM(G88:G89,G91)</f>
        <v>-101920.49647669867</v>
      </c>
      <c r="H93" s="55">
        <f>SUM(H88:H89,H91)</f>
        <v>-290372.77972113714</v>
      </c>
      <c r="I93" s="55">
        <f>SUM(I88:I89,I91)</f>
        <v>-237622.99810709991</v>
      </c>
      <c r="J93" s="55">
        <f>SUM(J88:J89,J91)</f>
        <v>-209017.78256834857</v>
      </c>
      <c r="K93" s="55">
        <f>SUM(K88:K89,K91)</f>
        <v>-181564.31791549362</v>
      </c>
      <c r="L93" s="29" t="s">
        <v>12</v>
      </c>
      <c r="M93" s="56">
        <f t="shared" ref="M93:M122" si="29">H93-G93</f>
        <v>-188452.28324443847</v>
      </c>
      <c r="N93" s="56">
        <f t="shared" ref="N93:N122" si="30">I93-H93</f>
        <v>52749.781614037231</v>
      </c>
      <c r="O93" s="56">
        <f t="shared" ref="O93:O122" si="31">J93-I93</f>
        <v>28605.215538751334</v>
      </c>
      <c r="P93" s="56">
        <f t="shared" ref="P93:P122" si="32">K93-J93</f>
        <v>27453.464652854949</v>
      </c>
      <c r="Q93" s="57">
        <f t="shared" ref="Q93:Q122" si="33">IF(G93,M93/G93,0)</f>
        <v>1.8490126104077891</v>
      </c>
      <c r="R93" s="57">
        <f t="shared" ref="R93:R122" si="34">IF(H93,N93/H93,0)</f>
        <v>-0.1816622813773939</v>
      </c>
      <c r="S93" s="57">
        <f t="shared" ref="S93:S122" si="35">IF(I93,O93/I93,0)</f>
        <v>-0.12038066923917261</v>
      </c>
      <c r="T93" s="57">
        <f t="shared" ref="T93:T122" si="36">IF(J93,P93/J93,0)</f>
        <v>-0.13134511482953704</v>
      </c>
    </row>
    <row r="94" spans="1:20" ht="30" customHeight="1" x14ac:dyDescent="0.2">
      <c r="A94" s="25" t="str">
        <f t="shared" si="28"/>
        <v>PCSB 5-Year Budget</v>
      </c>
      <c r="B94" s="16">
        <f t="shared" si="28"/>
        <v>184</v>
      </c>
      <c r="C94" s="25" t="str">
        <f t="shared" si="28"/>
        <v>Monument Academy PCS</v>
      </c>
      <c r="D94" s="26" t="str">
        <f t="shared" si="28"/>
        <v>2026-2027</v>
      </c>
      <c r="E94" s="54" t="s">
        <v>109</v>
      </c>
      <c r="F94" s="67">
        <v>6928073.7000000002</v>
      </c>
      <c r="G94" s="68">
        <f>F94+G93</f>
        <v>6826153.2035233015</v>
      </c>
      <c r="H94" s="68">
        <f>G94+H93</f>
        <v>6535780.4238021644</v>
      </c>
      <c r="I94" s="68">
        <f>H94+I93</f>
        <v>6298157.4256950645</v>
      </c>
      <c r="J94" s="68">
        <f>I94+J93</f>
        <v>6089139.6431267159</v>
      </c>
      <c r="K94" s="68">
        <f>J94+K93</f>
        <v>5907575.3252112223</v>
      </c>
      <c r="L94" s="29" t="s">
        <v>12</v>
      </c>
      <c r="M94" s="69">
        <f t="shared" si="29"/>
        <v>-290372.77972113714</v>
      </c>
      <c r="N94" s="69">
        <f t="shared" si="30"/>
        <v>-237622.99810709991</v>
      </c>
      <c r="O94" s="69">
        <f t="shared" si="31"/>
        <v>-209017.78256834857</v>
      </c>
      <c r="P94" s="69">
        <f t="shared" si="32"/>
        <v>-181564.31791549362</v>
      </c>
      <c r="Q94" s="70">
        <f t="shared" si="33"/>
        <v>-4.2538274642189684E-2</v>
      </c>
      <c r="R94" s="70">
        <f t="shared" si="34"/>
        <v>-3.6357249279935826E-2</v>
      </c>
      <c r="S94" s="70">
        <f t="shared" si="35"/>
        <v>-3.3187132115117202E-2</v>
      </c>
      <c r="T94" s="70">
        <f t="shared" si="36"/>
        <v>-2.981772936024539E-2</v>
      </c>
    </row>
    <row r="95" spans="1:20" ht="30" customHeight="1" x14ac:dyDescent="0.2">
      <c r="A95" s="25" t="str">
        <f t="shared" si="28"/>
        <v>PCSB 5-Year Budget</v>
      </c>
      <c r="B95" s="16">
        <f t="shared" si="28"/>
        <v>184</v>
      </c>
      <c r="C95" s="25" t="str">
        <f t="shared" si="28"/>
        <v>Monument Academy PCS</v>
      </c>
      <c r="D95" s="26" t="str">
        <f t="shared" si="28"/>
        <v>2026-2027</v>
      </c>
      <c r="E95" t="s">
        <v>110</v>
      </c>
      <c r="F95" s="29" t="s">
        <v>12</v>
      </c>
      <c r="G95" s="47">
        <v>1264852.1084515401</v>
      </c>
      <c r="H95" s="47">
        <v>1048008.30654044</v>
      </c>
      <c r="I95" s="47">
        <v>1064671.74882908</v>
      </c>
      <c r="J95" s="47">
        <v>1078914.4080582999</v>
      </c>
      <c r="K95" s="47">
        <v>1094144.3025921001</v>
      </c>
      <c r="L95" s="22" t="s">
        <v>12</v>
      </c>
      <c r="M95" s="48">
        <f t="shared" si="29"/>
        <v>-216843.80191110016</v>
      </c>
      <c r="N95" s="48">
        <f t="shared" si="30"/>
        <v>16663.442288640072</v>
      </c>
      <c r="O95" s="48">
        <f t="shared" si="31"/>
        <v>14242.659229219891</v>
      </c>
      <c r="P95" s="48">
        <f t="shared" si="32"/>
        <v>15229.894533800194</v>
      </c>
      <c r="Q95" s="24">
        <f t="shared" si="33"/>
        <v>-0.17143806810470921</v>
      </c>
      <c r="R95" s="24">
        <f t="shared" si="34"/>
        <v>1.5900105165814419E-2</v>
      </c>
      <c r="S95" s="24">
        <f t="shared" si="35"/>
        <v>1.3377512125106999E-2</v>
      </c>
      <c r="T95" s="24">
        <f t="shared" si="36"/>
        <v>1.4115943229647959E-2</v>
      </c>
    </row>
    <row r="96" spans="1:20" ht="16.5" customHeight="1" x14ac:dyDescent="0.2">
      <c r="A96" s="25" t="str">
        <f t="shared" si="28"/>
        <v>PCSB 5-Year Budget</v>
      </c>
      <c r="B96" s="16">
        <f t="shared" si="28"/>
        <v>184</v>
      </c>
      <c r="C96" s="25" t="str">
        <f t="shared" si="28"/>
        <v>Monument Academy PCS</v>
      </c>
      <c r="D96" s="26" t="str">
        <f t="shared" si="28"/>
        <v>2026-2027</v>
      </c>
      <c r="E96" t="s">
        <v>111</v>
      </c>
      <c r="F96" s="29" t="s">
        <v>12</v>
      </c>
      <c r="G96" s="47">
        <v>-220000</v>
      </c>
      <c r="H96" s="47">
        <v>-220000</v>
      </c>
      <c r="I96" s="47">
        <v>-220000</v>
      </c>
      <c r="J96" s="47">
        <v>-220000</v>
      </c>
      <c r="K96" s="47">
        <v>-220000</v>
      </c>
      <c r="L96" s="22" t="s">
        <v>154</v>
      </c>
      <c r="M96" s="48">
        <f t="shared" si="29"/>
        <v>0</v>
      </c>
      <c r="N96" s="48">
        <f t="shared" si="30"/>
        <v>0</v>
      </c>
      <c r="O96" s="48">
        <f t="shared" si="31"/>
        <v>0</v>
      </c>
      <c r="P96" s="48">
        <f t="shared" si="32"/>
        <v>0</v>
      </c>
      <c r="Q96" s="24">
        <f t="shared" si="33"/>
        <v>0</v>
      </c>
      <c r="R96" s="24">
        <f t="shared" si="34"/>
        <v>0</v>
      </c>
      <c r="S96" s="24">
        <f t="shared" si="35"/>
        <v>0</v>
      </c>
      <c r="T96" s="24">
        <f t="shared" si="36"/>
        <v>0</v>
      </c>
    </row>
    <row r="97" spans="1:20" ht="16.5" customHeight="1" x14ac:dyDescent="0.2">
      <c r="A97" s="25" t="str">
        <f t="shared" si="28"/>
        <v>PCSB 5-Year Budget</v>
      </c>
      <c r="B97" s="16">
        <f t="shared" si="28"/>
        <v>184</v>
      </c>
      <c r="C97" s="25" t="str">
        <f t="shared" si="28"/>
        <v>Monument Academy PCS</v>
      </c>
      <c r="D97" s="26" t="str">
        <f t="shared" si="28"/>
        <v>2026-2027</v>
      </c>
      <c r="E97" t="s">
        <v>113</v>
      </c>
      <c r="F97" s="29" t="s">
        <v>12</v>
      </c>
      <c r="G97" s="47">
        <v>-384933.95391215303</v>
      </c>
      <c r="H97" s="47">
        <v>-2133211.2000000002</v>
      </c>
      <c r="I97" s="47">
        <v>-351257.61</v>
      </c>
      <c r="J97" s="47">
        <v>-372291.53</v>
      </c>
      <c r="K97" s="47">
        <v>-394585.00999999902</v>
      </c>
      <c r="L97" s="22" t="s">
        <v>155</v>
      </c>
      <c r="M97" s="48">
        <f t="shared" si="29"/>
        <v>-1748277.2460878473</v>
      </c>
      <c r="N97" s="48">
        <f t="shared" si="30"/>
        <v>1781953.5900000003</v>
      </c>
      <c r="O97" s="48">
        <f t="shared" si="31"/>
        <v>-21033.920000000042</v>
      </c>
      <c r="P97" s="48">
        <f t="shared" si="32"/>
        <v>-22293.479999998992</v>
      </c>
      <c r="Q97" s="24">
        <f t="shared" si="33"/>
        <v>4.5417589909120544</v>
      </c>
      <c r="R97" s="24">
        <f t="shared" si="34"/>
        <v>-0.83533856844554355</v>
      </c>
      <c r="S97" s="24">
        <f t="shared" si="35"/>
        <v>5.9881748896486661E-2</v>
      </c>
      <c r="T97" s="24">
        <f t="shared" si="36"/>
        <v>5.988178135559246E-2</v>
      </c>
    </row>
    <row r="98" spans="1:20" ht="16.5" customHeight="1" x14ac:dyDescent="0.2">
      <c r="A98" s="25" t="str">
        <f t="shared" si="28"/>
        <v>PCSB 5-Year Budget</v>
      </c>
      <c r="B98" s="16">
        <f t="shared" si="28"/>
        <v>184</v>
      </c>
      <c r="C98" s="25" t="str">
        <f t="shared" si="28"/>
        <v>Monument Academy PCS</v>
      </c>
      <c r="D98" s="26" t="str">
        <f t="shared" si="28"/>
        <v>2026-2027</v>
      </c>
      <c r="E98" s="54" t="s">
        <v>115</v>
      </c>
      <c r="F98" s="29" t="s">
        <v>12</v>
      </c>
      <c r="G98" s="55">
        <f>SUM(G95:G97)</f>
        <v>659918.15453938709</v>
      </c>
      <c r="H98" s="55">
        <f>SUM(H95:H97)</f>
        <v>-1305202.8934595603</v>
      </c>
      <c r="I98" s="55">
        <f>SUM(I95:I97)</f>
        <v>493414.13882908004</v>
      </c>
      <c r="J98" s="55">
        <f>SUM(J95:J97)</f>
        <v>486622.87805829989</v>
      </c>
      <c r="K98" s="55">
        <f>SUM(K95:K97)</f>
        <v>479559.29259210109</v>
      </c>
      <c r="L98" s="29" t="s">
        <v>12</v>
      </c>
      <c r="M98" s="56">
        <f t="shared" si="29"/>
        <v>-1965121.0479989476</v>
      </c>
      <c r="N98" s="56">
        <f t="shared" si="30"/>
        <v>1798617.0322886403</v>
      </c>
      <c r="O98" s="56">
        <f t="shared" si="31"/>
        <v>-6791.2607707801508</v>
      </c>
      <c r="P98" s="56">
        <f t="shared" si="32"/>
        <v>-7063.5854661987978</v>
      </c>
      <c r="Q98" s="57">
        <f t="shared" si="33"/>
        <v>-2.9778254083198732</v>
      </c>
      <c r="R98" s="57">
        <f t="shared" si="34"/>
        <v>-1.3780363507479212</v>
      </c>
      <c r="S98" s="57">
        <f t="shared" si="35"/>
        <v>-1.3763814686981764E-2</v>
      </c>
      <c r="T98" s="57">
        <f t="shared" si="36"/>
        <v>-1.4515522768644972E-2</v>
      </c>
    </row>
    <row r="99" spans="1:20" ht="30" customHeight="1" x14ac:dyDescent="0.2">
      <c r="A99" s="25" t="str">
        <f t="shared" si="28"/>
        <v>PCSB 5-Year Budget</v>
      </c>
      <c r="B99" s="16">
        <f t="shared" si="28"/>
        <v>184</v>
      </c>
      <c r="C99" s="25" t="str">
        <f t="shared" si="28"/>
        <v>Monument Academy PCS</v>
      </c>
      <c r="D99" s="26" t="str">
        <f t="shared" si="28"/>
        <v>2026-2027</v>
      </c>
      <c r="E99" s="54" t="s">
        <v>116</v>
      </c>
      <c r="F99" s="67">
        <v>6091206.0357277701</v>
      </c>
      <c r="G99" s="63">
        <f>F99+G98</f>
        <v>6751124.1902671568</v>
      </c>
      <c r="H99" s="63">
        <f>G99+H98</f>
        <v>5445921.2968075965</v>
      </c>
      <c r="I99" s="63">
        <f>H99+I98</f>
        <v>5939335.4356366768</v>
      </c>
      <c r="J99" s="63">
        <f>I99+J98</f>
        <v>6425958.3136949763</v>
      </c>
      <c r="K99" s="63">
        <f>J99+K98</f>
        <v>6905517.6062870771</v>
      </c>
      <c r="L99" s="29" t="s">
        <v>12</v>
      </c>
      <c r="M99" s="64">
        <f t="shared" si="29"/>
        <v>-1305202.8934595603</v>
      </c>
      <c r="N99" s="64">
        <f t="shared" si="30"/>
        <v>493414.13882908039</v>
      </c>
      <c r="O99" s="64">
        <f t="shared" si="31"/>
        <v>486622.87805829942</v>
      </c>
      <c r="P99" s="64">
        <f t="shared" si="32"/>
        <v>479559.2925921008</v>
      </c>
      <c r="Q99" s="65">
        <f t="shared" si="33"/>
        <v>-0.19333119295023821</v>
      </c>
      <c r="R99" s="65">
        <f t="shared" si="34"/>
        <v>9.0602510013929174E-2</v>
      </c>
      <c r="S99" s="65">
        <f t="shared" si="35"/>
        <v>8.1932209980683651E-2</v>
      </c>
      <c r="T99" s="65">
        <f t="shared" si="36"/>
        <v>7.4628447490869332E-2</v>
      </c>
    </row>
    <row r="100" spans="1:20" ht="30" customHeight="1" x14ac:dyDescent="0.2">
      <c r="A100" s="25" t="str">
        <f t="shared" si="28"/>
        <v>PCSB 5-Year Budget</v>
      </c>
      <c r="B100" s="16">
        <f t="shared" si="28"/>
        <v>184</v>
      </c>
      <c r="C100" s="25" t="str">
        <f t="shared" si="28"/>
        <v>Monument Academy PCS</v>
      </c>
      <c r="D100" s="26" t="str">
        <f t="shared" si="28"/>
        <v>2026-2027</v>
      </c>
      <c r="E100" s="62" t="s">
        <v>117</v>
      </c>
      <c r="F100" s="29" t="s">
        <v>12</v>
      </c>
      <c r="G100" s="47">
        <v>0</v>
      </c>
      <c r="H100" s="47">
        <v>0</v>
      </c>
      <c r="I100" s="47">
        <v>0</v>
      </c>
      <c r="J100" s="47">
        <v>0</v>
      </c>
      <c r="K100" s="47">
        <v>0</v>
      </c>
      <c r="L100" s="29" t="s">
        <v>12</v>
      </c>
      <c r="M100" s="48">
        <f t="shared" si="29"/>
        <v>0</v>
      </c>
      <c r="N100" s="48">
        <f t="shared" si="30"/>
        <v>0</v>
      </c>
      <c r="O100" s="48">
        <f t="shared" si="31"/>
        <v>0</v>
      </c>
      <c r="P100" s="48">
        <f t="shared" si="32"/>
        <v>0</v>
      </c>
      <c r="Q100" s="24">
        <f t="shared" si="33"/>
        <v>0</v>
      </c>
      <c r="R100" s="24">
        <f t="shared" si="34"/>
        <v>0</v>
      </c>
      <c r="S100" s="24">
        <f t="shared" si="35"/>
        <v>0</v>
      </c>
      <c r="T100" s="24">
        <f t="shared" si="36"/>
        <v>0</v>
      </c>
    </row>
    <row r="101" spans="1:20" ht="15" customHeight="1" x14ac:dyDescent="0.2">
      <c r="A101" s="25" t="str">
        <f t="shared" si="28"/>
        <v>PCSB 5-Year Budget</v>
      </c>
      <c r="B101" s="16">
        <f t="shared" si="28"/>
        <v>184</v>
      </c>
      <c r="C101" s="25" t="str">
        <f t="shared" si="28"/>
        <v>Monument Academy PCS</v>
      </c>
      <c r="D101" s="26" t="str">
        <f t="shared" si="28"/>
        <v>2026-2027</v>
      </c>
      <c r="E101" s="62" t="s">
        <v>118</v>
      </c>
      <c r="F101" s="29" t="s">
        <v>12</v>
      </c>
      <c r="G101" s="47">
        <v>0</v>
      </c>
      <c r="H101" s="47">
        <v>0</v>
      </c>
      <c r="I101" s="47">
        <v>0</v>
      </c>
      <c r="J101" s="47">
        <v>0</v>
      </c>
      <c r="K101" s="47">
        <v>0</v>
      </c>
      <c r="L101" s="29" t="s">
        <v>12</v>
      </c>
      <c r="M101" s="48">
        <f t="shared" si="29"/>
        <v>0</v>
      </c>
      <c r="N101" s="48">
        <f t="shared" si="30"/>
        <v>0</v>
      </c>
      <c r="O101" s="48">
        <f t="shared" si="31"/>
        <v>0</v>
      </c>
      <c r="P101" s="48">
        <f t="shared" si="32"/>
        <v>0</v>
      </c>
      <c r="Q101" s="24">
        <f t="shared" si="33"/>
        <v>0</v>
      </c>
      <c r="R101" s="24">
        <f t="shared" si="34"/>
        <v>0</v>
      </c>
      <c r="S101" s="24">
        <f t="shared" si="35"/>
        <v>0</v>
      </c>
      <c r="T101" s="24">
        <f t="shared" si="36"/>
        <v>0</v>
      </c>
    </row>
    <row r="102" spans="1:20" ht="15" customHeight="1" x14ac:dyDescent="0.2">
      <c r="A102" s="25" t="str">
        <f t="shared" si="28"/>
        <v>PCSB 5-Year Budget</v>
      </c>
      <c r="B102" s="16">
        <f t="shared" si="28"/>
        <v>184</v>
      </c>
      <c r="C102" s="25" t="str">
        <f t="shared" si="28"/>
        <v>Monument Academy PCS</v>
      </c>
      <c r="D102" s="26" t="str">
        <f t="shared" si="28"/>
        <v>2026-2027</v>
      </c>
      <c r="E102" s="62" t="s">
        <v>119</v>
      </c>
      <c r="F102" s="29" t="s">
        <v>12</v>
      </c>
      <c r="G102" s="67">
        <v>0</v>
      </c>
      <c r="H102" s="67">
        <v>0</v>
      </c>
      <c r="I102" s="67">
        <v>0</v>
      </c>
      <c r="J102" s="67">
        <v>0</v>
      </c>
      <c r="K102" s="67">
        <v>0</v>
      </c>
      <c r="L102" s="29" t="s">
        <v>12</v>
      </c>
      <c r="M102" s="71">
        <f t="shared" si="29"/>
        <v>0</v>
      </c>
      <c r="N102" s="71">
        <f t="shared" si="30"/>
        <v>0</v>
      </c>
      <c r="O102" s="71">
        <f t="shared" si="31"/>
        <v>0</v>
      </c>
      <c r="P102" s="71">
        <f t="shared" si="32"/>
        <v>0</v>
      </c>
      <c r="Q102" s="72">
        <f t="shared" si="33"/>
        <v>0</v>
      </c>
      <c r="R102" s="72">
        <f t="shared" si="34"/>
        <v>0</v>
      </c>
      <c r="S102" s="72">
        <f t="shared" si="35"/>
        <v>0</v>
      </c>
      <c r="T102" s="72">
        <f t="shared" si="36"/>
        <v>0</v>
      </c>
    </row>
    <row r="103" spans="1:20" ht="30" customHeight="1" x14ac:dyDescent="0.2">
      <c r="A103" s="25" t="str">
        <f t="shared" ref="A103:D122" si="37">A$2</f>
        <v>PCSB 5-Year Budget</v>
      </c>
      <c r="B103" s="16">
        <f t="shared" si="37"/>
        <v>184</v>
      </c>
      <c r="C103" s="25" t="str">
        <f t="shared" si="37"/>
        <v>Monument Academy PCS</v>
      </c>
      <c r="D103" s="26" t="str">
        <f t="shared" si="37"/>
        <v>2026-2027</v>
      </c>
      <c r="E103" s="54" t="s">
        <v>120</v>
      </c>
      <c r="F103" s="29" t="s">
        <v>12</v>
      </c>
      <c r="G103" s="73">
        <f>SUM(G8:G25)</f>
        <v>130</v>
      </c>
      <c r="H103" s="73">
        <f>SUM(H8:H25)</f>
        <v>130</v>
      </c>
      <c r="I103" s="73">
        <f>SUM(I8:I25)</f>
        <v>130</v>
      </c>
      <c r="J103" s="73">
        <f>SUM(J8:J25)</f>
        <v>130</v>
      </c>
      <c r="K103" s="73">
        <f>SUM(K8:K25)</f>
        <v>130</v>
      </c>
      <c r="L103" s="29" t="s">
        <v>12</v>
      </c>
      <c r="M103" s="74">
        <f t="shared" si="29"/>
        <v>0</v>
      </c>
      <c r="N103" s="74">
        <f t="shared" si="30"/>
        <v>0</v>
      </c>
      <c r="O103" s="74">
        <f t="shared" si="31"/>
        <v>0</v>
      </c>
      <c r="P103" s="74">
        <f t="shared" si="32"/>
        <v>0</v>
      </c>
      <c r="Q103" s="75">
        <f t="shared" si="33"/>
        <v>0</v>
      </c>
      <c r="R103" s="75">
        <f t="shared" si="34"/>
        <v>0</v>
      </c>
      <c r="S103" s="75">
        <f t="shared" si="35"/>
        <v>0</v>
      </c>
      <c r="T103" s="75">
        <f t="shared" si="36"/>
        <v>0</v>
      </c>
    </row>
    <row r="104" spans="1:20" ht="15" customHeight="1" x14ac:dyDescent="0.2">
      <c r="A104" s="25" t="str">
        <f t="shared" si="37"/>
        <v>PCSB 5-Year Budget</v>
      </c>
      <c r="B104" s="16">
        <f t="shared" si="37"/>
        <v>184</v>
      </c>
      <c r="C104" s="25" t="str">
        <f t="shared" si="37"/>
        <v>Monument Academy PCS</v>
      </c>
      <c r="D104" s="26" t="str">
        <f t="shared" si="37"/>
        <v>2026-2027</v>
      </c>
      <c r="E104" s="54" t="s">
        <v>121</v>
      </c>
      <c r="F104" s="29" t="s">
        <v>12</v>
      </c>
      <c r="G104" s="55">
        <f>IF(G103,G67/G103,0)</f>
        <v>74157.870827038452</v>
      </c>
      <c r="H104" s="55">
        <f>IF(H103,H67/H103,0)</f>
        <v>75641.028243579232</v>
      </c>
      <c r="I104" s="55">
        <f>IF(I103,I67/I103,0)</f>
        <v>77153.848808450843</v>
      </c>
      <c r="J104" s="55">
        <f>IF(J103,J67/J103,0)</f>
        <v>78696.925784619845</v>
      </c>
      <c r="K104" s="55">
        <f>IF(K103,K67/K103,0)</f>
        <v>80270.864300312212</v>
      </c>
      <c r="L104" s="29" t="s">
        <v>12</v>
      </c>
      <c r="M104" s="61">
        <f t="shared" si="29"/>
        <v>1483.1574165407801</v>
      </c>
      <c r="N104" s="61">
        <f t="shared" si="30"/>
        <v>1512.8205648716103</v>
      </c>
      <c r="O104" s="61">
        <f t="shared" si="31"/>
        <v>1543.0769761690026</v>
      </c>
      <c r="P104" s="61">
        <f t="shared" si="32"/>
        <v>1573.9385156923672</v>
      </c>
      <c r="Q104" s="57">
        <f t="shared" si="33"/>
        <v>2.000000000000015E-2</v>
      </c>
      <c r="R104" s="57">
        <f t="shared" si="34"/>
        <v>2.0000000000000337E-2</v>
      </c>
      <c r="S104" s="57">
        <f t="shared" si="35"/>
        <v>1.9999999999999817E-2</v>
      </c>
      <c r="T104" s="57">
        <f t="shared" si="36"/>
        <v>1.9999999999999622E-2</v>
      </c>
    </row>
    <row r="105" spans="1:20" ht="16.5" customHeight="1" x14ac:dyDescent="0.2">
      <c r="A105" s="25" t="str">
        <f t="shared" si="37"/>
        <v>PCSB 5-Year Budget</v>
      </c>
      <c r="B105" s="16">
        <f t="shared" si="37"/>
        <v>184</v>
      </c>
      <c r="C105" s="25" t="str">
        <f t="shared" si="37"/>
        <v>Monument Academy PCS</v>
      </c>
      <c r="D105" s="26" t="str">
        <f t="shared" si="37"/>
        <v>2026-2027</v>
      </c>
      <c r="E105" s="54" t="s">
        <v>122</v>
      </c>
      <c r="F105" s="29" t="s">
        <v>12</v>
      </c>
      <c r="G105" s="55">
        <f>IF(G103,G48/G103,0)</f>
        <v>10396</v>
      </c>
      <c r="H105" s="55">
        <f>IF(H103,H48/H103,0)</f>
        <v>10396</v>
      </c>
      <c r="I105" s="55">
        <f>IF(I103,I48/I103,0)</f>
        <v>10499.960000000001</v>
      </c>
      <c r="J105" s="55">
        <f>IF(J103,J48/J103,0)</f>
        <v>10604.959600000002</v>
      </c>
      <c r="K105" s="55">
        <f>IF(K103,K48/K103,0)</f>
        <v>10711.009196000003</v>
      </c>
      <c r="L105" s="29" t="s">
        <v>12</v>
      </c>
      <c r="M105" s="56">
        <f t="shared" si="29"/>
        <v>0</v>
      </c>
      <c r="N105" s="56">
        <f t="shared" si="30"/>
        <v>103.96000000000095</v>
      </c>
      <c r="O105" s="56">
        <f t="shared" si="31"/>
        <v>104.99960000000101</v>
      </c>
      <c r="P105" s="56">
        <f t="shared" si="32"/>
        <v>106.04959600000075</v>
      </c>
      <c r="Q105" s="57">
        <f t="shared" si="33"/>
        <v>0</v>
      </c>
      <c r="R105" s="57">
        <f t="shared" si="34"/>
        <v>1.000000000000009E-2</v>
      </c>
      <c r="S105" s="57">
        <f t="shared" si="35"/>
        <v>1.0000000000000096E-2</v>
      </c>
      <c r="T105" s="57">
        <f t="shared" si="36"/>
        <v>1.0000000000000068E-2</v>
      </c>
    </row>
    <row r="106" spans="1:20" ht="16.5" customHeight="1" x14ac:dyDescent="0.2">
      <c r="A106" s="25" t="str">
        <f t="shared" si="37"/>
        <v>PCSB 5-Year Budget</v>
      </c>
      <c r="B106" s="16">
        <f t="shared" si="37"/>
        <v>184</v>
      </c>
      <c r="C106" s="25" t="str">
        <f t="shared" si="37"/>
        <v>Monument Academy PCS</v>
      </c>
      <c r="D106" s="26" t="str">
        <f t="shared" si="37"/>
        <v>2026-2027</v>
      </c>
      <c r="E106" s="54" t="s">
        <v>123</v>
      </c>
      <c r="F106" s="29" t="s">
        <v>12</v>
      </c>
      <c r="G106" s="68">
        <f>IF(G103,G81/G103,0)</f>
        <v>25366.524695559885</v>
      </c>
      <c r="H106" s="68">
        <f>IF(H103,H81/H103,0)</f>
        <v>25394.264410280015</v>
      </c>
      <c r="I106" s="68">
        <f>IF(I103,I81/I103,0)</f>
        <v>25433.230610968283</v>
      </c>
      <c r="J106" s="68">
        <f>IF(J103,J81/J103,0)</f>
        <v>25495.532319556416</v>
      </c>
      <c r="K106" s="68">
        <f>IF(K103,K81/K103,0)</f>
        <v>25552.396357700978</v>
      </c>
      <c r="L106" s="29" t="s">
        <v>12</v>
      </c>
      <c r="M106" s="69">
        <f t="shared" si="29"/>
        <v>27.739714720129996</v>
      </c>
      <c r="N106" s="69">
        <f t="shared" si="30"/>
        <v>38.966200688268145</v>
      </c>
      <c r="O106" s="69">
        <f t="shared" si="31"/>
        <v>62.301708588132897</v>
      </c>
      <c r="P106" s="69">
        <f t="shared" si="32"/>
        <v>56.864038144562073</v>
      </c>
      <c r="Q106" s="70">
        <f t="shared" si="33"/>
        <v>1.0935559779296654E-3</v>
      </c>
      <c r="R106" s="70">
        <f t="shared" si="34"/>
        <v>1.5344488841540923E-3</v>
      </c>
      <c r="S106" s="70">
        <f t="shared" si="35"/>
        <v>2.449618357223749E-3</v>
      </c>
      <c r="T106" s="70">
        <f t="shared" si="36"/>
        <v>2.2303530450683848E-3</v>
      </c>
    </row>
    <row r="107" spans="1:20" ht="30" customHeight="1" x14ac:dyDescent="0.2">
      <c r="A107" s="25" t="str">
        <f t="shared" si="37"/>
        <v>PCSB 5-Year Budget</v>
      </c>
      <c r="B107" s="16">
        <f t="shared" si="37"/>
        <v>184</v>
      </c>
      <c r="C107" s="25" t="str">
        <f t="shared" si="37"/>
        <v>Monument Academy PCS</v>
      </c>
      <c r="D107" s="26" t="str">
        <f t="shared" si="37"/>
        <v>2026-2027</v>
      </c>
      <c r="E107" s="62" t="s">
        <v>124</v>
      </c>
      <c r="F107" s="29" t="s">
        <v>12</v>
      </c>
      <c r="G107" s="76">
        <v>0</v>
      </c>
      <c r="H107" s="76">
        <v>0</v>
      </c>
      <c r="I107" s="76">
        <v>0</v>
      </c>
      <c r="J107" s="76">
        <v>0</v>
      </c>
      <c r="K107" s="76">
        <v>0</v>
      </c>
      <c r="L107" s="22" t="s">
        <v>12</v>
      </c>
      <c r="M107" s="77">
        <f t="shared" si="29"/>
        <v>0</v>
      </c>
      <c r="N107" s="77">
        <f t="shared" si="30"/>
        <v>0</v>
      </c>
      <c r="O107" s="77">
        <f t="shared" si="31"/>
        <v>0</v>
      </c>
      <c r="P107" s="77">
        <f t="shared" si="32"/>
        <v>0</v>
      </c>
      <c r="Q107" s="24">
        <f t="shared" si="33"/>
        <v>0</v>
      </c>
      <c r="R107" s="24">
        <f t="shared" si="34"/>
        <v>0</v>
      </c>
      <c r="S107" s="24">
        <f t="shared" si="35"/>
        <v>0</v>
      </c>
      <c r="T107" s="24">
        <f t="shared" si="36"/>
        <v>0</v>
      </c>
    </row>
    <row r="108" spans="1:20" ht="15" customHeight="1" x14ac:dyDescent="0.2">
      <c r="A108" s="25" t="str">
        <f t="shared" si="37"/>
        <v>PCSB 5-Year Budget</v>
      </c>
      <c r="B108" s="16">
        <f t="shared" si="37"/>
        <v>184</v>
      </c>
      <c r="C108" s="25" t="str">
        <f t="shared" si="37"/>
        <v>Monument Academy PCS</v>
      </c>
      <c r="D108" s="26" t="str">
        <f t="shared" si="37"/>
        <v>2026-2027</v>
      </c>
      <c r="E108" s="62" t="s">
        <v>125</v>
      </c>
      <c r="F108" s="29" t="s">
        <v>12</v>
      </c>
      <c r="G108" s="76">
        <v>65000</v>
      </c>
      <c r="H108" s="76">
        <v>65000</v>
      </c>
      <c r="I108" s="76">
        <v>65000</v>
      </c>
      <c r="J108" s="76">
        <v>65000</v>
      </c>
      <c r="K108" s="76">
        <v>65000</v>
      </c>
      <c r="L108" s="22" t="s">
        <v>156</v>
      </c>
      <c r="M108" s="77">
        <f t="shared" si="29"/>
        <v>0</v>
      </c>
      <c r="N108" s="77">
        <f t="shared" si="30"/>
        <v>0</v>
      </c>
      <c r="O108" s="77">
        <f t="shared" si="31"/>
        <v>0</v>
      </c>
      <c r="P108" s="77">
        <f t="shared" si="32"/>
        <v>0</v>
      </c>
      <c r="Q108" s="24">
        <f t="shared" si="33"/>
        <v>0</v>
      </c>
      <c r="R108" s="24">
        <f t="shared" si="34"/>
        <v>0</v>
      </c>
      <c r="S108" s="24">
        <f t="shared" si="35"/>
        <v>0</v>
      </c>
      <c r="T108" s="24">
        <f t="shared" si="36"/>
        <v>0</v>
      </c>
    </row>
    <row r="109" spans="1:20" ht="15" customHeight="1" x14ac:dyDescent="0.2">
      <c r="A109" s="25" t="str">
        <f t="shared" si="37"/>
        <v>PCSB 5-Year Budget</v>
      </c>
      <c r="B109" s="16">
        <f t="shared" si="37"/>
        <v>184</v>
      </c>
      <c r="C109" s="25" t="str">
        <f t="shared" si="37"/>
        <v>Monument Academy PCS</v>
      </c>
      <c r="D109" s="26" t="str">
        <f t="shared" si="37"/>
        <v>2026-2027</v>
      </c>
      <c r="E109" s="54" t="s">
        <v>127</v>
      </c>
      <c r="F109" s="29" t="s">
        <v>12</v>
      </c>
      <c r="G109" s="60">
        <f>G107+G108</f>
        <v>65000</v>
      </c>
      <c r="H109" s="60">
        <f>H107+H108</f>
        <v>65000</v>
      </c>
      <c r="I109" s="60">
        <f>I107+I108</f>
        <v>65000</v>
      </c>
      <c r="J109" s="60">
        <f>J107+J108</f>
        <v>65000</v>
      </c>
      <c r="K109" s="60">
        <f>K107+K108</f>
        <v>65000</v>
      </c>
      <c r="L109" s="29" t="s">
        <v>12</v>
      </c>
      <c r="M109" s="61">
        <f t="shared" si="29"/>
        <v>0</v>
      </c>
      <c r="N109" s="61">
        <f t="shared" si="30"/>
        <v>0</v>
      </c>
      <c r="O109" s="61">
        <f t="shared" si="31"/>
        <v>0</v>
      </c>
      <c r="P109" s="61">
        <f t="shared" si="32"/>
        <v>0</v>
      </c>
      <c r="Q109" s="57">
        <f t="shared" si="33"/>
        <v>0</v>
      </c>
      <c r="R109" s="57">
        <f t="shared" si="34"/>
        <v>0</v>
      </c>
      <c r="S109" s="57">
        <f t="shared" si="35"/>
        <v>0</v>
      </c>
      <c r="T109" s="57">
        <f t="shared" si="36"/>
        <v>0</v>
      </c>
    </row>
    <row r="110" spans="1:20" ht="15" customHeight="1" x14ac:dyDescent="0.2">
      <c r="A110" s="25" t="str">
        <f t="shared" si="37"/>
        <v>PCSB 5-Year Budget</v>
      </c>
      <c r="B110" s="16">
        <f t="shared" si="37"/>
        <v>184</v>
      </c>
      <c r="C110" s="25" t="str">
        <f t="shared" si="37"/>
        <v>Monument Academy PCS</v>
      </c>
      <c r="D110" s="26" t="str">
        <f t="shared" si="37"/>
        <v>2026-2027</v>
      </c>
      <c r="E110" s="54" t="s">
        <v>128</v>
      </c>
      <c r="F110" s="29" t="s">
        <v>12</v>
      </c>
      <c r="G110" s="78">
        <f>IF(G103,G109/G103,0)</f>
        <v>500</v>
      </c>
      <c r="H110" s="78">
        <f>IF(H103,H109/H103,0)</f>
        <v>500</v>
      </c>
      <c r="I110" s="78">
        <f>IF(I103,I109/I103,0)</f>
        <v>500</v>
      </c>
      <c r="J110" s="78">
        <f>IF(J103,J109/J103,0)</f>
        <v>500</v>
      </c>
      <c r="K110" s="78">
        <f>IF(K103,K109/K103,0)</f>
        <v>500</v>
      </c>
      <c r="L110" s="29" t="s">
        <v>12</v>
      </c>
      <c r="M110" s="79">
        <f t="shared" si="29"/>
        <v>0</v>
      </c>
      <c r="N110" s="79">
        <f t="shared" si="30"/>
        <v>0</v>
      </c>
      <c r="O110" s="79">
        <f t="shared" si="31"/>
        <v>0</v>
      </c>
      <c r="P110" s="79">
        <f t="shared" si="32"/>
        <v>0</v>
      </c>
      <c r="Q110" s="80">
        <f t="shared" si="33"/>
        <v>0</v>
      </c>
      <c r="R110" s="80">
        <f t="shared" si="34"/>
        <v>0</v>
      </c>
      <c r="S110" s="80">
        <f t="shared" si="35"/>
        <v>0</v>
      </c>
      <c r="T110" s="80">
        <f t="shared" si="36"/>
        <v>0</v>
      </c>
    </row>
    <row r="111" spans="1:20" ht="30" customHeight="1" x14ac:dyDescent="0.2">
      <c r="A111" s="25" t="str">
        <f t="shared" si="37"/>
        <v>PCSB 5-Year Budget</v>
      </c>
      <c r="B111" s="16">
        <f t="shared" si="37"/>
        <v>184</v>
      </c>
      <c r="C111" s="25" t="str">
        <f t="shared" si="37"/>
        <v>Monument Academy PCS</v>
      </c>
      <c r="D111" s="26" t="str">
        <f t="shared" si="37"/>
        <v>2026-2027</v>
      </c>
      <c r="E111" s="54" t="s">
        <v>129</v>
      </c>
      <c r="F111" s="29" t="s">
        <v>12</v>
      </c>
      <c r="G111" s="63">
        <f t="shared" ref="G111:K113" si="38">IF(G107,G79/G107,0)</f>
        <v>0</v>
      </c>
      <c r="H111" s="63">
        <f t="shared" si="38"/>
        <v>0</v>
      </c>
      <c r="I111" s="63">
        <f t="shared" si="38"/>
        <v>0</v>
      </c>
      <c r="J111" s="63">
        <f t="shared" si="38"/>
        <v>0</v>
      </c>
      <c r="K111" s="63">
        <f t="shared" si="38"/>
        <v>0</v>
      </c>
      <c r="L111" s="29" t="s">
        <v>12</v>
      </c>
      <c r="M111" s="64">
        <f t="shared" si="29"/>
        <v>0</v>
      </c>
      <c r="N111" s="64">
        <f t="shared" si="30"/>
        <v>0</v>
      </c>
      <c r="O111" s="64">
        <f t="shared" si="31"/>
        <v>0</v>
      </c>
      <c r="P111" s="64">
        <f t="shared" si="32"/>
        <v>0</v>
      </c>
      <c r="Q111" s="65">
        <f t="shared" si="33"/>
        <v>0</v>
      </c>
      <c r="R111" s="65">
        <f t="shared" si="34"/>
        <v>0</v>
      </c>
      <c r="S111" s="65">
        <f t="shared" si="35"/>
        <v>0</v>
      </c>
      <c r="T111" s="65">
        <f t="shared" si="36"/>
        <v>0</v>
      </c>
    </row>
    <row r="112" spans="1:20" ht="15" customHeight="1" x14ac:dyDescent="0.2">
      <c r="A112" s="25" t="str">
        <f t="shared" si="37"/>
        <v>PCSB 5-Year Budget</v>
      </c>
      <c r="B112" s="16">
        <f t="shared" si="37"/>
        <v>184</v>
      </c>
      <c r="C112" s="25" t="str">
        <f t="shared" si="37"/>
        <v>Monument Academy PCS</v>
      </c>
      <c r="D112" s="26" t="str">
        <f t="shared" si="37"/>
        <v>2026-2027</v>
      </c>
      <c r="E112" s="54" t="s">
        <v>130</v>
      </c>
      <c r="F112" s="29" t="s">
        <v>12</v>
      </c>
      <c r="G112" s="81">
        <f t="shared" si="38"/>
        <v>50.733049391119771</v>
      </c>
      <c r="H112" s="81">
        <f t="shared" si="38"/>
        <v>50.788528820560025</v>
      </c>
      <c r="I112" s="81">
        <f t="shared" si="38"/>
        <v>50.866461221936568</v>
      </c>
      <c r="J112" s="81">
        <f t="shared" si="38"/>
        <v>50.991064639112835</v>
      </c>
      <c r="K112" s="81">
        <f t="shared" si="38"/>
        <v>51.104792715401956</v>
      </c>
      <c r="L112" s="29" t="s">
        <v>12</v>
      </c>
      <c r="M112" s="82">
        <f t="shared" si="29"/>
        <v>5.547942944025408E-2</v>
      </c>
      <c r="N112" s="82">
        <f t="shared" si="30"/>
        <v>7.7932401376543226E-2</v>
      </c>
      <c r="O112" s="82">
        <f t="shared" si="31"/>
        <v>0.12460341717626733</v>
      </c>
      <c r="P112" s="82">
        <f t="shared" si="32"/>
        <v>0.11372807628912085</v>
      </c>
      <c r="Q112" s="75">
        <f t="shared" si="33"/>
        <v>1.0935559779295487E-3</v>
      </c>
      <c r="R112" s="75">
        <f t="shared" si="34"/>
        <v>1.5344488841542289E-3</v>
      </c>
      <c r="S112" s="75">
        <f t="shared" si="35"/>
        <v>2.4496183572237794E-3</v>
      </c>
      <c r="T112" s="75">
        <f t="shared" si="36"/>
        <v>2.2303530450683202E-3</v>
      </c>
    </row>
    <row r="113" spans="1:20" ht="15" customHeight="1" x14ac:dyDescent="0.2">
      <c r="A113" s="25" t="str">
        <f t="shared" si="37"/>
        <v>PCSB 5-Year Budget</v>
      </c>
      <c r="B113" s="16">
        <f t="shared" si="37"/>
        <v>184</v>
      </c>
      <c r="C113" s="25" t="str">
        <f t="shared" si="37"/>
        <v>Monument Academy PCS</v>
      </c>
      <c r="D113" s="26" t="str">
        <f t="shared" si="37"/>
        <v>2026-2027</v>
      </c>
      <c r="E113" s="54" t="s">
        <v>131</v>
      </c>
      <c r="F113" s="29" t="s">
        <v>12</v>
      </c>
      <c r="G113" s="55">
        <f t="shared" si="38"/>
        <v>50.733049391119771</v>
      </c>
      <c r="H113" s="55">
        <f t="shared" si="38"/>
        <v>50.788528820560025</v>
      </c>
      <c r="I113" s="55">
        <f t="shared" si="38"/>
        <v>50.866461221936568</v>
      </c>
      <c r="J113" s="55">
        <f t="shared" si="38"/>
        <v>50.991064639112835</v>
      </c>
      <c r="K113" s="55">
        <f t="shared" si="38"/>
        <v>51.104792715401956</v>
      </c>
      <c r="L113" s="29" t="s">
        <v>12</v>
      </c>
      <c r="M113" s="56">
        <f t="shared" si="29"/>
        <v>5.547942944025408E-2</v>
      </c>
      <c r="N113" s="56">
        <f t="shared" si="30"/>
        <v>7.7932401376543226E-2</v>
      </c>
      <c r="O113" s="56">
        <f t="shared" si="31"/>
        <v>0.12460341717626733</v>
      </c>
      <c r="P113" s="56">
        <f t="shared" si="32"/>
        <v>0.11372807628912085</v>
      </c>
      <c r="Q113" s="57">
        <f t="shared" si="33"/>
        <v>1.0935559779295487E-3</v>
      </c>
      <c r="R113" s="57">
        <f t="shared" si="34"/>
        <v>1.5344488841542289E-3</v>
      </c>
      <c r="S113" s="57">
        <f t="shared" si="35"/>
        <v>2.4496183572237794E-3</v>
      </c>
      <c r="T113" s="57">
        <f t="shared" si="36"/>
        <v>2.2303530450683202E-3</v>
      </c>
    </row>
    <row r="114" spans="1:20" ht="16.5" customHeight="1" x14ac:dyDescent="0.2">
      <c r="A114" s="25" t="str">
        <f t="shared" si="37"/>
        <v>PCSB 5-Year Budget</v>
      </c>
      <c r="B114" s="16">
        <f t="shared" si="37"/>
        <v>184</v>
      </c>
      <c r="C114" s="25" t="str">
        <f t="shared" si="37"/>
        <v>Monument Academy PCS</v>
      </c>
      <c r="D114" s="26" t="str">
        <f t="shared" si="37"/>
        <v>2026-2027</v>
      </c>
      <c r="E114" s="54" t="s">
        <v>132</v>
      </c>
      <c r="F114" s="29" t="s">
        <v>12</v>
      </c>
      <c r="G114" s="83">
        <f>IF(G$48,G81/G$48,0)</f>
        <v>2.440027385105799</v>
      </c>
      <c r="H114" s="83">
        <f>IF(H$48,H81/H$48,0)</f>
        <v>2.4426956916390932</v>
      </c>
      <c r="I114" s="83">
        <f>IF(I$48,I81/I$48,0)</f>
        <v>2.4222216666509473</v>
      </c>
      <c r="J114" s="83">
        <f>IF(J$48,J81/J$48,0)</f>
        <v>2.4041140448622182</v>
      </c>
      <c r="K114" s="83">
        <f>IF(K$48,K81/K$48,0)</f>
        <v>2.3856198692503643</v>
      </c>
      <c r="L114" s="29" t="s">
        <v>12</v>
      </c>
      <c r="M114" s="70">
        <f t="shared" si="29"/>
        <v>2.6683065332941958E-3</v>
      </c>
      <c r="N114" s="70">
        <f t="shared" si="30"/>
        <v>-2.0474024988145878E-2</v>
      </c>
      <c r="O114" s="70">
        <f t="shared" si="31"/>
        <v>-1.8107621788729045E-2</v>
      </c>
      <c r="P114" s="70">
        <f t="shared" si="32"/>
        <v>-1.8494175611853958E-2</v>
      </c>
      <c r="Q114" s="70">
        <f t="shared" si="33"/>
        <v>1.0935559779295259E-3</v>
      </c>
      <c r="R114" s="70">
        <f t="shared" si="34"/>
        <v>-8.3817337780652638E-3</v>
      </c>
      <c r="S114" s="70">
        <f t="shared" si="35"/>
        <v>-7.4756253888874288E-3</v>
      </c>
      <c r="T114" s="70">
        <f t="shared" si="36"/>
        <v>-7.6927197573582141E-3</v>
      </c>
    </row>
    <row r="115" spans="1:20" ht="30" customHeight="1" x14ac:dyDescent="0.2">
      <c r="A115" s="25" t="str">
        <f t="shared" si="37"/>
        <v>PCSB 5-Year Budget</v>
      </c>
      <c r="B115" s="16">
        <f t="shared" si="37"/>
        <v>184</v>
      </c>
      <c r="C115" s="25" t="str">
        <f t="shared" si="37"/>
        <v>Monument Academy PCS</v>
      </c>
      <c r="D115" s="26" t="str">
        <f t="shared" si="37"/>
        <v>2026-2027</v>
      </c>
      <c r="E115" s="54" t="s">
        <v>133</v>
      </c>
      <c r="F115" s="29" t="s">
        <v>12</v>
      </c>
      <c r="G115" s="84">
        <f>IF(G53,G88/G53,0)</f>
        <v>-6.8894648478364665E-3</v>
      </c>
      <c r="H115" s="84">
        <f>IF(H53,H88/H53,0)</f>
        <v>-1.9579607435196791E-2</v>
      </c>
      <c r="I115" s="84">
        <f>IF(I53,I88/I53,0)</f>
        <v>-1.5751946259548951E-2</v>
      </c>
      <c r="J115" s="84">
        <f>IF(J53,J88/J53,0)</f>
        <v>-1.3621038251999146E-2</v>
      </c>
      <c r="K115" s="84">
        <f>IF(K53,K88/K53,0)</f>
        <v>-1.1631144901020298E-2</v>
      </c>
      <c r="L115" s="29" t="s">
        <v>12</v>
      </c>
      <c r="M115" s="53">
        <f t="shared" si="29"/>
        <v>-1.2690142587360325E-2</v>
      </c>
      <c r="N115" s="53">
        <f t="shared" si="30"/>
        <v>3.8276611756478396E-3</v>
      </c>
      <c r="O115" s="53">
        <f t="shared" si="31"/>
        <v>2.1309080075498053E-3</v>
      </c>
      <c r="P115" s="53">
        <f t="shared" si="32"/>
        <v>1.9898933509788479E-3</v>
      </c>
      <c r="Q115" s="53">
        <f t="shared" si="33"/>
        <v>1.8419634714219457</v>
      </c>
      <c r="R115" s="53">
        <f t="shared" si="34"/>
        <v>-0.19549223284053899</v>
      </c>
      <c r="S115" s="53">
        <f t="shared" si="35"/>
        <v>-0.13527902980611253</v>
      </c>
      <c r="T115" s="53">
        <f t="shared" si="36"/>
        <v>-0.14608969699404473</v>
      </c>
    </row>
    <row r="116" spans="1:20" ht="16.5" customHeight="1" x14ac:dyDescent="0.2">
      <c r="A116" s="25" t="str">
        <f t="shared" si="37"/>
        <v>PCSB 5-Year Budget</v>
      </c>
      <c r="B116" s="16">
        <f t="shared" si="37"/>
        <v>184</v>
      </c>
      <c r="C116" s="25" t="str">
        <f t="shared" si="37"/>
        <v>Monument Academy PCS</v>
      </c>
      <c r="D116" s="26" t="str">
        <f t="shared" si="37"/>
        <v>2026-2027</v>
      </c>
      <c r="E116" s="54" t="s">
        <v>134</v>
      </c>
      <c r="F116" s="29" t="s">
        <v>12</v>
      </c>
      <c r="G116" s="84">
        <f>IF(G53,G95/G53,0)</f>
        <v>8.5499526004379073E-2</v>
      </c>
      <c r="H116" s="84">
        <f>IF(H53,H95/H53,0)</f>
        <v>7.0666373241298389E-2</v>
      </c>
      <c r="I116" s="84">
        <f>IF(I53,I95/I53,0)</f>
        <v>7.0576721551408539E-2</v>
      </c>
      <c r="J116" s="84">
        <f>IF(J53,J95/J53,0)</f>
        <v>7.03094934900554E-2</v>
      </c>
      <c r="K116" s="84">
        <f>IF(K53,K95/K53,0)</f>
        <v>7.0091695726236858E-2</v>
      </c>
      <c r="L116" s="29" t="s">
        <v>12</v>
      </c>
      <c r="M116" s="53">
        <f t="shared" si="29"/>
        <v>-1.4833152763080684E-2</v>
      </c>
      <c r="N116" s="53">
        <f t="shared" si="30"/>
        <v>-8.9651689889849728E-5</v>
      </c>
      <c r="O116" s="53">
        <f t="shared" si="31"/>
        <v>-2.6722806135313915E-4</v>
      </c>
      <c r="P116" s="53">
        <f t="shared" si="32"/>
        <v>-2.1779776381854188E-4</v>
      </c>
      <c r="Q116" s="53">
        <f t="shared" si="33"/>
        <v>-0.17348812860460733</v>
      </c>
      <c r="R116" s="53">
        <f t="shared" si="34"/>
        <v>-1.2686612568006542E-3</v>
      </c>
      <c r="S116" s="53">
        <f t="shared" si="35"/>
        <v>-3.7863484655983703E-3</v>
      </c>
      <c r="T116" s="53">
        <f t="shared" si="36"/>
        <v>-3.0977006518948581E-3</v>
      </c>
    </row>
    <row r="117" spans="1:20" ht="16.5" customHeight="1" x14ac:dyDescent="0.2">
      <c r="A117" s="25" t="str">
        <f t="shared" si="37"/>
        <v>PCSB 5-Year Budget</v>
      </c>
      <c r="B117" s="16">
        <f t="shared" si="37"/>
        <v>184</v>
      </c>
      <c r="C117" s="25" t="str">
        <f t="shared" si="37"/>
        <v>Monument Academy PCS</v>
      </c>
      <c r="D117" s="26" t="str">
        <f t="shared" si="37"/>
        <v>2026-2027</v>
      </c>
      <c r="E117" s="54" t="s">
        <v>135</v>
      </c>
      <c r="F117" s="29" t="s">
        <v>12</v>
      </c>
      <c r="G117" s="85">
        <f>IF(G87-G73-G74-G82,(G99-G100-G101+G102)/(G87-G73-G74-G82)*365,0)</f>
        <v>177.3455924498214</v>
      </c>
      <c r="H117" s="85">
        <f>IF(H87-H73-H74-H82,(H99-H100-H101+H102)/(H87-H73-H74-H82)*365,0)</f>
        <v>140.49552108841723</v>
      </c>
      <c r="I117" s="85">
        <f>IF(I87-I73-I74-I82,(I99-I100-I101+I102)/(I87-I73-I74-I82)*365,0)</f>
        <v>150.68695339112989</v>
      </c>
      <c r="J117" s="85">
        <f>IF(J87-J73-J74-J82,(J99-J100-J101+J102)/(J87-J73-J74-J82)*365,0)</f>
        <v>160.29585892727721</v>
      </c>
      <c r="K117" s="85">
        <f>IF(K87-K73-K74-K82,(K99-K100-K101+K102)/(K87-K73-K74-K82)*365,0)</f>
        <v>169.36776419168655</v>
      </c>
      <c r="L117" s="29" t="s">
        <v>12</v>
      </c>
      <c r="M117" s="86">
        <f t="shared" si="29"/>
        <v>-36.850071361404162</v>
      </c>
      <c r="N117" s="86">
        <f t="shared" si="30"/>
        <v>10.191432302712656</v>
      </c>
      <c r="O117" s="86">
        <f t="shared" si="31"/>
        <v>9.6089055361473186</v>
      </c>
      <c r="P117" s="86">
        <f t="shared" si="32"/>
        <v>9.0719052644093381</v>
      </c>
      <c r="Q117" s="75">
        <f t="shared" si="33"/>
        <v>-0.20778678991884511</v>
      </c>
      <c r="R117" s="75">
        <f t="shared" si="34"/>
        <v>7.2539197148490886E-2</v>
      </c>
      <c r="S117" s="75">
        <f t="shared" si="35"/>
        <v>6.3767335657825719E-2</v>
      </c>
      <c r="T117" s="75">
        <f t="shared" si="36"/>
        <v>5.6594757501034799E-2</v>
      </c>
    </row>
    <row r="118" spans="1:20" ht="30" customHeight="1" x14ac:dyDescent="0.2">
      <c r="A118" s="25" t="str">
        <f t="shared" si="37"/>
        <v>PCSB 5-Year Budget</v>
      </c>
      <c r="B118" s="16">
        <f t="shared" si="37"/>
        <v>184</v>
      </c>
      <c r="C118" s="25" t="str">
        <f t="shared" si="37"/>
        <v>Monument Academy PCS</v>
      </c>
      <c r="D118" s="26" t="str">
        <f t="shared" si="37"/>
        <v>2026-2027</v>
      </c>
      <c r="E118" s="54" t="s">
        <v>136</v>
      </c>
      <c r="F118" s="29" t="s">
        <v>12</v>
      </c>
      <c r="G118" s="84">
        <f>IF(G$87,G67/G$87,0)</f>
        <v>0.64720634401872956</v>
      </c>
      <c r="H118" s="84">
        <f>IF(H$87,H67/H$87,0)</f>
        <v>0.65032090308309187</v>
      </c>
      <c r="I118" s="84">
        <f>IF(I$87,I67/I$87,0)</f>
        <v>0.65457442843144142</v>
      </c>
      <c r="J118" s="84">
        <f>IF(J$87,J67/J$87,0)</f>
        <v>0.65773731365454569</v>
      </c>
      <c r="K118" s="84">
        <f>IF(K$87,K67/K$87,0)</f>
        <v>0.6608015664197413</v>
      </c>
      <c r="L118" s="29" t="s">
        <v>12</v>
      </c>
      <c r="M118" s="53">
        <f t="shared" si="29"/>
        <v>3.11455906436231E-3</v>
      </c>
      <c r="N118" s="53">
        <f t="shared" si="30"/>
        <v>4.2535253483495516E-3</v>
      </c>
      <c r="O118" s="53">
        <f t="shared" si="31"/>
        <v>3.1628852231042615E-3</v>
      </c>
      <c r="P118" s="53">
        <f t="shared" si="32"/>
        <v>3.0642527651956186E-3</v>
      </c>
      <c r="Q118" s="53">
        <f t="shared" si="33"/>
        <v>4.8123123222540256E-3</v>
      </c>
      <c r="R118" s="53">
        <f t="shared" si="34"/>
        <v>6.540656048704737E-3</v>
      </c>
      <c r="S118" s="53">
        <f t="shared" si="35"/>
        <v>4.8319718671007246E-3</v>
      </c>
      <c r="T118" s="53">
        <f t="shared" si="36"/>
        <v>4.6587789708476442E-3</v>
      </c>
    </row>
    <row r="119" spans="1:20" ht="16.5" customHeight="1" x14ac:dyDescent="0.2">
      <c r="A119" s="25" t="str">
        <f t="shared" si="37"/>
        <v>PCSB 5-Year Budget</v>
      </c>
      <c r="B119" s="16">
        <f t="shared" si="37"/>
        <v>184</v>
      </c>
      <c r="C119" s="25" t="str">
        <f t="shared" si="37"/>
        <v>Monument Academy PCS</v>
      </c>
      <c r="D119" s="26" t="str">
        <f t="shared" si="37"/>
        <v>2026-2027</v>
      </c>
      <c r="E119" s="54" t="s">
        <v>137</v>
      </c>
      <c r="F119" s="29" t="s">
        <v>12</v>
      </c>
      <c r="G119" s="84">
        <f>IF(G$87,G71/G$87,0)</f>
        <v>4.2768483819694038E-2</v>
      </c>
      <c r="H119" s="84">
        <f>IF(H$87,H71/H$87,0)</f>
        <v>4.3395615779436451E-2</v>
      </c>
      <c r="I119" s="84">
        <f>IF(I$87,I71/I$87,0)</f>
        <v>4.3679451576271469E-2</v>
      </c>
      <c r="J119" s="84">
        <f>IF(J$87,J71/J$87,0)</f>
        <v>4.389050945745842E-2</v>
      </c>
      <c r="K119" s="84">
        <f>IF(K$87,K71/K$87,0)</f>
        <v>4.4094985639938668E-2</v>
      </c>
      <c r="L119" s="29" t="s">
        <v>12</v>
      </c>
      <c r="M119" s="53">
        <f t="shared" si="29"/>
        <v>6.2713195974241354E-4</v>
      </c>
      <c r="N119" s="53">
        <f t="shared" si="30"/>
        <v>2.8383579683501775E-4</v>
      </c>
      <c r="O119" s="53">
        <f t="shared" si="31"/>
        <v>2.110578811869504E-4</v>
      </c>
      <c r="P119" s="53">
        <f t="shared" si="32"/>
        <v>2.0447618248024824E-4</v>
      </c>
      <c r="Q119" s="53">
        <f t="shared" si="33"/>
        <v>1.4663413423452521E-2</v>
      </c>
      <c r="R119" s="53">
        <f t="shared" si="34"/>
        <v>6.5406560487042756E-3</v>
      </c>
      <c r="S119" s="53">
        <f t="shared" si="35"/>
        <v>4.8319718671011426E-3</v>
      </c>
      <c r="T119" s="53">
        <f t="shared" si="36"/>
        <v>4.6587789708488134E-3</v>
      </c>
    </row>
    <row r="120" spans="1:20" ht="16.5" customHeight="1" x14ac:dyDescent="0.2">
      <c r="A120" s="25" t="str">
        <f t="shared" si="37"/>
        <v>PCSB 5-Year Budget</v>
      </c>
      <c r="B120" s="16">
        <f t="shared" si="37"/>
        <v>184</v>
      </c>
      <c r="C120" s="25" t="str">
        <f t="shared" si="37"/>
        <v>Monument Academy PCS</v>
      </c>
      <c r="D120" s="26" t="str">
        <f t="shared" si="37"/>
        <v>2026-2027</v>
      </c>
      <c r="E120" s="54" t="s">
        <v>138</v>
      </c>
      <c r="F120" s="29" t="s">
        <v>12</v>
      </c>
      <c r="G120" s="84">
        <f>IF(G$87,G81/G$87,0)</f>
        <v>0.22138412990530795</v>
      </c>
      <c r="H120" s="84">
        <f>IF(H$87,H81/H$87,0)</f>
        <v>0.218326235746616</v>
      </c>
      <c r="I120" s="84">
        <f>IF(I$87,I81/I$87,0)</f>
        <v>0.21577591588037687</v>
      </c>
      <c r="J120" s="84">
        <f>IF(J$87,J81/J$87,0)</f>
        <v>0.21308790363619276</v>
      </c>
      <c r="K120" s="84">
        <f>IF(K$87,K81/K$87,0)</f>
        <v>0.21035108673772213</v>
      </c>
      <c r="L120" s="29" t="s">
        <v>12</v>
      </c>
      <c r="M120" s="53">
        <f t="shared" si="29"/>
        <v>-3.0578941586919539E-3</v>
      </c>
      <c r="N120" s="53">
        <f t="shared" si="30"/>
        <v>-2.5503198662391313E-3</v>
      </c>
      <c r="O120" s="53">
        <f t="shared" si="31"/>
        <v>-2.688012244184107E-3</v>
      </c>
      <c r="P120" s="53">
        <f t="shared" si="32"/>
        <v>-2.7368168984706343E-3</v>
      </c>
      <c r="Q120" s="53">
        <f t="shared" si="33"/>
        <v>-1.3812616830302601E-2</v>
      </c>
      <c r="R120" s="53">
        <f t="shared" si="34"/>
        <v>-1.1681234083103825E-2</v>
      </c>
      <c r="S120" s="53">
        <f t="shared" si="35"/>
        <v>-1.2457424792831389E-2</v>
      </c>
      <c r="T120" s="53">
        <f t="shared" si="36"/>
        <v>-1.2843605159039111E-2</v>
      </c>
    </row>
    <row r="121" spans="1:20" ht="16.5" customHeight="1" x14ac:dyDescent="0.2">
      <c r="A121" s="25" t="str">
        <f t="shared" si="37"/>
        <v>PCSB 5-Year Budget</v>
      </c>
      <c r="B121" s="16">
        <f t="shared" si="37"/>
        <v>184</v>
      </c>
      <c r="C121" s="25" t="str">
        <f t="shared" si="37"/>
        <v>Monument Academy PCS</v>
      </c>
      <c r="D121" s="26" t="str">
        <f t="shared" si="37"/>
        <v>2026-2027</v>
      </c>
      <c r="E121" s="54" t="s">
        <v>139</v>
      </c>
      <c r="F121" s="29" t="s">
        <v>12</v>
      </c>
      <c r="G121" s="87">
        <f>IF(G$87,G86/G$87,0)</f>
        <v>8.864104225626851E-2</v>
      </c>
      <c r="H121" s="87">
        <f>IF(H$87,H86/H$87,0)</f>
        <v>8.7957245390855504E-2</v>
      </c>
      <c r="I121" s="87">
        <f>IF(I$87,I86/I$87,0)</f>
        <v>8.5970204111910239E-2</v>
      </c>
      <c r="J121" s="87">
        <f>IF(J$87,J86/J$87,0)</f>
        <v>8.5284273251802989E-2</v>
      </c>
      <c r="K121" s="87">
        <f>IF(K$87,K86/K$87,0)</f>
        <v>8.4752361202597867E-2</v>
      </c>
      <c r="L121" s="29" t="s">
        <v>12</v>
      </c>
      <c r="M121" s="80">
        <f t="shared" si="29"/>
        <v>-6.8379686541300555E-4</v>
      </c>
      <c r="N121" s="80">
        <f t="shared" si="30"/>
        <v>-1.9870412789452646E-3</v>
      </c>
      <c r="O121" s="80">
        <f t="shared" si="31"/>
        <v>-6.8593086010725057E-4</v>
      </c>
      <c r="P121" s="80">
        <f t="shared" si="32"/>
        <v>-5.3191204920512158E-4</v>
      </c>
      <c r="Q121" s="80">
        <f t="shared" si="33"/>
        <v>-7.7142241111751919E-3</v>
      </c>
      <c r="R121" s="80">
        <f t="shared" si="34"/>
        <v>-2.2590990317118864E-2</v>
      </c>
      <c r="S121" s="80">
        <f t="shared" si="35"/>
        <v>-7.9787045662279895E-3</v>
      </c>
      <c r="T121" s="80">
        <f t="shared" si="36"/>
        <v>-6.236930080117397E-3</v>
      </c>
    </row>
    <row r="122" spans="1:20" ht="30" customHeight="1" x14ac:dyDescent="0.2">
      <c r="A122" s="25" t="str">
        <f t="shared" si="37"/>
        <v>PCSB 5-Year Budget</v>
      </c>
      <c r="B122" s="16">
        <f t="shared" si="37"/>
        <v>184</v>
      </c>
      <c r="C122" s="25" t="str">
        <f t="shared" si="37"/>
        <v>Monument Academy PCS</v>
      </c>
      <c r="D122" s="26" t="str">
        <f t="shared" si="37"/>
        <v>2026-2027</v>
      </c>
      <c r="E122" s="54" t="s">
        <v>140</v>
      </c>
      <c r="F122" s="29" t="s">
        <v>12</v>
      </c>
      <c r="G122" s="88">
        <f>IF(G87,G94/G87,0)</f>
        <v>0.4582665861039763</v>
      </c>
      <c r="H122" s="88">
        <f>IF(H87,H94/H87,0)</f>
        <v>0.43223943877824378</v>
      </c>
      <c r="I122" s="88">
        <f>IF(I87,I94/I87,0)</f>
        <v>0.41102818098208688</v>
      </c>
      <c r="J122" s="88">
        <f>IF(J87,J94/J87,0)</f>
        <v>0.3914779400560186</v>
      </c>
      <c r="K122" s="88">
        <f>IF(K87,K94/K87,0)</f>
        <v>0.37409253346532734</v>
      </c>
      <c r="L122" s="29" t="s">
        <v>12</v>
      </c>
      <c r="M122" s="89">
        <f t="shared" si="29"/>
        <v>-2.6027147325732525E-2</v>
      </c>
      <c r="N122" s="89">
        <f t="shared" si="30"/>
        <v>-2.1211257796156902E-2</v>
      </c>
      <c r="O122" s="89">
        <f t="shared" si="31"/>
        <v>-1.9550240926068274E-2</v>
      </c>
      <c r="P122" s="89">
        <f t="shared" si="32"/>
        <v>-1.7385406590691266E-2</v>
      </c>
      <c r="Q122" s="90">
        <f t="shared" si="33"/>
        <v>-5.6794774297219248E-2</v>
      </c>
      <c r="R122" s="90">
        <f t="shared" si="34"/>
        <v>-4.9072934797694687E-2</v>
      </c>
      <c r="S122" s="90">
        <f t="shared" si="35"/>
        <v>-4.7564234839947137E-2</v>
      </c>
      <c r="T122" s="90">
        <f t="shared" si="36"/>
        <v>-4.4409671176372026E-2</v>
      </c>
    </row>
    <row r="123" spans="1:20" ht="16.5" customHeight="1" x14ac:dyDescent="0.2"/>
  </sheetData>
  <sheetProtection algorithmName="SHA-512" hashValue="Lbph5FZwUwTTsP0NaTyE95EwNpht5j33uHOaDoa1PxR4VDhooBJ0R6eSNHZcLQpPeL41GfsCMhWMP1EkrRqxDg==" saltValue="o15wTdPu0UBF8C5pG1WxiA==" spinCount="100000" sheet="1" objects="1" scenarios="1" formatColumns="0" formatRows="0"/>
  <autoFilter ref="A1:K1" xr:uid="{00000000-0009-0000-0000-000001000000}"/>
  <conditionalFormatting sqref="A1:T122">
    <cfRule type="expression" dxfId="5" priority="2">
      <formula>LEN(TRIM(A1))=0</formula>
    </cfRule>
  </conditionalFormatting>
  <dataValidations count="2">
    <dataValidation type="whole" allowBlank="1" showInputMessage="1" showErrorMessage="1" sqref="G54:K59 M54:T59" xr:uid="{00000000-0002-0000-0100-000000000000}">
      <formula1>0</formula1>
      <formula2>10000</formula2>
    </dataValidation>
    <dataValidation type="whole" allowBlank="1" showInputMessage="1" showErrorMessage="1" error="Enter Whole Number" sqref="G8:K52 M8:T52 G61:K63 M61:T63 G65:K66 M65:T66 G68:K70 M68:T70 G72:K78 M72:T78 G82:K85 M82:T85 G89:K89 M89:T89 G91:K91 M91:T91 F94 G95:K97 M95:T97 F99 G100:K104 M100:T104 G107:K108 M107:T108 G122:K122 M122:T122" xr:uid="{00000000-0002-0000-0100-000001000000}">
      <formula1>-1000000000</formula1>
      <formula2>1000000000</formula2>
    </dataValidation>
  </dataValidations>
  <pageMargins left="0.7" right="0.7" top="0.75" bottom="0.75" header="0.511811023622047" footer="0.511811023622047"/>
  <pageSetup paperSize="9"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3"/>
  <sheetViews>
    <sheetView tabSelected="1" topLeftCell="H87" zoomScaleNormal="100" workbookViewId="0">
      <selection activeCell="L96" sqref="L96"/>
    </sheetView>
  </sheetViews>
  <sheetFormatPr baseColWidth="10" defaultColWidth="10.7109375" defaultRowHeight="14" x14ac:dyDescent="0.2"/>
  <cols>
    <col min="1" max="1" width="17.140625" customWidth="1"/>
    <col min="2" max="2" width="6.28515625" style="2" customWidth="1"/>
    <col min="3" max="3" width="57.140625" customWidth="1"/>
    <col min="4" max="4" width="9.5703125" style="3" customWidth="1"/>
    <col min="5" max="5" width="65.28515625" customWidth="1"/>
    <col min="6" max="6" width="15.42578125" style="4" customWidth="1"/>
    <col min="7" max="11" width="15.42578125" style="5" customWidth="1"/>
    <col min="12" max="12" width="63.85546875" style="6" customWidth="1"/>
    <col min="13" max="20" width="12.140625" style="3" customWidth="1"/>
    <col min="21" max="16384" width="10.7109375" style="3"/>
  </cols>
  <sheetData>
    <row r="1" spans="1:20" s="14" customFormat="1" ht="79.5" customHeight="1" x14ac:dyDescent="0.2">
      <c r="A1" s="7" t="s">
        <v>0</v>
      </c>
      <c r="B1" s="8" t="s">
        <v>1</v>
      </c>
      <c r="C1" s="7" t="s">
        <v>2</v>
      </c>
      <c r="D1" s="9" t="s">
        <v>3</v>
      </c>
      <c r="E1" s="7" t="s">
        <v>4</v>
      </c>
      <c r="F1" s="10" t="str">
        <f>"6/30/"&amp;TEXT(LEFT(D2,4),"0000")</f>
        <v>6/30/2026</v>
      </c>
      <c r="G1" s="11" t="str">
        <f>D2</f>
        <v>2026-2027</v>
      </c>
      <c r="H1" s="11" t="str">
        <f>TEXT(RIGHT(G1,4),"0000")&amp;"-"&amp;TEXT(RIGHT(G1,4)+1,"0000")</f>
        <v>2027-2028</v>
      </c>
      <c r="I1" s="11" t="str">
        <f>TEXT(RIGHT(H1,4),"0000")&amp;"-"&amp;TEXT(RIGHT(H1,4)+1,"0000")</f>
        <v>2028-2029</v>
      </c>
      <c r="J1" s="11" t="str">
        <f>TEXT(RIGHT(I1,4),"0000")&amp;"-"&amp;TEXT(RIGHT(I1,4)+1,"0000")</f>
        <v>2029-2030</v>
      </c>
      <c r="K1" s="11" t="str">
        <f>TEXT(RIGHT(J1,4),"0000")&amp;"-"&amp;TEXT(RIGHT(J1,4)+1,"0000")</f>
        <v>2030-2031</v>
      </c>
      <c r="L1" s="10" t="s">
        <v>5</v>
      </c>
      <c r="M1" s="12" t="str">
        <f>"In(De)crease "&amp;G1&amp;"     to               "&amp;H1&amp;"      $"</f>
        <v>In(De)crease 2026-2027     to               2027-2028      $</v>
      </c>
      <c r="N1" s="12" t="str">
        <f>"In(De)crease "&amp;H1&amp;"     to               "&amp;I1&amp;"      $"</f>
        <v>In(De)crease 2027-2028     to               2028-2029      $</v>
      </c>
      <c r="O1" s="12" t="str">
        <f>"In(De)crease "&amp;I1&amp;"     to               "&amp;J1&amp;"      $"</f>
        <v>In(De)crease 2028-2029     to               2029-2030      $</v>
      </c>
      <c r="P1" s="12" t="str">
        <f>"In(De)crease "&amp;J1&amp;"     to               "&amp;K1&amp;"      $"</f>
        <v>In(De)crease 2029-2030     to               2030-2031      $</v>
      </c>
      <c r="Q1" s="13" t="str">
        <f>"In(De)crease "&amp;G1&amp;"     to               "&amp;H1&amp;"      %"</f>
        <v>In(De)crease 2026-2027     to               2027-2028      %</v>
      </c>
      <c r="R1" s="13" t="str">
        <f>"In(De)crease "&amp;H1&amp;"     to               "&amp;I1&amp;"      %"</f>
        <v>In(De)crease 2027-2028     to               2028-2029      %</v>
      </c>
      <c r="S1" s="13" t="str">
        <f>"In(De)crease "&amp;I1&amp;"     to               "&amp;J1&amp;"      %"</f>
        <v>In(De)crease 2028-2029     to               2029-2030      %</v>
      </c>
      <c r="T1" s="13" t="str">
        <f>"In(De)crease "&amp;J1&amp;"     to               "&amp;K1&amp;"      %"</f>
        <v>In(De)crease 2029-2030     to               2030-2031      %</v>
      </c>
    </row>
    <row r="2" spans="1:20" ht="16.5" customHeight="1" x14ac:dyDescent="0.2">
      <c r="A2" s="15" t="s">
        <v>6</v>
      </c>
      <c r="B2" s="16">
        <f>VLOOKUP(C2,LEA_and_Campus_List[],2,FALSE())</f>
        <v>184</v>
      </c>
      <c r="C2" s="25" t="str">
        <f>'5-Yr PCSB Budget Base Case'!C2</f>
        <v>Monument Academy PCS</v>
      </c>
      <c r="D2" s="26" t="str">
        <f>'5-Yr PCSB Budget Base Case'!D2</f>
        <v>2026-2027</v>
      </c>
      <c r="E2" s="19" t="s">
        <v>9</v>
      </c>
      <c r="F2" s="91">
        <f>'5-Yr PCSB Budget Base Case'!F2</f>
        <v>0.28473998294970171</v>
      </c>
      <c r="G2" s="91">
        <v>3.7999999999999999E-2</v>
      </c>
      <c r="H2" s="92">
        <v>0.01</v>
      </c>
      <c r="I2" s="92">
        <v>0.01</v>
      </c>
      <c r="J2" s="92">
        <v>0.01</v>
      </c>
      <c r="K2" s="92">
        <v>0.01</v>
      </c>
      <c r="L2" s="22" t="s">
        <v>157</v>
      </c>
      <c r="M2" s="23">
        <f t="shared" ref="M2:M33" si="0">H2-G2</f>
        <v>-2.7999999999999997E-2</v>
      </c>
      <c r="N2" s="23">
        <f t="shared" ref="N2:N33" si="1">I2-H2</f>
        <v>0</v>
      </c>
      <c r="O2" s="23">
        <f t="shared" ref="O2:O33" si="2">J2-I2</f>
        <v>0</v>
      </c>
      <c r="P2" s="23">
        <f t="shared" ref="P2:P33" si="3">K2-J2</f>
        <v>0</v>
      </c>
      <c r="Q2" s="24">
        <f t="shared" ref="Q2:Q33" si="4">IF(G2,M2/G2,0)</f>
        <v>-0.73684210526315785</v>
      </c>
      <c r="R2" s="24">
        <f t="shared" ref="R2:R33" si="5">IF(H2,N2/H2,0)</f>
        <v>0</v>
      </c>
      <c r="S2" s="24">
        <f t="shared" ref="S2:S33" si="6">IF(I2,O2/I2,0)</f>
        <v>0</v>
      </c>
      <c r="T2" s="24">
        <f t="shared" ref="T2:T33" si="7">IF(J2,P2/J2,0)</f>
        <v>0</v>
      </c>
    </row>
    <row r="3" spans="1:20" ht="16.5" customHeight="1" x14ac:dyDescent="0.2">
      <c r="A3" s="25" t="str">
        <f t="shared" ref="A3:D22" si="8">A$2</f>
        <v>PCSB 5-Year Budget</v>
      </c>
      <c r="B3" s="16">
        <f t="shared" si="8"/>
        <v>184</v>
      </c>
      <c r="C3" s="25" t="str">
        <f t="shared" si="8"/>
        <v>Monument Academy PCS</v>
      </c>
      <c r="D3" s="26" t="str">
        <f t="shared" si="8"/>
        <v>2026-2027</v>
      </c>
      <c r="E3" s="19" t="s">
        <v>11</v>
      </c>
      <c r="F3" s="28">
        <v>15070</v>
      </c>
      <c r="G3" s="28">
        <f>ROUND(F3*(1+G2),0)</f>
        <v>15643</v>
      </c>
      <c r="H3" s="28">
        <f>G3*(1+H2)</f>
        <v>15799.43</v>
      </c>
      <c r="I3" s="28">
        <f>H3*(1+I2)</f>
        <v>15957.424300000001</v>
      </c>
      <c r="J3" s="28">
        <f>I3*(1+J2)</f>
        <v>16116.998543000002</v>
      </c>
      <c r="K3" s="28">
        <f>J3*(1+K2)</f>
        <v>16278.168528430002</v>
      </c>
      <c r="L3" s="29" t="s">
        <v>12</v>
      </c>
      <c r="M3" s="30">
        <f t="shared" si="0"/>
        <v>156.43000000000029</v>
      </c>
      <c r="N3" s="30">
        <f t="shared" si="1"/>
        <v>157.99430000000029</v>
      </c>
      <c r="O3" s="30">
        <f t="shared" si="2"/>
        <v>159.57424300000093</v>
      </c>
      <c r="P3" s="30">
        <f t="shared" si="3"/>
        <v>161.16998543000045</v>
      </c>
      <c r="Q3" s="31">
        <f t="shared" si="4"/>
        <v>1.0000000000000019E-2</v>
      </c>
      <c r="R3" s="31">
        <f t="shared" si="5"/>
        <v>1.0000000000000018E-2</v>
      </c>
      <c r="S3" s="31">
        <f t="shared" si="6"/>
        <v>1.0000000000000057E-2</v>
      </c>
      <c r="T3" s="31">
        <f t="shared" si="7"/>
        <v>1.0000000000000026E-2</v>
      </c>
    </row>
    <row r="4" spans="1:20" ht="16.5" customHeight="1" x14ac:dyDescent="0.2">
      <c r="A4" s="25" t="str">
        <f t="shared" si="8"/>
        <v>PCSB 5-Year Budget</v>
      </c>
      <c r="B4" s="16">
        <f t="shared" si="8"/>
        <v>184</v>
      </c>
      <c r="C4" s="25" t="str">
        <f t="shared" si="8"/>
        <v>Monument Academy PCS</v>
      </c>
      <c r="D4" s="26" t="str">
        <f t="shared" si="8"/>
        <v>2026-2027</v>
      </c>
      <c r="E4" s="32" t="s">
        <v>13</v>
      </c>
      <c r="F4" s="91">
        <f>'5-Yr PCSB Budget Base Case'!F4</f>
        <v>0.12969483568075124</v>
      </c>
      <c r="G4" s="91">
        <v>0</v>
      </c>
      <c r="H4" s="92">
        <v>0</v>
      </c>
      <c r="I4" s="92">
        <v>0</v>
      </c>
      <c r="J4" s="92">
        <v>0</v>
      </c>
      <c r="K4" s="92">
        <v>0</v>
      </c>
      <c r="L4" s="22" t="s">
        <v>12</v>
      </c>
      <c r="M4" s="23">
        <f t="shared" si="0"/>
        <v>0</v>
      </c>
      <c r="N4" s="23">
        <f t="shared" si="1"/>
        <v>0</v>
      </c>
      <c r="O4" s="23">
        <f t="shared" si="2"/>
        <v>0</v>
      </c>
      <c r="P4" s="23">
        <f t="shared" si="3"/>
        <v>0</v>
      </c>
      <c r="Q4" s="24">
        <f t="shared" si="4"/>
        <v>0</v>
      </c>
      <c r="R4" s="24">
        <f t="shared" si="5"/>
        <v>0</v>
      </c>
      <c r="S4" s="24">
        <f t="shared" si="6"/>
        <v>0</v>
      </c>
      <c r="T4" s="24">
        <f t="shared" si="7"/>
        <v>0</v>
      </c>
    </row>
    <row r="5" spans="1:20" ht="16.5" customHeight="1" x14ac:dyDescent="0.2">
      <c r="A5" s="25" t="str">
        <f t="shared" si="8"/>
        <v>PCSB 5-Year Budget</v>
      </c>
      <c r="B5" s="16">
        <f t="shared" si="8"/>
        <v>184</v>
      </c>
      <c r="C5" s="25" t="str">
        <f t="shared" si="8"/>
        <v>Monument Academy PCS</v>
      </c>
      <c r="D5" s="26" t="str">
        <f t="shared" si="8"/>
        <v>2026-2027</v>
      </c>
      <c r="E5" s="32" t="s">
        <v>15</v>
      </c>
      <c r="F5" s="28">
        <v>3850</v>
      </c>
      <c r="G5" s="28">
        <f>ROUND(F5*(1+G4),0)</f>
        <v>3850</v>
      </c>
      <c r="H5" s="28">
        <f>G5*(1+H4)</f>
        <v>3850</v>
      </c>
      <c r="I5" s="28">
        <f>H5*(1+I4)</f>
        <v>3850</v>
      </c>
      <c r="J5" s="28">
        <f>I5*(1+J4)</f>
        <v>3850</v>
      </c>
      <c r="K5" s="28">
        <f>J5*(1+K4)</f>
        <v>3850</v>
      </c>
      <c r="L5" s="29" t="s">
        <v>12</v>
      </c>
      <c r="M5" s="30">
        <f t="shared" si="0"/>
        <v>0</v>
      </c>
      <c r="N5" s="30">
        <f t="shared" si="1"/>
        <v>0</v>
      </c>
      <c r="O5" s="30">
        <f t="shared" si="2"/>
        <v>0</v>
      </c>
      <c r="P5" s="30">
        <f t="shared" si="3"/>
        <v>0</v>
      </c>
      <c r="Q5" s="31">
        <f t="shared" si="4"/>
        <v>0</v>
      </c>
      <c r="R5" s="31">
        <f t="shared" si="5"/>
        <v>0</v>
      </c>
      <c r="S5" s="31">
        <f t="shared" si="6"/>
        <v>0</v>
      </c>
      <c r="T5" s="31">
        <f t="shared" si="7"/>
        <v>0</v>
      </c>
    </row>
    <row r="6" spans="1:20" ht="16.5" customHeight="1" x14ac:dyDescent="0.2">
      <c r="A6" s="25" t="str">
        <f t="shared" si="8"/>
        <v>PCSB 5-Year Budget</v>
      </c>
      <c r="B6" s="16">
        <f t="shared" si="8"/>
        <v>184</v>
      </c>
      <c r="C6" s="25" t="str">
        <f t="shared" si="8"/>
        <v>Monument Academy PCS</v>
      </c>
      <c r="D6" s="26" t="str">
        <f t="shared" si="8"/>
        <v>2026-2027</v>
      </c>
      <c r="E6" s="32" t="s">
        <v>16</v>
      </c>
      <c r="F6" s="91">
        <f>'5-Yr PCSB Budget Base Case'!F6</f>
        <v>0.12975440121712678</v>
      </c>
      <c r="G6" s="91">
        <v>0</v>
      </c>
      <c r="H6" s="92">
        <v>0</v>
      </c>
      <c r="I6" s="92">
        <v>0</v>
      </c>
      <c r="J6" s="92">
        <v>0</v>
      </c>
      <c r="K6" s="92">
        <v>0</v>
      </c>
      <c r="L6" s="22" t="s">
        <v>158</v>
      </c>
      <c r="M6" s="23">
        <f t="shared" si="0"/>
        <v>0</v>
      </c>
      <c r="N6" s="23">
        <f t="shared" si="1"/>
        <v>0</v>
      </c>
      <c r="O6" s="23">
        <f t="shared" si="2"/>
        <v>0</v>
      </c>
      <c r="P6" s="23">
        <f t="shared" si="3"/>
        <v>0</v>
      </c>
      <c r="Q6" s="24">
        <f t="shared" si="4"/>
        <v>0</v>
      </c>
      <c r="R6" s="24">
        <f t="shared" si="5"/>
        <v>0</v>
      </c>
      <c r="S6" s="24">
        <f t="shared" si="6"/>
        <v>0</v>
      </c>
      <c r="T6" s="24">
        <f t="shared" si="7"/>
        <v>0</v>
      </c>
    </row>
    <row r="7" spans="1:20" ht="16.5" customHeight="1" x14ac:dyDescent="0.2">
      <c r="A7" s="25" t="str">
        <f t="shared" si="8"/>
        <v>PCSB 5-Year Budget</v>
      </c>
      <c r="B7" s="16">
        <f t="shared" si="8"/>
        <v>184</v>
      </c>
      <c r="C7" s="25" t="str">
        <f t="shared" si="8"/>
        <v>Monument Academy PCS</v>
      </c>
      <c r="D7" s="26" t="str">
        <f t="shared" si="8"/>
        <v>2026-2027</v>
      </c>
      <c r="E7" s="32" t="s">
        <v>18</v>
      </c>
      <c r="F7" s="34">
        <v>10396</v>
      </c>
      <c r="G7" s="34">
        <f>ROUND(F7*(1+G6),0)</f>
        <v>10396</v>
      </c>
      <c r="H7" s="34">
        <f>G7*(1+H6)</f>
        <v>10396</v>
      </c>
      <c r="I7" s="34">
        <f>H7*(1+I6)</f>
        <v>10396</v>
      </c>
      <c r="J7" s="34">
        <f>I7*(1+J6)</f>
        <v>10396</v>
      </c>
      <c r="K7" s="34">
        <f>J7*(1+K6)</f>
        <v>10396</v>
      </c>
      <c r="L7" s="29" t="s">
        <v>12</v>
      </c>
      <c r="M7" s="35">
        <f t="shared" si="0"/>
        <v>0</v>
      </c>
      <c r="N7" s="35">
        <f t="shared" si="1"/>
        <v>0</v>
      </c>
      <c r="O7" s="35">
        <f t="shared" si="2"/>
        <v>0</v>
      </c>
      <c r="P7" s="35">
        <f t="shared" si="3"/>
        <v>0</v>
      </c>
      <c r="Q7" s="36">
        <f t="shared" si="4"/>
        <v>0</v>
      </c>
      <c r="R7" s="36">
        <f t="shared" si="5"/>
        <v>0</v>
      </c>
      <c r="S7" s="36">
        <f t="shared" si="6"/>
        <v>0</v>
      </c>
      <c r="T7" s="36">
        <f t="shared" si="7"/>
        <v>0</v>
      </c>
    </row>
    <row r="8" spans="1:20" ht="30" customHeight="1" x14ac:dyDescent="0.2">
      <c r="A8" s="25" t="str">
        <f t="shared" si="8"/>
        <v>PCSB 5-Year Budget</v>
      </c>
      <c r="B8" s="16">
        <f t="shared" si="8"/>
        <v>184</v>
      </c>
      <c r="C8" s="25" t="str">
        <f t="shared" si="8"/>
        <v>Monument Academy PCS</v>
      </c>
      <c r="D8" s="26" t="str">
        <f t="shared" si="8"/>
        <v>2026-2027</v>
      </c>
      <c r="E8" s="37" t="s">
        <v>19</v>
      </c>
      <c r="F8" s="93">
        <v>1.34</v>
      </c>
      <c r="G8" s="39">
        <v>0</v>
      </c>
      <c r="H8" s="39">
        <v>0</v>
      </c>
      <c r="I8" s="39">
        <v>0</v>
      </c>
      <c r="J8" s="39">
        <v>0</v>
      </c>
      <c r="K8" s="39">
        <v>0</v>
      </c>
      <c r="L8" s="22" t="s">
        <v>12</v>
      </c>
      <c r="M8" s="40">
        <f t="shared" si="0"/>
        <v>0</v>
      </c>
      <c r="N8" s="40">
        <f t="shared" si="1"/>
        <v>0</v>
      </c>
      <c r="O8" s="40">
        <f t="shared" si="2"/>
        <v>0</v>
      </c>
      <c r="P8" s="40">
        <f t="shared" si="3"/>
        <v>0</v>
      </c>
      <c r="Q8" s="24">
        <f t="shared" si="4"/>
        <v>0</v>
      </c>
      <c r="R8" s="24">
        <f t="shared" si="5"/>
        <v>0</v>
      </c>
      <c r="S8" s="24">
        <f t="shared" si="6"/>
        <v>0</v>
      </c>
      <c r="T8" s="24">
        <f t="shared" si="7"/>
        <v>0</v>
      </c>
    </row>
    <row r="9" spans="1:20" ht="16.5" customHeight="1" x14ac:dyDescent="0.2">
      <c r="A9" s="25" t="str">
        <f t="shared" si="8"/>
        <v>PCSB 5-Year Budget</v>
      </c>
      <c r="B9" s="16">
        <f t="shared" si="8"/>
        <v>184</v>
      </c>
      <c r="C9" s="25" t="str">
        <f t="shared" si="8"/>
        <v>Monument Academy PCS</v>
      </c>
      <c r="D9" s="26" t="str">
        <f t="shared" si="8"/>
        <v>2026-2027</v>
      </c>
      <c r="E9" s="37" t="s">
        <v>20</v>
      </c>
      <c r="F9" s="93">
        <v>1.3</v>
      </c>
      <c r="G9" s="39">
        <v>0</v>
      </c>
      <c r="H9" s="39">
        <v>0</v>
      </c>
      <c r="I9" s="39">
        <v>0</v>
      </c>
      <c r="J9" s="39">
        <v>0</v>
      </c>
      <c r="K9" s="39">
        <v>0</v>
      </c>
      <c r="L9" s="22" t="s">
        <v>12</v>
      </c>
      <c r="M9" s="40">
        <f t="shared" si="0"/>
        <v>0</v>
      </c>
      <c r="N9" s="40">
        <f t="shared" si="1"/>
        <v>0</v>
      </c>
      <c r="O9" s="40">
        <f t="shared" si="2"/>
        <v>0</v>
      </c>
      <c r="P9" s="40">
        <f t="shared" si="3"/>
        <v>0</v>
      </c>
      <c r="Q9" s="24">
        <f t="shared" si="4"/>
        <v>0</v>
      </c>
      <c r="R9" s="24">
        <f t="shared" si="5"/>
        <v>0</v>
      </c>
      <c r="S9" s="24">
        <f t="shared" si="6"/>
        <v>0</v>
      </c>
      <c r="T9" s="24">
        <f t="shared" si="7"/>
        <v>0</v>
      </c>
    </row>
    <row r="10" spans="1:20" ht="16.5" customHeight="1" x14ac:dyDescent="0.2">
      <c r="A10" s="25" t="str">
        <f t="shared" si="8"/>
        <v>PCSB 5-Year Budget</v>
      </c>
      <c r="B10" s="16">
        <f t="shared" si="8"/>
        <v>184</v>
      </c>
      <c r="C10" s="25" t="str">
        <f t="shared" si="8"/>
        <v>Monument Academy PCS</v>
      </c>
      <c r="D10" s="26" t="str">
        <f t="shared" si="8"/>
        <v>2026-2027</v>
      </c>
      <c r="E10" s="37" t="s">
        <v>21</v>
      </c>
      <c r="F10" s="93">
        <v>1.3</v>
      </c>
      <c r="G10" s="39">
        <v>0</v>
      </c>
      <c r="H10" s="39">
        <v>0</v>
      </c>
      <c r="I10" s="39">
        <v>0</v>
      </c>
      <c r="J10" s="39">
        <v>0</v>
      </c>
      <c r="K10" s="39">
        <v>0</v>
      </c>
      <c r="L10" s="22" t="s">
        <v>12</v>
      </c>
      <c r="M10" s="40">
        <f t="shared" si="0"/>
        <v>0</v>
      </c>
      <c r="N10" s="40">
        <f t="shared" si="1"/>
        <v>0</v>
      </c>
      <c r="O10" s="40">
        <f t="shared" si="2"/>
        <v>0</v>
      </c>
      <c r="P10" s="40">
        <f t="shared" si="3"/>
        <v>0</v>
      </c>
      <c r="Q10" s="24">
        <f t="shared" si="4"/>
        <v>0</v>
      </c>
      <c r="R10" s="24">
        <f t="shared" si="5"/>
        <v>0</v>
      </c>
      <c r="S10" s="24">
        <f t="shared" si="6"/>
        <v>0</v>
      </c>
      <c r="T10" s="24">
        <f t="shared" si="7"/>
        <v>0</v>
      </c>
    </row>
    <row r="11" spans="1:20" ht="16.5" customHeight="1" x14ac:dyDescent="0.2">
      <c r="A11" s="25" t="str">
        <f t="shared" si="8"/>
        <v>PCSB 5-Year Budget</v>
      </c>
      <c r="B11" s="16">
        <f t="shared" si="8"/>
        <v>184</v>
      </c>
      <c r="C11" s="25" t="str">
        <f t="shared" si="8"/>
        <v>Monument Academy PCS</v>
      </c>
      <c r="D11" s="26" t="str">
        <f t="shared" si="8"/>
        <v>2026-2027</v>
      </c>
      <c r="E11" s="41">
        <v>1</v>
      </c>
      <c r="F11" s="93">
        <v>1</v>
      </c>
      <c r="G11" s="39">
        <v>0</v>
      </c>
      <c r="H11" s="39">
        <v>0</v>
      </c>
      <c r="I11" s="39">
        <v>0</v>
      </c>
      <c r="J11" s="39">
        <v>0</v>
      </c>
      <c r="K11" s="39">
        <v>0</v>
      </c>
      <c r="L11" s="22" t="s">
        <v>12</v>
      </c>
      <c r="M11" s="40">
        <f t="shared" si="0"/>
        <v>0</v>
      </c>
      <c r="N11" s="40">
        <f t="shared" si="1"/>
        <v>0</v>
      </c>
      <c r="O11" s="40">
        <f t="shared" si="2"/>
        <v>0</v>
      </c>
      <c r="P11" s="40">
        <f t="shared" si="3"/>
        <v>0</v>
      </c>
      <c r="Q11" s="24">
        <f t="shared" si="4"/>
        <v>0</v>
      </c>
      <c r="R11" s="24">
        <f t="shared" si="5"/>
        <v>0</v>
      </c>
      <c r="S11" s="24">
        <f t="shared" si="6"/>
        <v>0</v>
      </c>
      <c r="T11" s="24">
        <f t="shared" si="7"/>
        <v>0</v>
      </c>
    </row>
    <row r="12" spans="1:20" ht="16.5" customHeight="1" x14ac:dyDescent="0.2">
      <c r="A12" s="25" t="str">
        <f t="shared" si="8"/>
        <v>PCSB 5-Year Budget</v>
      </c>
      <c r="B12" s="16">
        <f t="shared" si="8"/>
        <v>184</v>
      </c>
      <c r="C12" s="25" t="str">
        <f t="shared" si="8"/>
        <v>Monument Academy PCS</v>
      </c>
      <c r="D12" s="26" t="str">
        <f t="shared" si="8"/>
        <v>2026-2027</v>
      </c>
      <c r="E12" s="41">
        <v>2</v>
      </c>
      <c r="F12" s="93">
        <v>1</v>
      </c>
      <c r="G12" s="39">
        <v>0</v>
      </c>
      <c r="H12" s="39">
        <v>0</v>
      </c>
      <c r="I12" s="39">
        <v>0</v>
      </c>
      <c r="J12" s="39">
        <v>0</v>
      </c>
      <c r="K12" s="39">
        <v>0</v>
      </c>
      <c r="L12" s="22" t="s">
        <v>12</v>
      </c>
      <c r="M12" s="40">
        <f t="shared" si="0"/>
        <v>0</v>
      </c>
      <c r="N12" s="40">
        <f t="shared" si="1"/>
        <v>0</v>
      </c>
      <c r="O12" s="40">
        <f t="shared" si="2"/>
        <v>0</v>
      </c>
      <c r="P12" s="40">
        <f t="shared" si="3"/>
        <v>0</v>
      </c>
      <c r="Q12" s="24">
        <f t="shared" si="4"/>
        <v>0</v>
      </c>
      <c r="R12" s="24">
        <f t="shared" si="5"/>
        <v>0</v>
      </c>
      <c r="S12" s="24">
        <f t="shared" si="6"/>
        <v>0</v>
      </c>
      <c r="T12" s="24">
        <f t="shared" si="7"/>
        <v>0</v>
      </c>
    </row>
    <row r="13" spans="1:20" ht="16.5" customHeight="1" x14ac:dyDescent="0.2">
      <c r="A13" s="25" t="str">
        <f t="shared" si="8"/>
        <v>PCSB 5-Year Budget</v>
      </c>
      <c r="B13" s="16">
        <f t="shared" si="8"/>
        <v>184</v>
      </c>
      <c r="C13" s="25" t="str">
        <f t="shared" si="8"/>
        <v>Monument Academy PCS</v>
      </c>
      <c r="D13" s="26" t="str">
        <f t="shared" si="8"/>
        <v>2026-2027</v>
      </c>
      <c r="E13" s="41">
        <v>3</v>
      </c>
      <c r="F13" s="93">
        <v>1</v>
      </c>
      <c r="G13" s="39">
        <v>0</v>
      </c>
      <c r="H13" s="39">
        <v>0</v>
      </c>
      <c r="I13" s="39">
        <v>0</v>
      </c>
      <c r="J13" s="39">
        <v>0</v>
      </c>
      <c r="K13" s="39">
        <v>0</v>
      </c>
      <c r="L13" s="22" t="s">
        <v>12</v>
      </c>
      <c r="M13" s="40">
        <f t="shared" si="0"/>
        <v>0</v>
      </c>
      <c r="N13" s="40">
        <f t="shared" si="1"/>
        <v>0</v>
      </c>
      <c r="O13" s="40">
        <f t="shared" si="2"/>
        <v>0</v>
      </c>
      <c r="P13" s="40">
        <f t="shared" si="3"/>
        <v>0</v>
      </c>
      <c r="Q13" s="24">
        <f t="shared" si="4"/>
        <v>0</v>
      </c>
      <c r="R13" s="24">
        <f t="shared" si="5"/>
        <v>0</v>
      </c>
      <c r="S13" s="24">
        <f t="shared" si="6"/>
        <v>0</v>
      </c>
      <c r="T13" s="24">
        <f t="shared" si="7"/>
        <v>0</v>
      </c>
    </row>
    <row r="14" spans="1:20" ht="16.5" customHeight="1" x14ac:dyDescent="0.2">
      <c r="A14" s="25" t="str">
        <f t="shared" si="8"/>
        <v>PCSB 5-Year Budget</v>
      </c>
      <c r="B14" s="16">
        <f t="shared" si="8"/>
        <v>184</v>
      </c>
      <c r="C14" s="25" t="str">
        <f t="shared" si="8"/>
        <v>Monument Academy PCS</v>
      </c>
      <c r="D14" s="26" t="str">
        <f t="shared" si="8"/>
        <v>2026-2027</v>
      </c>
      <c r="E14" s="41">
        <v>4</v>
      </c>
      <c r="F14" s="93">
        <v>1</v>
      </c>
      <c r="G14" s="39">
        <v>0</v>
      </c>
      <c r="H14" s="39">
        <v>0</v>
      </c>
      <c r="I14" s="39">
        <v>0</v>
      </c>
      <c r="J14" s="39">
        <v>0</v>
      </c>
      <c r="K14" s="39">
        <v>0</v>
      </c>
      <c r="L14" s="22" t="s">
        <v>12</v>
      </c>
      <c r="M14" s="40">
        <f t="shared" si="0"/>
        <v>0</v>
      </c>
      <c r="N14" s="40">
        <f t="shared" si="1"/>
        <v>0</v>
      </c>
      <c r="O14" s="40">
        <f t="shared" si="2"/>
        <v>0</v>
      </c>
      <c r="P14" s="40">
        <f t="shared" si="3"/>
        <v>0</v>
      </c>
      <c r="Q14" s="24">
        <f t="shared" si="4"/>
        <v>0</v>
      </c>
      <c r="R14" s="24">
        <f t="shared" si="5"/>
        <v>0</v>
      </c>
      <c r="S14" s="24">
        <f t="shared" si="6"/>
        <v>0</v>
      </c>
      <c r="T14" s="24">
        <f t="shared" si="7"/>
        <v>0</v>
      </c>
    </row>
    <row r="15" spans="1:20" ht="16.5" customHeight="1" x14ac:dyDescent="0.2">
      <c r="A15" s="25" t="str">
        <f t="shared" si="8"/>
        <v>PCSB 5-Year Budget</v>
      </c>
      <c r="B15" s="16">
        <f t="shared" si="8"/>
        <v>184</v>
      </c>
      <c r="C15" s="25" t="str">
        <f t="shared" si="8"/>
        <v>Monument Academy PCS</v>
      </c>
      <c r="D15" s="26" t="str">
        <f t="shared" si="8"/>
        <v>2026-2027</v>
      </c>
      <c r="E15" s="41">
        <v>5</v>
      </c>
      <c r="F15" s="93">
        <v>1</v>
      </c>
      <c r="G15" s="39">
        <v>33</v>
      </c>
      <c r="H15" s="39">
        <v>15</v>
      </c>
      <c r="I15" s="39">
        <v>15</v>
      </c>
      <c r="J15" s="39">
        <v>15</v>
      </c>
      <c r="K15" s="39">
        <v>15</v>
      </c>
      <c r="L15" s="22" t="s">
        <v>12</v>
      </c>
      <c r="M15" s="40">
        <f t="shared" si="0"/>
        <v>-18</v>
      </c>
      <c r="N15" s="40">
        <f t="shared" si="1"/>
        <v>0</v>
      </c>
      <c r="O15" s="40">
        <f t="shared" si="2"/>
        <v>0</v>
      </c>
      <c r="P15" s="40">
        <f t="shared" si="3"/>
        <v>0</v>
      </c>
      <c r="Q15" s="24">
        <f t="shared" si="4"/>
        <v>-0.54545454545454541</v>
      </c>
      <c r="R15" s="24">
        <f t="shared" si="5"/>
        <v>0</v>
      </c>
      <c r="S15" s="24">
        <f t="shared" si="6"/>
        <v>0</v>
      </c>
      <c r="T15" s="24">
        <f t="shared" si="7"/>
        <v>0</v>
      </c>
    </row>
    <row r="16" spans="1:20" ht="16.5" customHeight="1" x14ac:dyDescent="0.2">
      <c r="A16" s="25" t="str">
        <f t="shared" si="8"/>
        <v>PCSB 5-Year Budget</v>
      </c>
      <c r="B16" s="16">
        <f t="shared" si="8"/>
        <v>184</v>
      </c>
      <c r="C16" s="25" t="str">
        <f t="shared" si="8"/>
        <v>Monument Academy PCS</v>
      </c>
      <c r="D16" s="26" t="str">
        <f t="shared" si="8"/>
        <v>2026-2027</v>
      </c>
      <c r="E16" s="41">
        <v>6</v>
      </c>
      <c r="F16" s="93">
        <v>1.08</v>
      </c>
      <c r="G16" s="39">
        <v>20</v>
      </c>
      <c r="H16" s="39">
        <v>35</v>
      </c>
      <c r="I16" s="39">
        <v>35</v>
      </c>
      <c r="J16" s="39">
        <v>35</v>
      </c>
      <c r="K16" s="39">
        <v>35</v>
      </c>
      <c r="L16" s="22" t="s">
        <v>12</v>
      </c>
      <c r="M16" s="40">
        <f t="shared" si="0"/>
        <v>15</v>
      </c>
      <c r="N16" s="40">
        <f t="shared" si="1"/>
        <v>0</v>
      </c>
      <c r="O16" s="40">
        <f t="shared" si="2"/>
        <v>0</v>
      </c>
      <c r="P16" s="40">
        <f t="shared" si="3"/>
        <v>0</v>
      </c>
      <c r="Q16" s="24">
        <f t="shared" si="4"/>
        <v>0.75</v>
      </c>
      <c r="R16" s="24">
        <f t="shared" si="5"/>
        <v>0</v>
      </c>
      <c r="S16" s="24">
        <f t="shared" si="6"/>
        <v>0</v>
      </c>
      <c r="T16" s="24">
        <f t="shared" si="7"/>
        <v>0</v>
      </c>
    </row>
    <row r="17" spans="1:20" ht="16.5" customHeight="1" x14ac:dyDescent="0.2">
      <c r="A17" s="25" t="str">
        <f t="shared" si="8"/>
        <v>PCSB 5-Year Budget</v>
      </c>
      <c r="B17" s="16">
        <f t="shared" si="8"/>
        <v>184</v>
      </c>
      <c r="C17" s="25" t="str">
        <f t="shared" si="8"/>
        <v>Monument Academy PCS</v>
      </c>
      <c r="D17" s="26" t="str">
        <f t="shared" si="8"/>
        <v>2026-2027</v>
      </c>
      <c r="E17" s="41">
        <v>7</v>
      </c>
      <c r="F17" s="93">
        <v>1.08</v>
      </c>
      <c r="G17" s="39">
        <v>34</v>
      </c>
      <c r="H17" s="39">
        <v>44</v>
      </c>
      <c r="I17" s="39">
        <v>44</v>
      </c>
      <c r="J17" s="39">
        <v>44</v>
      </c>
      <c r="K17" s="39">
        <v>44</v>
      </c>
      <c r="L17" s="22" t="s">
        <v>12</v>
      </c>
      <c r="M17" s="40">
        <f t="shared" si="0"/>
        <v>10</v>
      </c>
      <c r="N17" s="40">
        <f t="shared" si="1"/>
        <v>0</v>
      </c>
      <c r="O17" s="40">
        <f t="shared" si="2"/>
        <v>0</v>
      </c>
      <c r="P17" s="40">
        <f t="shared" si="3"/>
        <v>0</v>
      </c>
      <c r="Q17" s="24">
        <f t="shared" si="4"/>
        <v>0.29411764705882354</v>
      </c>
      <c r="R17" s="24">
        <f t="shared" si="5"/>
        <v>0</v>
      </c>
      <c r="S17" s="24">
        <f t="shared" si="6"/>
        <v>0</v>
      </c>
      <c r="T17" s="24">
        <f t="shared" si="7"/>
        <v>0</v>
      </c>
    </row>
    <row r="18" spans="1:20" ht="16.5" customHeight="1" x14ac:dyDescent="0.2">
      <c r="A18" s="25" t="str">
        <f t="shared" si="8"/>
        <v>PCSB 5-Year Budget</v>
      </c>
      <c r="B18" s="16">
        <f t="shared" si="8"/>
        <v>184</v>
      </c>
      <c r="C18" s="25" t="str">
        <f t="shared" si="8"/>
        <v>Monument Academy PCS</v>
      </c>
      <c r="D18" s="26" t="str">
        <f t="shared" si="8"/>
        <v>2026-2027</v>
      </c>
      <c r="E18" s="41">
        <v>8</v>
      </c>
      <c r="F18" s="93">
        <v>1.08</v>
      </c>
      <c r="G18" s="39">
        <v>43</v>
      </c>
      <c r="H18" s="39">
        <v>36</v>
      </c>
      <c r="I18" s="39">
        <v>36</v>
      </c>
      <c r="J18" s="39">
        <v>36</v>
      </c>
      <c r="K18" s="39">
        <v>36</v>
      </c>
      <c r="L18" s="22" t="s">
        <v>12</v>
      </c>
      <c r="M18" s="40">
        <f t="shared" si="0"/>
        <v>-7</v>
      </c>
      <c r="N18" s="40">
        <f t="shared" si="1"/>
        <v>0</v>
      </c>
      <c r="O18" s="40">
        <f t="shared" si="2"/>
        <v>0</v>
      </c>
      <c r="P18" s="40">
        <f t="shared" si="3"/>
        <v>0</v>
      </c>
      <c r="Q18" s="24">
        <f t="shared" si="4"/>
        <v>-0.16279069767441862</v>
      </c>
      <c r="R18" s="24">
        <f t="shared" si="5"/>
        <v>0</v>
      </c>
      <c r="S18" s="24">
        <f t="shared" si="6"/>
        <v>0</v>
      </c>
      <c r="T18" s="24">
        <f t="shared" si="7"/>
        <v>0</v>
      </c>
    </row>
    <row r="19" spans="1:20" ht="16.5" customHeight="1" x14ac:dyDescent="0.2">
      <c r="A19" s="25" t="str">
        <f t="shared" si="8"/>
        <v>PCSB 5-Year Budget</v>
      </c>
      <c r="B19" s="16">
        <f t="shared" si="8"/>
        <v>184</v>
      </c>
      <c r="C19" s="25" t="str">
        <f t="shared" si="8"/>
        <v>Monument Academy PCS</v>
      </c>
      <c r="D19" s="26" t="str">
        <f t="shared" si="8"/>
        <v>2026-2027</v>
      </c>
      <c r="E19" s="41">
        <v>9</v>
      </c>
      <c r="F19" s="93">
        <v>1.22</v>
      </c>
      <c r="G19" s="39">
        <v>0</v>
      </c>
      <c r="H19" s="39">
        <v>36</v>
      </c>
      <c r="I19" s="39">
        <v>36</v>
      </c>
      <c r="J19" s="39">
        <v>36</v>
      </c>
      <c r="K19" s="39">
        <v>36</v>
      </c>
      <c r="L19" s="22" t="s">
        <v>159</v>
      </c>
      <c r="M19" s="40">
        <f t="shared" si="0"/>
        <v>36</v>
      </c>
      <c r="N19" s="40">
        <f t="shared" si="1"/>
        <v>0</v>
      </c>
      <c r="O19" s="40">
        <f t="shared" si="2"/>
        <v>0</v>
      </c>
      <c r="P19" s="40">
        <f t="shared" si="3"/>
        <v>0</v>
      </c>
      <c r="Q19" s="24">
        <f t="shared" si="4"/>
        <v>0</v>
      </c>
      <c r="R19" s="24">
        <f t="shared" si="5"/>
        <v>0</v>
      </c>
      <c r="S19" s="24">
        <f t="shared" si="6"/>
        <v>0</v>
      </c>
      <c r="T19" s="24">
        <f t="shared" si="7"/>
        <v>0</v>
      </c>
    </row>
    <row r="20" spans="1:20" ht="16.5" customHeight="1" x14ac:dyDescent="0.2">
      <c r="A20" s="25" t="str">
        <f t="shared" si="8"/>
        <v>PCSB 5-Year Budget</v>
      </c>
      <c r="B20" s="16">
        <f t="shared" si="8"/>
        <v>184</v>
      </c>
      <c r="C20" s="25" t="str">
        <f t="shared" si="8"/>
        <v>Monument Academy PCS</v>
      </c>
      <c r="D20" s="26" t="str">
        <f t="shared" si="8"/>
        <v>2026-2027</v>
      </c>
      <c r="E20" s="41">
        <v>10</v>
      </c>
      <c r="F20" s="93">
        <v>1.22</v>
      </c>
      <c r="G20" s="39">
        <v>0</v>
      </c>
      <c r="H20" s="39">
        <v>36</v>
      </c>
      <c r="I20" s="39">
        <v>36</v>
      </c>
      <c r="J20" s="39">
        <v>36</v>
      </c>
      <c r="K20" s="39">
        <v>36</v>
      </c>
      <c r="L20" s="22" t="s">
        <v>12</v>
      </c>
      <c r="M20" s="40">
        <f t="shared" si="0"/>
        <v>36</v>
      </c>
      <c r="N20" s="40">
        <f t="shared" si="1"/>
        <v>0</v>
      </c>
      <c r="O20" s="40">
        <f t="shared" si="2"/>
        <v>0</v>
      </c>
      <c r="P20" s="40">
        <f t="shared" si="3"/>
        <v>0</v>
      </c>
      <c r="Q20" s="24">
        <f t="shared" si="4"/>
        <v>0</v>
      </c>
      <c r="R20" s="24">
        <f t="shared" si="5"/>
        <v>0</v>
      </c>
      <c r="S20" s="24">
        <f t="shared" si="6"/>
        <v>0</v>
      </c>
      <c r="T20" s="24">
        <f t="shared" si="7"/>
        <v>0</v>
      </c>
    </row>
    <row r="21" spans="1:20" ht="16.5" customHeight="1" x14ac:dyDescent="0.2">
      <c r="A21" s="25" t="str">
        <f t="shared" si="8"/>
        <v>PCSB 5-Year Budget</v>
      </c>
      <c r="B21" s="16">
        <f t="shared" si="8"/>
        <v>184</v>
      </c>
      <c r="C21" s="25" t="str">
        <f t="shared" si="8"/>
        <v>Monument Academy PCS</v>
      </c>
      <c r="D21" s="26" t="str">
        <f t="shared" si="8"/>
        <v>2026-2027</v>
      </c>
      <c r="E21" s="41">
        <v>11</v>
      </c>
      <c r="F21" s="93">
        <v>1.22</v>
      </c>
      <c r="G21" s="39">
        <v>0</v>
      </c>
      <c r="H21" s="39">
        <v>0</v>
      </c>
      <c r="I21" s="39">
        <v>32</v>
      </c>
      <c r="J21" s="39">
        <v>32</v>
      </c>
      <c r="K21" s="39">
        <v>32</v>
      </c>
      <c r="L21" s="22" t="s">
        <v>160</v>
      </c>
      <c r="M21" s="40">
        <f t="shared" si="0"/>
        <v>0</v>
      </c>
      <c r="N21" s="40">
        <f t="shared" si="1"/>
        <v>32</v>
      </c>
      <c r="O21" s="40">
        <f t="shared" si="2"/>
        <v>0</v>
      </c>
      <c r="P21" s="40">
        <f t="shared" si="3"/>
        <v>0</v>
      </c>
      <c r="Q21" s="24">
        <f t="shared" si="4"/>
        <v>0</v>
      </c>
      <c r="R21" s="24">
        <f t="shared" si="5"/>
        <v>0</v>
      </c>
      <c r="S21" s="24">
        <f t="shared" si="6"/>
        <v>0</v>
      </c>
      <c r="T21" s="24">
        <f t="shared" si="7"/>
        <v>0</v>
      </c>
    </row>
    <row r="22" spans="1:20" ht="16.5" customHeight="1" x14ac:dyDescent="0.2">
      <c r="A22" s="25" t="str">
        <f t="shared" si="8"/>
        <v>PCSB 5-Year Budget</v>
      </c>
      <c r="B22" s="16">
        <f t="shared" si="8"/>
        <v>184</v>
      </c>
      <c r="C22" s="25" t="str">
        <f t="shared" si="8"/>
        <v>Monument Academy PCS</v>
      </c>
      <c r="D22" s="26" t="str">
        <f t="shared" si="8"/>
        <v>2026-2027</v>
      </c>
      <c r="E22" s="41">
        <v>12</v>
      </c>
      <c r="F22" s="93">
        <v>1.22</v>
      </c>
      <c r="G22" s="39">
        <v>0</v>
      </c>
      <c r="H22" s="39">
        <v>0</v>
      </c>
      <c r="I22" s="39">
        <v>0</v>
      </c>
      <c r="J22" s="39">
        <v>32</v>
      </c>
      <c r="K22" s="39">
        <v>32</v>
      </c>
      <c r="L22" s="22" t="s">
        <v>161</v>
      </c>
      <c r="M22" s="40">
        <f t="shared" si="0"/>
        <v>0</v>
      </c>
      <c r="N22" s="40">
        <f t="shared" si="1"/>
        <v>0</v>
      </c>
      <c r="O22" s="40">
        <f t="shared" si="2"/>
        <v>32</v>
      </c>
      <c r="P22" s="40">
        <f t="shared" si="3"/>
        <v>0</v>
      </c>
      <c r="Q22" s="24">
        <f t="shared" si="4"/>
        <v>0</v>
      </c>
      <c r="R22" s="24">
        <f t="shared" si="5"/>
        <v>0</v>
      </c>
      <c r="S22" s="24">
        <f t="shared" si="6"/>
        <v>0</v>
      </c>
      <c r="T22" s="24">
        <f t="shared" si="7"/>
        <v>0</v>
      </c>
    </row>
    <row r="23" spans="1:20" ht="16.5" customHeight="1" x14ac:dyDescent="0.2">
      <c r="A23" s="25" t="str">
        <f t="shared" ref="A23:D42" si="9">A$2</f>
        <v>PCSB 5-Year Budget</v>
      </c>
      <c r="B23" s="16">
        <f t="shared" si="9"/>
        <v>184</v>
      </c>
      <c r="C23" s="25" t="str">
        <f t="shared" si="9"/>
        <v>Monument Academy PCS</v>
      </c>
      <c r="D23" s="26" t="str">
        <f t="shared" si="9"/>
        <v>2026-2027</v>
      </c>
      <c r="E23" s="37" t="s">
        <v>25</v>
      </c>
      <c r="F23" s="93">
        <v>1.58</v>
      </c>
      <c r="G23" s="39">
        <v>0</v>
      </c>
      <c r="H23" s="39">
        <v>0</v>
      </c>
      <c r="I23" s="39">
        <v>0</v>
      </c>
      <c r="J23" s="39">
        <v>0</v>
      </c>
      <c r="K23" s="39">
        <v>0</v>
      </c>
      <c r="L23" s="22" t="s">
        <v>12</v>
      </c>
      <c r="M23" s="40">
        <f t="shared" si="0"/>
        <v>0</v>
      </c>
      <c r="N23" s="40">
        <f t="shared" si="1"/>
        <v>0</v>
      </c>
      <c r="O23" s="40">
        <f t="shared" si="2"/>
        <v>0</v>
      </c>
      <c r="P23" s="40">
        <f t="shared" si="3"/>
        <v>0</v>
      </c>
      <c r="Q23" s="24">
        <f t="shared" si="4"/>
        <v>0</v>
      </c>
      <c r="R23" s="24">
        <f t="shared" si="5"/>
        <v>0</v>
      </c>
      <c r="S23" s="24">
        <f t="shared" si="6"/>
        <v>0</v>
      </c>
      <c r="T23" s="24">
        <f t="shared" si="7"/>
        <v>0</v>
      </c>
    </row>
    <row r="24" spans="1:20" ht="16.5" customHeight="1" x14ac:dyDescent="0.2">
      <c r="A24" s="25" t="str">
        <f t="shared" si="9"/>
        <v>PCSB 5-Year Budget</v>
      </c>
      <c r="B24" s="16">
        <f t="shared" si="9"/>
        <v>184</v>
      </c>
      <c r="C24" s="25" t="str">
        <f t="shared" si="9"/>
        <v>Monument Academy PCS</v>
      </c>
      <c r="D24" s="26" t="str">
        <f t="shared" si="9"/>
        <v>2026-2027</v>
      </c>
      <c r="E24" s="37" t="s">
        <v>26</v>
      </c>
      <c r="F24" s="93">
        <v>1.17</v>
      </c>
      <c r="G24" s="39">
        <v>0</v>
      </c>
      <c r="H24" s="39">
        <v>0</v>
      </c>
      <c r="I24" s="39">
        <v>0</v>
      </c>
      <c r="J24" s="39">
        <v>0</v>
      </c>
      <c r="K24" s="39">
        <v>0</v>
      </c>
      <c r="L24" s="22" t="s">
        <v>12</v>
      </c>
      <c r="M24" s="40">
        <f t="shared" si="0"/>
        <v>0</v>
      </c>
      <c r="N24" s="40">
        <f t="shared" si="1"/>
        <v>0</v>
      </c>
      <c r="O24" s="40">
        <f t="shared" si="2"/>
        <v>0</v>
      </c>
      <c r="P24" s="40">
        <f t="shared" si="3"/>
        <v>0</v>
      </c>
      <c r="Q24" s="24">
        <f t="shared" si="4"/>
        <v>0</v>
      </c>
      <c r="R24" s="24">
        <f t="shared" si="5"/>
        <v>0</v>
      </c>
      <c r="S24" s="24">
        <f t="shared" si="6"/>
        <v>0</v>
      </c>
      <c r="T24" s="24">
        <f t="shared" si="7"/>
        <v>0</v>
      </c>
    </row>
    <row r="25" spans="1:20" ht="16.5" customHeight="1" x14ac:dyDescent="0.2">
      <c r="A25" s="25" t="str">
        <f t="shared" si="9"/>
        <v>PCSB 5-Year Budget</v>
      </c>
      <c r="B25" s="16">
        <f t="shared" si="9"/>
        <v>184</v>
      </c>
      <c r="C25" s="25" t="str">
        <f t="shared" si="9"/>
        <v>Monument Academy PCS</v>
      </c>
      <c r="D25" s="26" t="str">
        <f t="shared" si="9"/>
        <v>2026-2027</v>
      </c>
      <c r="E25" s="37" t="s">
        <v>27</v>
      </c>
      <c r="F25" s="94">
        <v>1</v>
      </c>
      <c r="G25" s="43">
        <v>0</v>
      </c>
      <c r="H25" s="43">
        <v>0</v>
      </c>
      <c r="I25" s="43">
        <v>0</v>
      </c>
      <c r="J25" s="43">
        <v>0</v>
      </c>
      <c r="K25" s="43">
        <v>0</v>
      </c>
      <c r="L25" s="22" t="s">
        <v>12</v>
      </c>
      <c r="M25" s="44">
        <f t="shared" si="0"/>
        <v>0</v>
      </c>
      <c r="N25" s="44">
        <f t="shared" si="1"/>
        <v>0</v>
      </c>
      <c r="O25" s="44">
        <f t="shared" si="2"/>
        <v>0</v>
      </c>
      <c r="P25" s="44">
        <f t="shared" si="3"/>
        <v>0</v>
      </c>
      <c r="Q25" s="45">
        <f t="shared" si="4"/>
        <v>0</v>
      </c>
      <c r="R25" s="45">
        <f t="shared" si="5"/>
        <v>0</v>
      </c>
      <c r="S25" s="45">
        <f t="shared" si="6"/>
        <v>0</v>
      </c>
      <c r="T25" s="45">
        <f t="shared" si="7"/>
        <v>0</v>
      </c>
    </row>
    <row r="26" spans="1:20" ht="30" customHeight="1" x14ac:dyDescent="0.2">
      <c r="A26" s="25" t="str">
        <f t="shared" si="9"/>
        <v>PCSB 5-Year Budget</v>
      </c>
      <c r="B26" s="16">
        <f t="shared" si="9"/>
        <v>184</v>
      </c>
      <c r="C26" s="25" t="str">
        <f t="shared" si="9"/>
        <v>Monument Academy PCS</v>
      </c>
      <c r="D26" s="26" t="str">
        <f t="shared" si="9"/>
        <v>2026-2027</v>
      </c>
      <c r="E26" s="46" t="s">
        <v>28</v>
      </c>
      <c r="F26" s="93">
        <v>0.97</v>
      </c>
      <c r="G26" s="39">
        <v>4</v>
      </c>
      <c r="H26" s="39">
        <v>6</v>
      </c>
      <c r="I26" s="39">
        <v>7</v>
      </c>
      <c r="J26" s="39">
        <v>8</v>
      </c>
      <c r="K26" s="39">
        <v>8</v>
      </c>
      <c r="L26" s="22" t="s">
        <v>12</v>
      </c>
      <c r="M26" s="40">
        <f t="shared" si="0"/>
        <v>2</v>
      </c>
      <c r="N26" s="40">
        <f t="shared" si="1"/>
        <v>1</v>
      </c>
      <c r="O26" s="40">
        <f t="shared" si="2"/>
        <v>1</v>
      </c>
      <c r="P26" s="40">
        <f t="shared" si="3"/>
        <v>0</v>
      </c>
      <c r="Q26" s="24">
        <f t="shared" si="4"/>
        <v>0.5</v>
      </c>
      <c r="R26" s="24">
        <f t="shared" si="5"/>
        <v>0.16666666666666666</v>
      </c>
      <c r="S26" s="24">
        <f t="shared" si="6"/>
        <v>0.14285714285714285</v>
      </c>
      <c r="T26" s="24">
        <f t="shared" si="7"/>
        <v>0</v>
      </c>
    </row>
    <row r="27" spans="1:20" ht="16.5" customHeight="1" x14ac:dyDescent="0.2">
      <c r="A27" s="25" t="str">
        <f t="shared" si="9"/>
        <v>PCSB 5-Year Budget</v>
      </c>
      <c r="B27" s="16">
        <f t="shared" si="9"/>
        <v>184</v>
      </c>
      <c r="C27" s="25" t="str">
        <f t="shared" si="9"/>
        <v>Monument Academy PCS</v>
      </c>
      <c r="D27" s="26" t="str">
        <f t="shared" si="9"/>
        <v>2026-2027</v>
      </c>
      <c r="E27" s="46" t="s">
        <v>29</v>
      </c>
      <c r="F27" s="93">
        <v>1.2</v>
      </c>
      <c r="G27" s="39">
        <v>3</v>
      </c>
      <c r="H27" s="39">
        <v>5</v>
      </c>
      <c r="I27" s="39">
        <v>6</v>
      </c>
      <c r="J27" s="39">
        <v>7</v>
      </c>
      <c r="K27" s="39">
        <v>7</v>
      </c>
      <c r="L27" s="22" t="s">
        <v>12</v>
      </c>
      <c r="M27" s="40">
        <f t="shared" si="0"/>
        <v>2</v>
      </c>
      <c r="N27" s="40">
        <f t="shared" si="1"/>
        <v>1</v>
      </c>
      <c r="O27" s="40">
        <f t="shared" si="2"/>
        <v>1</v>
      </c>
      <c r="P27" s="40">
        <f t="shared" si="3"/>
        <v>0</v>
      </c>
      <c r="Q27" s="24">
        <f t="shared" si="4"/>
        <v>0.66666666666666663</v>
      </c>
      <c r="R27" s="24">
        <f t="shared" si="5"/>
        <v>0.2</v>
      </c>
      <c r="S27" s="24">
        <f t="shared" si="6"/>
        <v>0.16666666666666666</v>
      </c>
      <c r="T27" s="24">
        <f t="shared" si="7"/>
        <v>0</v>
      </c>
    </row>
    <row r="28" spans="1:20" ht="16.5" customHeight="1" x14ac:dyDescent="0.2">
      <c r="A28" s="25" t="str">
        <f t="shared" si="9"/>
        <v>PCSB 5-Year Budget</v>
      </c>
      <c r="B28" s="16">
        <f t="shared" si="9"/>
        <v>184</v>
      </c>
      <c r="C28" s="25" t="str">
        <f t="shared" si="9"/>
        <v>Monument Academy PCS</v>
      </c>
      <c r="D28" s="26" t="str">
        <f t="shared" si="9"/>
        <v>2026-2027</v>
      </c>
      <c r="E28" s="46" t="s">
        <v>30</v>
      </c>
      <c r="F28" s="93">
        <v>1.97</v>
      </c>
      <c r="G28" s="39">
        <v>30</v>
      </c>
      <c r="H28" s="39">
        <v>47</v>
      </c>
      <c r="I28" s="39">
        <v>55</v>
      </c>
      <c r="J28" s="39">
        <v>62</v>
      </c>
      <c r="K28" s="39">
        <v>62</v>
      </c>
      <c r="L28" s="22" t="s">
        <v>12</v>
      </c>
      <c r="M28" s="40">
        <f t="shared" si="0"/>
        <v>17</v>
      </c>
      <c r="N28" s="40">
        <f t="shared" si="1"/>
        <v>8</v>
      </c>
      <c r="O28" s="40">
        <f t="shared" si="2"/>
        <v>7</v>
      </c>
      <c r="P28" s="40">
        <f t="shared" si="3"/>
        <v>0</v>
      </c>
      <c r="Q28" s="24">
        <f t="shared" si="4"/>
        <v>0.56666666666666665</v>
      </c>
      <c r="R28" s="24">
        <f t="shared" si="5"/>
        <v>0.1702127659574468</v>
      </c>
      <c r="S28" s="24">
        <f t="shared" si="6"/>
        <v>0.12727272727272726</v>
      </c>
      <c r="T28" s="24">
        <f t="shared" si="7"/>
        <v>0</v>
      </c>
    </row>
    <row r="29" spans="1:20" ht="16.5" customHeight="1" x14ac:dyDescent="0.2">
      <c r="A29" s="25" t="str">
        <f t="shared" si="9"/>
        <v>PCSB 5-Year Budget</v>
      </c>
      <c r="B29" s="16">
        <f t="shared" si="9"/>
        <v>184</v>
      </c>
      <c r="C29" s="25" t="str">
        <f t="shared" si="9"/>
        <v>Monument Academy PCS</v>
      </c>
      <c r="D29" s="26" t="str">
        <f t="shared" si="9"/>
        <v>2026-2027</v>
      </c>
      <c r="E29" s="46" t="s">
        <v>31</v>
      </c>
      <c r="F29" s="93">
        <v>3.49</v>
      </c>
      <c r="G29" s="39">
        <v>30</v>
      </c>
      <c r="H29" s="39">
        <v>47</v>
      </c>
      <c r="I29" s="39">
        <v>55</v>
      </c>
      <c r="J29" s="39">
        <v>62</v>
      </c>
      <c r="K29" s="39">
        <v>62</v>
      </c>
      <c r="L29" s="22" t="s">
        <v>12</v>
      </c>
      <c r="M29" s="40">
        <f t="shared" si="0"/>
        <v>17</v>
      </c>
      <c r="N29" s="40">
        <f t="shared" si="1"/>
        <v>8</v>
      </c>
      <c r="O29" s="40">
        <f t="shared" si="2"/>
        <v>7</v>
      </c>
      <c r="P29" s="40">
        <f t="shared" si="3"/>
        <v>0</v>
      </c>
      <c r="Q29" s="24">
        <f t="shared" si="4"/>
        <v>0.56666666666666665</v>
      </c>
      <c r="R29" s="24">
        <f t="shared" si="5"/>
        <v>0.1702127659574468</v>
      </c>
      <c r="S29" s="24">
        <f t="shared" si="6"/>
        <v>0.12727272727272726</v>
      </c>
      <c r="T29" s="24">
        <f t="shared" si="7"/>
        <v>0</v>
      </c>
    </row>
    <row r="30" spans="1:20" ht="16.5" customHeight="1" x14ac:dyDescent="0.2">
      <c r="A30" s="25" t="str">
        <f t="shared" si="9"/>
        <v>PCSB 5-Year Budget</v>
      </c>
      <c r="B30" s="16">
        <f t="shared" si="9"/>
        <v>184</v>
      </c>
      <c r="C30" s="25" t="str">
        <f t="shared" si="9"/>
        <v>Monument Academy PCS</v>
      </c>
      <c r="D30" s="26" t="str">
        <f t="shared" si="9"/>
        <v>2026-2027</v>
      </c>
      <c r="E30" s="46" t="s">
        <v>32</v>
      </c>
      <c r="F30" s="93">
        <v>0.06</v>
      </c>
      <c r="G30" s="39">
        <v>0</v>
      </c>
      <c r="H30" s="39">
        <v>0</v>
      </c>
      <c r="I30" s="39">
        <v>0</v>
      </c>
      <c r="J30" s="39">
        <v>0</v>
      </c>
      <c r="K30" s="39">
        <v>0</v>
      </c>
      <c r="L30" s="22" t="s">
        <v>12</v>
      </c>
      <c r="M30" s="40">
        <f t="shared" si="0"/>
        <v>0</v>
      </c>
      <c r="N30" s="40">
        <f t="shared" si="1"/>
        <v>0</v>
      </c>
      <c r="O30" s="40">
        <f t="shared" si="2"/>
        <v>0</v>
      </c>
      <c r="P30" s="40">
        <f t="shared" si="3"/>
        <v>0</v>
      </c>
      <c r="Q30" s="24">
        <f t="shared" si="4"/>
        <v>0</v>
      </c>
      <c r="R30" s="24">
        <f t="shared" si="5"/>
        <v>0</v>
      </c>
      <c r="S30" s="24">
        <f t="shared" si="6"/>
        <v>0</v>
      </c>
      <c r="T30" s="24">
        <f t="shared" si="7"/>
        <v>0</v>
      </c>
    </row>
    <row r="31" spans="1:20" ht="16.5" customHeight="1" x14ac:dyDescent="0.2">
      <c r="A31" s="25" t="str">
        <f t="shared" si="9"/>
        <v>PCSB 5-Year Budget</v>
      </c>
      <c r="B31" s="16">
        <f t="shared" si="9"/>
        <v>184</v>
      </c>
      <c r="C31" s="25" t="str">
        <f t="shared" si="9"/>
        <v>Monument Academy PCS</v>
      </c>
      <c r="D31" s="26" t="str">
        <f t="shared" si="9"/>
        <v>2026-2027</v>
      </c>
      <c r="E31" s="46" t="s">
        <v>33</v>
      </c>
      <c r="F31" s="93">
        <v>0.3</v>
      </c>
      <c r="G31" s="39">
        <v>98</v>
      </c>
      <c r="H31" s="39">
        <v>162</v>
      </c>
      <c r="I31" s="39">
        <v>187</v>
      </c>
      <c r="J31" s="39">
        <v>213</v>
      </c>
      <c r="K31" s="39">
        <v>213</v>
      </c>
      <c r="L31" s="22" t="s">
        <v>162</v>
      </c>
      <c r="M31" s="40">
        <f t="shared" si="0"/>
        <v>64</v>
      </c>
      <c r="N31" s="40">
        <f t="shared" si="1"/>
        <v>25</v>
      </c>
      <c r="O31" s="40">
        <f t="shared" si="2"/>
        <v>26</v>
      </c>
      <c r="P31" s="40">
        <f t="shared" si="3"/>
        <v>0</v>
      </c>
      <c r="Q31" s="24">
        <f t="shared" si="4"/>
        <v>0.65306122448979587</v>
      </c>
      <c r="R31" s="24">
        <f t="shared" si="5"/>
        <v>0.15432098765432098</v>
      </c>
      <c r="S31" s="24">
        <f t="shared" si="6"/>
        <v>0.13903743315508021</v>
      </c>
      <c r="T31" s="24">
        <f t="shared" si="7"/>
        <v>0</v>
      </c>
    </row>
    <row r="32" spans="1:20" ht="16.5" customHeight="1" x14ac:dyDescent="0.2">
      <c r="A32" s="25" t="str">
        <f t="shared" si="9"/>
        <v>PCSB 5-Year Budget</v>
      </c>
      <c r="B32" s="16">
        <f t="shared" si="9"/>
        <v>184</v>
      </c>
      <c r="C32" s="25" t="str">
        <f t="shared" si="9"/>
        <v>Monument Academy PCS</v>
      </c>
      <c r="D32" s="26" t="str">
        <f t="shared" si="9"/>
        <v>2026-2027</v>
      </c>
      <c r="E32" s="46" t="s">
        <v>34</v>
      </c>
      <c r="F32" s="93">
        <v>0.75</v>
      </c>
      <c r="G32" s="39">
        <v>0</v>
      </c>
      <c r="H32" s="39">
        <v>0</v>
      </c>
      <c r="I32" s="39">
        <v>0</v>
      </c>
      <c r="J32" s="39">
        <v>0</v>
      </c>
      <c r="K32" s="39">
        <v>0</v>
      </c>
      <c r="L32" s="22" t="s">
        <v>12</v>
      </c>
      <c r="M32" s="40">
        <f t="shared" si="0"/>
        <v>0</v>
      </c>
      <c r="N32" s="40">
        <f t="shared" si="1"/>
        <v>0</v>
      </c>
      <c r="O32" s="40">
        <f t="shared" si="2"/>
        <v>0</v>
      </c>
      <c r="P32" s="40">
        <f t="shared" si="3"/>
        <v>0</v>
      </c>
      <c r="Q32" s="24">
        <f t="shared" si="4"/>
        <v>0</v>
      </c>
      <c r="R32" s="24">
        <f t="shared" si="5"/>
        <v>0</v>
      </c>
      <c r="S32" s="24">
        <f t="shared" si="6"/>
        <v>0</v>
      </c>
      <c r="T32" s="24">
        <f t="shared" si="7"/>
        <v>0</v>
      </c>
    </row>
    <row r="33" spans="1:20" ht="16.5" customHeight="1" x14ac:dyDescent="0.2">
      <c r="A33" s="25" t="str">
        <f t="shared" si="9"/>
        <v>PCSB 5-Year Budget</v>
      </c>
      <c r="B33" s="16">
        <f t="shared" si="9"/>
        <v>184</v>
      </c>
      <c r="C33" s="25" t="str">
        <f t="shared" si="9"/>
        <v>Monument Academy PCS</v>
      </c>
      <c r="D33" s="26" t="str">
        <f t="shared" si="9"/>
        <v>2026-2027</v>
      </c>
      <c r="E33" s="46" t="s">
        <v>35</v>
      </c>
      <c r="F33" s="93">
        <v>0.5</v>
      </c>
      <c r="G33" s="39">
        <v>0</v>
      </c>
      <c r="H33" s="39">
        <v>0</v>
      </c>
      <c r="I33" s="39">
        <v>0</v>
      </c>
      <c r="J33" s="39">
        <v>0</v>
      </c>
      <c r="K33" s="39">
        <v>0</v>
      </c>
      <c r="L33" s="22" t="s">
        <v>12</v>
      </c>
      <c r="M33" s="40">
        <f t="shared" si="0"/>
        <v>0</v>
      </c>
      <c r="N33" s="40">
        <f t="shared" si="1"/>
        <v>0</v>
      </c>
      <c r="O33" s="40">
        <f t="shared" si="2"/>
        <v>0</v>
      </c>
      <c r="P33" s="40">
        <f t="shared" si="3"/>
        <v>0</v>
      </c>
      <c r="Q33" s="24">
        <f t="shared" si="4"/>
        <v>0</v>
      </c>
      <c r="R33" s="24">
        <f t="shared" si="5"/>
        <v>0</v>
      </c>
      <c r="S33" s="24">
        <f t="shared" si="6"/>
        <v>0</v>
      </c>
      <c r="T33" s="24">
        <f t="shared" si="7"/>
        <v>0</v>
      </c>
    </row>
    <row r="34" spans="1:20" ht="16.5" customHeight="1" x14ac:dyDescent="0.2">
      <c r="A34" s="25" t="str">
        <f t="shared" si="9"/>
        <v>PCSB 5-Year Budget</v>
      </c>
      <c r="B34" s="16">
        <f t="shared" si="9"/>
        <v>184</v>
      </c>
      <c r="C34" s="25" t="str">
        <f t="shared" si="9"/>
        <v>Monument Academy PCS</v>
      </c>
      <c r="D34" s="26" t="str">
        <f t="shared" si="9"/>
        <v>2026-2027</v>
      </c>
      <c r="E34" s="46" t="s">
        <v>36</v>
      </c>
      <c r="F34" s="93">
        <v>1.67</v>
      </c>
      <c r="G34" s="39">
        <v>130</v>
      </c>
      <c r="H34" s="39">
        <v>202</v>
      </c>
      <c r="I34" s="39">
        <v>234</v>
      </c>
      <c r="J34" s="39">
        <v>243</v>
      </c>
      <c r="K34" s="39">
        <v>243</v>
      </c>
      <c r="L34" s="22" t="s">
        <v>12</v>
      </c>
      <c r="M34" s="40">
        <f t="shared" ref="M34:M65" si="10">H34-G34</f>
        <v>72</v>
      </c>
      <c r="N34" s="40">
        <f t="shared" ref="N34:N65" si="11">I34-H34</f>
        <v>32</v>
      </c>
      <c r="O34" s="40">
        <f t="shared" ref="O34:O65" si="12">J34-I34</f>
        <v>9</v>
      </c>
      <c r="P34" s="40">
        <f t="shared" ref="P34:P65" si="13">K34-J34</f>
        <v>0</v>
      </c>
      <c r="Q34" s="24">
        <f t="shared" ref="Q34:Q65" si="14">IF(G34,M34/G34,0)</f>
        <v>0.55384615384615388</v>
      </c>
      <c r="R34" s="24">
        <f t="shared" ref="R34:R65" si="15">IF(H34,N34/H34,0)</f>
        <v>0.15841584158415842</v>
      </c>
      <c r="S34" s="24">
        <f t="shared" ref="S34:S65" si="16">IF(I34,O34/I34,0)</f>
        <v>3.8461538461538464E-2</v>
      </c>
      <c r="T34" s="24">
        <f t="shared" ref="T34:T65" si="17">IF(J34,P34/J34,0)</f>
        <v>0</v>
      </c>
    </row>
    <row r="35" spans="1:20" ht="16.5" customHeight="1" x14ac:dyDescent="0.2">
      <c r="A35" s="25" t="str">
        <f t="shared" si="9"/>
        <v>PCSB 5-Year Budget</v>
      </c>
      <c r="B35" s="16">
        <f t="shared" si="9"/>
        <v>184</v>
      </c>
      <c r="C35" s="25" t="str">
        <f t="shared" si="9"/>
        <v>Monument Academy PCS</v>
      </c>
      <c r="D35" s="26" t="str">
        <f t="shared" si="9"/>
        <v>2026-2027</v>
      </c>
      <c r="E35" s="46" t="s">
        <v>38</v>
      </c>
      <c r="F35" s="93">
        <v>0.37</v>
      </c>
      <c r="G35" s="39">
        <v>4</v>
      </c>
      <c r="H35" s="39">
        <v>6</v>
      </c>
      <c r="I35" s="39">
        <v>7</v>
      </c>
      <c r="J35" s="39">
        <v>8</v>
      </c>
      <c r="K35" s="39">
        <v>8</v>
      </c>
      <c r="L35" s="22" t="s">
        <v>12</v>
      </c>
      <c r="M35" s="40">
        <f t="shared" si="10"/>
        <v>2</v>
      </c>
      <c r="N35" s="40">
        <f t="shared" si="11"/>
        <v>1</v>
      </c>
      <c r="O35" s="40">
        <f t="shared" si="12"/>
        <v>1</v>
      </c>
      <c r="P35" s="40">
        <f t="shared" si="13"/>
        <v>0</v>
      </c>
      <c r="Q35" s="24">
        <f t="shared" si="14"/>
        <v>0.5</v>
      </c>
      <c r="R35" s="24">
        <f t="shared" si="15"/>
        <v>0.16666666666666666</v>
      </c>
      <c r="S35" s="24">
        <f t="shared" si="16"/>
        <v>0.14285714285714285</v>
      </c>
      <c r="T35" s="24">
        <f t="shared" si="17"/>
        <v>0</v>
      </c>
    </row>
    <row r="36" spans="1:20" ht="16.5" customHeight="1" x14ac:dyDescent="0.2">
      <c r="A36" s="25" t="str">
        <f t="shared" si="9"/>
        <v>PCSB 5-Year Budget</v>
      </c>
      <c r="B36" s="16">
        <f t="shared" si="9"/>
        <v>184</v>
      </c>
      <c r="C36" s="25" t="str">
        <f t="shared" si="9"/>
        <v>Monument Academy PCS</v>
      </c>
      <c r="D36" s="26" t="str">
        <f t="shared" si="9"/>
        <v>2026-2027</v>
      </c>
      <c r="E36" s="46" t="s">
        <v>39</v>
      </c>
      <c r="F36" s="93">
        <v>1.34</v>
      </c>
      <c r="G36" s="39">
        <v>3</v>
      </c>
      <c r="H36" s="39">
        <v>5</v>
      </c>
      <c r="I36" s="39">
        <v>6</v>
      </c>
      <c r="J36" s="39">
        <v>7</v>
      </c>
      <c r="K36" s="39">
        <v>7</v>
      </c>
      <c r="L36" s="22" t="s">
        <v>12</v>
      </c>
      <c r="M36" s="40">
        <f t="shared" si="10"/>
        <v>2</v>
      </c>
      <c r="N36" s="40">
        <f t="shared" si="11"/>
        <v>1</v>
      </c>
      <c r="O36" s="40">
        <f t="shared" si="12"/>
        <v>1</v>
      </c>
      <c r="P36" s="40">
        <f t="shared" si="13"/>
        <v>0</v>
      </c>
      <c r="Q36" s="24">
        <f t="shared" si="14"/>
        <v>0.66666666666666663</v>
      </c>
      <c r="R36" s="24">
        <f t="shared" si="15"/>
        <v>0.2</v>
      </c>
      <c r="S36" s="24">
        <f t="shared" si="16"/>
        <v>0.16666666666666666</v>
      </c>
      <c r="T36" s="24">
        <f t="shared" si="17"/>
        <v>0</v>
      </c>
    </row>
    <row r="37" spans="1:20" ht="16.5" customHeight="1" x14ac:dyDescent="0.2">
      <c r="A37" s="25" t="str">
        <f t="shared" si="9"/>
        <v>PCSB 5-Year Budget</v>
      </c>
      <c r="B37" s="16">
        <f t="shared" si="9"/>
        <v>184</v>
      </c>
      <c r="C37" s="25" t="str">
        <f t="shared" si="9"/>
        <v>Monument Academy PCS</v>
      </c>
      <c r="D37" s="26" t="str">
        <f t="shared" si="9"/>
        <v>2026-2027</v>
      </c>
      <c r="E37" s="46" t="s">
        <v>40</v>
      </c>
      <c r="F37" s="93">
        <v>2.89</v>
      </c>
      <c r="G37" s="39">
        <v>30</v>
      </c>
      <c r="H37" s="39">
        <v>47</v>
      </c>
      <c r="I37" s="39">
        <v>55</v>
      </c>
      <c r="J37" s="39">
        <v>62</v>
      </c>
      <c r="K37" s="39">
        <v>62</v>
      </c>
      <c r="L37" s="22" t="s">
        <v>12</v>
      </c>
      <c r="M37" s="40">
        <f t="shared" si="10"/>
        <v>17</v>
      </c>
      <c r="N37" s="40">
        <f t="shared" si="11"/>
        <v>8</v>
      </c>
      <c r="O37" s="40">
        <f t="shared" si="12"/>
        <v>7</v>
      </c>
      <c r="P37" s="40">
        <f t="shared" si="13"/>
        <v>0</v>
      </c>
      <c r="Q37" s="24">
        <f t="shared" si="14"/>
        <v>0.56666666666666665</v>
      </c>
      <c r="R37" s="24">
        <f t="shared" si="15"/>
        <v>0.1702127659574468</v>
      </c>
      <c r="S37" s="24">
        <f t="shared" si="16"/>
        <v>0.12727272727272726</v>
      </c>
      <c r="T37" s="24">
        <f t="shared" si="17"/>
        <v>0</v>
      </c>
    </row>
    <row r="38" spans="1:20" ht="16.5" customHeight="1" x14ac:dyDescent="0.2">
      <c r="A38" s="25" t="str">
        <f t="shared" si="9"/>
        <v>PCSB 5-Year Budget</v>
      </c>
      <c r="B38" s="16">
        <f t="shared" si="9"/>
        <v>184</v>
      </c>
      <c r="C38" s="25" t="str">
        <f t="shared" si="9"/>
        <v>Monument Academy PCS</v>
      </c>
      <c r="D38" s="26" t="str">
        <f t="shared" si="9"/>
        <v>2026-2027</v>
      </c>
      <c r="E38" s="46" t="s">
        <v>41</v>
      </c>
      <c r="F38" s="93">
        <v>2.89</v>
      </c>
      <c r="G38" s="39">
        <v>30</v>
      </c>
      <c r="H38" s="39">
        <v>47</v>
      </c>
      <c r="I38" s="39">
        <v>55</v>
      </c>
      <c r="J38" s="39">
        <v>62</v>
      </c>
      <c r="K38" s="39">
        <v>62</v>
      </c>
      <c r="L38" s="22" t="s">
        <v>12</v>
      </c>
      <c r="M38" s="40">
        <f t="shared" si="10"/>
        <v>17</v>
      </c>
      <c r="N38" s="40">
        <f t="shared" si="11"/>
        <v>8</v>
      </c>
      <c r="O38" s="40">
        <f t="shared" si="12"/>
        <v>7</v>
      </c>
      <c r="P38" s="40">
        <f t="shared" si="13"/>
        <v>0</v>
      </c>
      <c r="Q38" s="24">
        <f t="shared" si="14"/>
        <v>0.56666666666666665</v>
      </c>
      <c r="R38" s="24">
        <f t="shared" si="15"/>
        <v>0.1702127659574468</v>
      </c>
      <c r="S38" s="24">
        <f t="shared" si="16"/>
        <v>0.12727272727272726</v>
      </c>
      <c r="T38" s="24">
        <f t="shared" si="17"/>
        <v>0</v>
      </c>
    </row>
    <row r="39" spans="1:20" ht="16.5" customHeight="1" x14ac:dyDescent="0.2">
      <c r="A39" s="25" t="str">
        <f t="shared" si="9"/>
        <v>PCSB 5-Year Budget</v>
      </c>
      <c r="B39" s="16">
        <f t="shared" si="9"/>
        <v>184</v>
      </c>
      <c r="C39" s="25" t="str">
        <f t="shared" si="9"/>
        <v>Monument Academy PCS</v>
      </c>
      <c r="D39" s="26" t="str">
        <f t="shared" si="9"/>
        <v>2026-2027</v>
      </c>
      <c r="E39" s="46" t="s">
        <v>42</v>
      </c>
      <c r="F39" s="93">
        <v>0.67</v>
      </c>
      <c r="G39" s="39">
        <v>0</v>
      </c>
      <c r="H39" s="39">
        <v>0</v>
      </c>
      <c r="I39" s="39">
        <v>0</v>
      </c>
      <c r="J39" s="39">
        <v>0</v>
      </c>
      <c r="K39" s="39">
        <v>0</v>
      </c>
      <c r="L39" s="22" t="s">
        <v>12</v>
      </c>
      <c r="M39" s="40">
        <f t="shared" si="10"/>
        <v>0</v>
      </c>
      <c r="N39" s="40">
        <f t="shared" si="11"/>
        <v>0</v>
      </c>
      <c r="O39" s="40">
        <f t="shared" si="12"/>
        <v>0</v>
      </c>
      <c r="P39" s="40">
        <f t="shared" si="13"/>
        <v>0</v>
      </c>
      <c r="Q39" s="24">
        <f t="shared" si="14"/>
        <v>0</v>
      </c>
      <c r="R39" s="24">
        <f t="shared" si="15"/>
        <v>0</v>
      </c>
      <c r="S39" s="24">
        <f t="shared" si="16"/>
        <v>0</v>
      </c>
      <c r="T39" s="24">
        <f t="shared" si="17"/>
        <v>0</v>
      </c>
    </row>
    <row r="40" spans="1:20" ht="16.5" customHeight="1" x14ac:dyDescent="0.2">
      <c r="A40" s="25" t="str">
        <f t="shared" si="9"/>
        <v>PCSB 5-Year Budget</v>
      </c>
      <c r="B40" s="16">
        <f t="shared" si="9"/>
        <v>184</v>
      </c>
      <c r="C40" s="25" t="str">
        <f t="shared" si="9"/>
        <v>Monument Academy PCS</v>
      </c>
      <c r="D40" s="26" t="str">
        <f t="shared" si="9"/>
        <v>2026-2027</v>
      </c>
      <c r="E40" s="46" t="s">
        <v>43</v>
      </c>
      <c r="F40" s="93">
        <v>0.06</v>
      </c>
      <c r="G40" s="39">
        <v>0</v>
      </c>
      <c r="H40" s="39">
        <v>0</v>
      </c>
      <c r="I40" s="39">
        <v>0</v>
      </c>
      <c r="J40" s="39">
        <v>0</v>
      </c>
      <c r="K40" s="39">
        <v>0</v>
      </c>
      <c r="L40" s="22" t="s">
        <v>12</v>
      </c>
      <c r="M40" s="40">
        <f t="shared" si="10"/>
        <v>0</v>
      </c>
      <c r="N40" s="40">
        <f t="shared" si="11"/>
        <v>0</v>
      </c>
      <c r="O40" s="40">
        <f t="shared" si="12"/>
        <v>0</v>
      </c>
      <c r="P40" s="40">
        <f t="shared" si="13"/>
        <v>0</v>
      </c>
      <c r="Q40" s="24">
        <f t="shared" si="14"/>
        <v>0</v>
      </c>
      <c r="R40" s="24">
        <f t="shared" si="15"/>
        <v>0</v>
      </c>
      <c r="S40" s="24">
        <f t="shared" si="16"/>
        <v>0</v>
      </c>
      <c r="T40" s="24">
        <f t="shared" si="17"/>
        <v>0</v>
      </c>
    </row>
    <row r="41" spans="1:20" ht="16.5" customHeight="1" x14ac:dyDescent="0.2">
      <c r="A41" s="25" t="str">
        <f t="shared" si="9"/>
        <v>PCSB 5-Year Budget</v>
      </c>
      <c r="B41" s="16">
        <f t="shared" si="9"/>
        <v>184</v>
      </c>
      <c r="C41" s="25" t="str">
        <f t="shared" si="9"/>
        <v>Monument Academy PCS</v>
      </c>
      <c r="D41" s="26" t="str">
        <f t="shared" si="9"/>
        <v>2026-2027</v>
      </c>
      <c r="E41" s="46" t="s">
        <v>44</v>
      </c>
      <c r="F41" s="93">
        <v>0.23</v>
      </c>
      <c r="G41" s="39">
        <v>4</v>
      </c>
      <c r="H41" s="39">
        <v>5</v>
      </c>
      <c r="I41" s="39">
        <v>6</v>
      </c>
      <c r="J41" s="39">
        <v>6</v>
      </c>
      <c r="K41" s="39">
        <v>6</v>
      </c>
      <c r="L41" s="22" t="s">
        <v>12</v>
      </c>
      <c r="M41" s="40">
        <f t="shared" si="10"/>
        <v>1</v>
      </c>
      <c r="N41" s="40">
        <f t="shared" si="11"/>
        <v>1</v>
      </c>
      <c r="O41" s="40">
        <f t="shared" si="12"/>
        <v>0</v>
      </c>
      <c r="P41" s="40">
        <f t="shared" si="13"/>
        <v>0</v>
      </c>
      <c r="Q41" s="24">
        <f t="shared" si="14"/>
        <v>0.25</v>
      </c>
      <c r="R41" s="24">
        <f t="shared" si="15"/>
        <v>0.2</v>
      </c>
      <c r="S41" s="24">
        <f t="shared" si="16"/>
        <v>0</v>
      </c>
      <c r="T41" s="24">
        <f t="shared" si="17"/>
        <v>0</v>
      </c>
    </row>
    <row r="42" spans="1:20" ht="16.5" customHeight="1" x14ac:dyDescent="0.2">
      <c r="A42" s="25" t="str">
        <f t="shared" si="9"/>
        <v>PCSB 5-Year Budget</v>
      </c>
      <c r="B42" s="16">
        <f t="shared" si="9"/>
        <v>184</v>
      </c>
      <c r="C42" s="25" t="str">
        <f t="shared" si="9"/>
        <v>Monument Academy PCS</v>
      </c>
      <c r="D42" s="26" t="str">
        <f t="shared" si="9"/>
        <v>2026-2027</v>
      </c>
      <c r="E42" s="46" t="s">
        <v>45</v>
      </c>
      <c r="F42" s="93">
        <v>0.49</v>
      </c>
      <c r="G42" s="39">
        <v>3</v>
      </c>
      <c r="H42" s="39">
        <v>4</v>
      </c>
      <c r="I42" s="39">
        <v>5</v>
      </c>
      <c r="J42" s="39">
        <v>5</v>
      </c>
      <c r="K42" s="39">
        <v>5</v>
      </c>
      <c r="L42" s="22" t="s">
        <v>12</v>
      </c>
      <c r="M42" s="40">
        <f t="shared" si="10"/>
        <v>1</v>
      </c>
      <c r="N42" s="40">
        <f t="shared" si="11"/>
        <v>1</v>
      </c>
      <c r="O42" s="40">
        <f t="shared" si="12"/>
        <v>0</v>
      </c>
      <c r="P42" s="40">
        <f t="shared" si="13"/>
        <v>0</v>
      </c>
      <c r="Q42" s="24">
        <f t="shared" si="14"/>
        <v>0.33333333333333331</v>
      </c>
      <c r="R42" s="24">
        <f t="shared" si="15"/>
        <v>0.25</v>
      </c>
      <c r="S42" s="24">
        <f t="shared" si="16"/>
        <v>0</v>
      </c>
      <c r="T42" s="24">
        <f t="shared" si="17"/>
        <v>0</v>
      </c>
    </row>
    <row r="43" spans="1:20" ht="16.5" customHeight="1" x14ac:dyDescent="0.2">
      <c r="A43" s="25" t="str">
        <f t="shared" ref="A43:D62" si="18">A$2</f>
        <v>PCSB 5-Year Budget</v>
      </c>
      <c r="B43" s="16">
        <f t="shared" si="18"/>
        <v>184</v>
      </c>
      <c r="C43" s="25" t="str">
        <f t="shared" si="18"/>
        <v>Monument Academy PCS</v>
      </c>
      <c r="D43" s="26" t="str">
        <f t="shared" si="18"/>
        <v>2026-2027</v>
      </c>
      <c r="E43" s="46" t="s">
        <v>46</v>
      </c>
      <c r="F43" s="94">
        <v>0.49</v>
      </c>
      <c r="G43" s="43">
        <v>7</v>
      </c>
      <c r="H43" s="43">
        <v>9</v>
      </c>
      <c r="I43" s="43">
        <v>11</v>
      </c>
      <c r="J43" s="43">
        <v>11</v>
      </c>
      <c r="K43" s="43">
        <v>11</v>
      </c>
      <c r="L43" s="22" t="s">
        <v>12</v>
      </c>
      <c r="M43" s="44">
        <f t="shared" si="10"/>
        <v>2</v>
      </c>
      <c r="N43" s="44">
        <f t="shared" si="11"/>
        <v>2</v>
      </c>
      <c r="O43" s="44">
        <f t="shared" si="12"/>
        <v>0</v>
      </c>
      <c r="P43" s="44">
        <f t="shared" si="13"/>
        <v>0</v>
      </c>
      <c r="Q43" s="45">
        <f t="shared" si="14"/>
        <v>0.2857142857142857</v>
      </c>
      <c r="R43" s="45">
        <f t="shared" si="15"/>
        <v>0.22222222222222221</v>
      </c>
      <c r="S43" s="45">
        <f t="shared" si="16"/>
        <v>0</v>
      </c>
      <c r="T43" s="45">
        <f t="shared" si="17"/>
        <v>0</v>
      </c>
    </row>
    <row r="44" spans="1:20" ht="30" customHeight="1" x14ac:dyDescent="0.2">
      <c r="A44" s="25" t="str">
        <f t="shared" si="18"/>
        <v>PCSB 5-Year Budget</v>
      </c>
      <c r="B44" s="16">
        <f t="shared" si="18"/>
        <v>184</v>
      </c>
      <c r="C44" s="25" t="str">
        <f t="shared" si="18"/>
        <v>Monument Academy PCS</v>
      </c>
      <c r="D44" s="26" t="str">
        <f t="shared" si="18"/>
        <v>2026-2027</v>
      </c>
      <c r="E44" s="37" t="s">
        <v>47</v>
      </c>
      <c r="F44" s="29" t="s">
        <v>12</v>
      </c>
      <c r="G44" s="47">
        <v>0</v>
      </c>
      <c r="H44" s="47">
        <v>0</v>
      </c>
      <c r="I44" s="47">
        <v>0</v>
      </c>
      <c r="J44" s="47">
        <v>0</v>
      </c>
      <c r="K44" s="47">
        <v>0</v>
      </c>
      <c r="L44" s="22" t="s">
        <v>12</v>
      </c>
      <c r="M44" s="48">
        <f t="shared" si="10"/>
        <v>0</v>
      </c>
      <c r="N44" s="48">
        <f t="shared" si="11"/>
        <v>0</v>
      </c>
      <c r="O44" s="48">
        <f t="shared" si="12"/>
        <v>0</v>
      </c>
      <c r="P44" s="48">
        <f t="shared" si="13"/>
        <v>0</v>
      </c>
      <c r="Q44" s="24">
        <f t="shared" si="14"/>
        <v>0</v>
      </c>
      <c r="R44" s="24">
        <f t="shared" si="15"/>
        <v>0</v>
      </c>
      <c r="S44" s="24">
        <f t="shared" si="16"/>
        <v>0</v>
      </c>
      <c r="T44" s="24">
        <f t="shared" si="17"/>
        <v>0</v>
      </c>
    </row>
    <row r="45" spans="1:20" ht="16.5" customHeight="1" x14ac:dyDescent="0.2">
      <c r="A45" s="25" t="str">
        <f t="shared" si="18"/>
        <v>PCSB 5-Year Budget</v>
      </c>
      <c r="B45" s="16">
        <f t="shared" si="18"/>
        <v>184</v>
      </c>
      <c r="C45" s="25" t="str">
        <f t="shared" si="18"/>
        <v>Monument Academy PCS</v>
      </c>
      <c r="D45" s="26" t="str">
        <f t="shared" si="18"/>
        <v>2026-2027</v>
      </c>
      <c r="E45" s="46" t="s">
        <v>48</v>
      </c>
      <c r="F45" s="29" t="s">
        <v>12</v>
      </c>
      <c r="G45" s="49">
        <v>254806.76764000001</v>
      </c>
      <c r="H45" s="49">
        <v>423661.96568726399</v>
      </c>
      <c r="I45" s="49">
        <v>497764.38189470599</v>
      </c>
      <c r="J45" s="49">
        <v>483002.36209524202</v>
      </c>
      <c r="K45" s="49">
        <v>489616.01159940602</v>
      </c>
      <c r="L45" s="22" t="s">
        <v>163</v>
      </c>
      <c r="M45" s="50">
        <f t="shared" si="10"/>
        <v>168855.19804726398</v>
      </c>
      <c r="N45" s="50">
        <f t="shared" si="11"/>
        <v>74102.416207442002</v>
      </c>
      <c r="O45" s="50">
        <f t="shared" si="12"/>
        <v>-14762.019799463975</v>
      </c>
      <c r="P45" s="50">
        <f t="shared" si="13"/>
        <v>6613.649504164001</v>
      </c>
      <c r="Q45" s="45">
        <f t="shared" si="14"/>
        <v>0.66267940844423945</v>
      </c>
      <c r="R45" s="45">
        <f t="shared" si="15"/>
        <v>0.17490929611118888</v>
      </c>
      <c r="S45" s="45">
        <f t="shared" si="16"/>
        <v>-2.9656641448054917E-2</v>
      </c>
      <c r="T45" s="45">
        <f t="shared" si="17"/>
        <v>1.3692789152157133E-2</v>
      </c>
    </row>
    <row r="46" spans="1:20" ht="30" customHeight="1" x14ac:dyDescent="0.2">
      <c r="A46" s="25" t="str">
        <f t="shared" si="18"/>
        <v>PCSB 5-Year Budget</v>
      </c>
      <c r="B46" s="16">
        <f t="shared" si="18"/>
        <v>184</v>
      </c>
      <c r="C46" s="25" t="str">
        <f t="shared" si="18"/>
        <v>Monument Academy PCS</v>
      </c>
      <c r="D46" s="26" t="str">
        <f t="shared" si="18"/>
        <v>2026-2027</v>
      </c>
      <c r="E46" s="37" t="s">
        <v>50</v>
      </c>
      <c r="F46" s="29" t="s">
        <v>12</v>
      </c>
      <c r="G46" s="51">
        <f>SUMPRODUCT($F8:$F25,G8:G25)*G3+G44</f>
        <v>2154979.6799999997</v>
      </c>
      <c r="H46" s="51">
        <f>SUMPRODUCT($F8:$F25,H8:H25)*H3+H44</f>
        <v>3587102.5872000004</v>
      </c>
      <c r="I46" s="51">
        <f>SUMPRODUCT($F8:$F25,I8:I25)*I3+I44</f>
        <v>4245951.4577440005</v>
      </c>
      <c r="J46" s="51">
        <f>SUMPRODUCT($F8:$F25,J8:J25)*J3+J44</f>
        <v>4917618.5954401614</v>
      </c>
      <c r="K46" s="51">
        <f>SUMPRODUCT($F8:$F25,K8:K25)*K3+K44</f>
        <v>4966794.7813945636</v>
      </c>
      <c r="L46" s="22" t="s">
        <v>12</v>
      </c>
      <c r="M46" s="52">
        <f t="shared" si="10"/>
        <v>1432122.9072000007</v>
      </c>
      <c r="N46" s="52">
        <f t="shared" si="11"/>
        <v>658848.87054400006</v>
      </c>
      <c r="O46" s="52">
        <f t="shared" si="12"/>
        <v>671667.13769616093</v>
      </c>
      <c r="P46" s="52">
        <f t="shared" si="13"/>
        <v>49176.185954402201</v>
      </c>
      <c r="Q46" s="53">
        <f t="shared" si="14"/>
        <v>0.66456445993031399</v>
      </c>
      <c r="R46" s="53">
        <f t="shared" si="15"/>
        <v>0.18367159971811134</v>
      </c>
      <c r="S46" s="53">
        <f t="shared" si="16"/>
        <v>0.15819001803968752</v>
      </c>
      <c r="T46" s="53">
        <f t="shared" si="17"/>
        <v>1.000000000000012E-2</v>
      </c>
    </row>
    <row r="47" spans="1:20" ht="16.5" customHeight="1" x14ac:dyDescent="0.2">
      <c r="A47" s="25" t="str">
        <f t="shared" si="18"/>
        <v>PCSB 5-Year Budget</v>
      </c>
      <c r="B47" s="16">
        <f t="shared" si="18"/>
        <v>184</v>
      </c>
      <c r="C47" s="25" t="str">
        <f t="shared" si="18"/>
        <v>Monument Academy PCS</v>
      </c>
      <c r="D47" s="26" t="str">
        <f t="shared" si="18"/>
        <v>2026-2027</v>
      </c>
      <c r="E47" s="46" t="s">
        <v>51</v>
      </c>
      <c r="F47" s="29" t="s">
        <v>12</v>
      </c>
      <c r="G47" s="51">
        <f>SUMPRODUCT($F26:$F43,G26:G43)*G3+G45</f>
        <v>9679714.2676399983</v>
      </c>
      <c r="H47" s="51">
        <f>SUMPRODUCT($F26:$F43,H26:H43)*H3+H45</f>
        <v>15314308.752087265</v>
      </c>
      <c r="I47" s="51">
        <f>SUMPRODUCT($F26:$F43,I26:I43)*I3+I45</f>
        <v>18033697.093650714</v>
      </c>
      <c r="J47" s="51">
        <f>SUMPRODUCT($F26:$F43,J26:J43)*J3+J45</f>
        <v>19892864.877415579</v>
      </c>
      <c r="K47" s="51">
        <f>SUMPRODUCT($F26:$F43,K26:K43)*K3+K45</f>
        <v>20093577.152072947</v>
      </c>
      <c r="L47" s="22" t="s">
        <v>12</v>
      </c>
      <c r="M47" s="52">
        <f t="shared" si="10"/>
        <v>5634594.4844472669</v>
      </c>
      <c r="N47" s="52">
        <f t="shared" si="11"/>
        <v>2719388.3415634483</v>
      </c>
      <c r="O47" s="52">
        <f t="shared" si="12"/>
        <v>1859167.7837648652</v>
      </c>
      <c r="P47" s="52">
        <f t="shared" si="13"/>
        <v>200712.27465736866</v>
      </c>
      <c r="Q47" s="53">
        <f t="shared" si="14"/>
        <v>0.58210338948579643</v>
      </c>
      <c r="R47" s="53">
        <f t="shared" si="15"/>
        <v>0.17757173278831856</v>
      </c>
      <c r="S47" s="53">
        <f t="shared" si="16"/>
        <v>0.1030941006777495</v>
      </c>
      <c r="T47" s="53">
        <f t="shared" si="17"/>
        <v>1.0089661589429375E-2</v>
      </c>
    </row>
    <row r="48" spans="1:20" ht="16.5" customHeight="1" x14ac:dyDescent="0.2">
      <c r="A48" s="25" t="str">
        <f t="shared" si="18"/>
        <v>PCSB 5-Year Budget</v>
      </c>
      <c r="B48" s="16">
        <f t="shared" si="18"/>
        <v>184</v>
      </c>
      <c r="C48" s="25" t="str">
        <f t="shared" si="18"/>
        <v>Monument Academy PCS</v>
      </c>
      <c r="D48" s="26" t="str">
        <f t="shared" si="18"/>
        <v>2026-2027</v>
      </c>
      <c r="E48" s="32" t="s">
        <v>52</v>
      </c>
      <c r="F48" s="29" t="s">
        <v>12</v>
      </c>
      <c r="G48" s="51">
        <f>(G103-G34)*G5+G34*G7</f>
        <v>1351480</v>
      </c>
      <c r="H48" s="51">
        <f>(H103-H34)*H5+H34*H7</f>
        <v>2099992</v>
      </c>
      <c r="I48" s="51">
        <f>(I103-I34)*I5+I34*I7</f>
        <v>2432664</v>
      </c>
      <c r="J48" s="51">
        <f>(J103-J34)*J5+J34*J7</f>
        <v>2614778</v>
      </c>
      <c r="K48" s="51">
        <f>(K103-K34)*K5+K34*K7</f>
        <v>2614778</v>
      </c>
      <c r="L48" s="22" t="s">
        <v>12</v>
      </c>
      <c r="M48" s="52">
        <f t="shared" si="10"/>
        <v>748512</v>
      </c>
      <c r="N48" s="52">
        <f t="shared" si="11"/>
        <v>332672</v>
      </c>
      <c r="O48" s="52">
        <f t="shared" si="12"/>
        <v>182114</v>
      </c>
      <c r="P48" s="52">
        <f t="shared" si="13"/>
        <v>0</v>
      </c>
      <c r="Q48" s="53">
        <f t="shared" si="14"/>
        <v>0.55384615384615388</v>
      </c>
      <c r="R48" s="53">
        <f t="shared" si="15"/>
        <v>0.15841584158415842</v>
      </c>
      <c r="S48" s="53">
        <f t="shared" si="16"/>
        <v>7.4861962030103618E-2</v>
      </c>
      <c r="T48" s="53">
        <f t="shared" si="17"/>
        <v>0</v>
      </c>
    </row>
    <row r="49" spans="1:20" ht="15" customHeight="1" x14ac:dyDescent="0.2">
      <c r="A49" s="25" t="str">
        <f t="shared" si="18"/>
        <v>PCSB 5-Year Budget</v>
      </c>
      <c r="B49" s="16">
        <f t="shared" si="18"/>
        <v>184</v>
      </c>
      <c r="C49" s="25" t="str">
        <f t="shared" si="18"/>
        <v>Monument Academy PCS</v>
      </c>
      <c r="D49" s="26" t="str">
        <f t="shared" si="18"/>
        <v>2026-2027</v>
      </c>
      <c r="E49" t="s">
        <v>53</v>
      </c>
      <c r="F49" s="29" t="s">
        <v>12</v>
      </c>
      <c r="G49" s="47">
        <v>513622.01250781299</v>
      </c>
      <c r="H49" s="47">
        <v>641641.70196430699</v>
      </c>
      <c r="I49" s="47">
        <v>869894.56429176906</v>
      </c>
      <c r="J49" s="47">
        <v>1008868.65987667</v>
      </c>
      <c r="K49" s="47">
        <v>1090305.32673327</v>
      </c>
      <c r="L49" s="22" t="s">
        <v>164</v>
      </c>
      <c r="M49" s="48">
        <f t="shared" si="10"/>
        <v>128019.689456494</v>
      </c>
      <c r="N49" s="48">
        <f t="shared" si="11"/>
        <v>228252.86232746206</v>
      </c>
      <c r="O49" s="48">
        <f t="shared" si="12"/>
        <v>138974.09558490093</v>
      </c>
      <c r="P49" s="48">
        <f t="shared" si="13"/>
        <v>81436.666856599972</v>
      </c>
      <c r="Q49" s="24">
        <f t="shared" si="14"/>
        <v>0.24924883735302647</v>
      </c>
      <c r="R49" s="24">
        <f t="shared" si="15"/>
        <v>0.35573258662691976</v>
      </c>
      <c r="S49" s="24">
        <f t="shared" si="16"/>
        <v>0.15975970110590093</v>
      </c>
      <c r="T49" s="24">
        <f t="shared" si="17"/>
        <v>8.0720781698734964E-2</v>
      </c>
    </row>
    <row r="50" spans="1:20" ht="16.5" customHeight="1" x14ac:dyDescent="0.2">
      <c r="A50" s="25" t="str">
        <f t="shared" si="18"/>
        <v>PCSB 5-Year Budget</v>
      </c>
      <c r="B50" s="16">
        <f t="shared" si="18"/>
        <v>184</v>
      </c>
      <c r="C50" s="25" t="str">
        <f t="shared" si="18"/>
        <v>Monument Academy PCS</v>
      </c>
      <c r="D50" s="26" t="str">
        <f t="shared" si="18"/>
        <v>2026-2027</v>
      </c>
      <c r="E50" t="s">
        <v>55</v>
      </c>
      <c r="F50" s="29" t="s">
        <v>12</v>
      </c>
      <c r="G50" s="47">
        <v>85469.423620117203</v>
      </c>
      <c r="H50" s="47">
        <v>88926.940797818999</v>
      </c>
      <c r="I50" s="47">
        <v>90712.328957382793</v>
      </c>
      <c r="J50" s="47">
        <v>92474.507070872205</v>
      </c>
      <c r="K50" s="47">
        <v>92723.997212289702</v>
      </c>
      <c r="L50" s="22" t="s">
        <v>12</v>
      </c>
      <c r="M50" s="48">
        <f t="shared" si="10"/>
        <v>3457.5171777017968</v>
      </c>
      <c r="N50" s="48">
        <f t="shared" si="11"/>
        <v>1785.388159563794</v>
      </c>
      <c r="O50" s="48">
        <f t="shared" si="12"/>
        <v>1762.1781134894118</v>
      </c>
      <c r="P50" s="48">
        <f t="shared" si="13"/>
        <v>249.49014141749649</v>
      </c>
      <c r="Q50" s="24">
        <f t="shared" si="14"/>
        <v>4.0453264234813331E-2</v>
      </c>
      <c r="R50" s="24">
        <f t="shared" si="15"/>
        <v>2.0077022143637959E-2</v>
      </c>
      <c r="S50" s="24">
        <f t="shared" si="16"/>
        <v>1.9426004532606518E-2</v>
      </c>
      <c r="T50" s="24">
        <f t="shared" si="17"/>
        <v>2.6979342666437565E-3</v>
      </c>
    </row>
    <row r="51" spans="1:20" ht="16.5" customHeight="1" x14ac:dyDescent="0.2">
      <c r="A51" s="25" t="str">
        <f t="shared" si="18"/>
        <v>PCSB 5-Year Budget</v>
      </c>
      <c r="B51" s="16">
        <f t="shared" si="18"/>
        <v>184</v>
      </c>
      <c r="C51" s="25" t="str">
        <f t="shared" si="18"/>
        <v>Monument Academy PCS</v>
      </c>
      <c r="D51" s="26" t="str">
        <f t="shared" si="18"/>
        <v>2026-2027</v>
      </c>
      <c r="E51" t="s">
        <v>56</v>
      </c>
      <c r="F51" s="29" t="s">
        <v>12</v>
      </c>
      <c r="G51" s="47">
        <v>600000</v>
      </c>
      <c r="H51" s="47">
        <v>600000</v>
      </c>
      <c r="I51" s="47">
        <v>600000</v>
      </c>
      <c r="J51" s="47">
        <v>600000</v>
      </c>
      <c r="K51" s="47">
        <v>400000</v>
      </c>
      <c r="L51" s="22" t="s">
        <v>12</v>
      </c>
      <c r="M51" s="48">
        <f t="shared" si="10"/>
        <v>0</v>
      </c>
      <c r="N51" s="48">
        <f t="shared" si="11"/>
        <v>0</v>
      </c>
      <c r="O51" s="48">
        <f t="shared" si="12"/>
        <v>0</v>
      </c>
      <c r="P51" s="48">
        <f t="shared" si="13"/>
        <v>-200000</v>
      </c>
      <c r="Q51" s="24">
        <f t="shared" si="14"/>
        <v>0</v>
      </c>
      <c r="R51" s="24">
        <f t="shared" si="15"/>
        <v>0</v>
      </c>
      <c r="S51" s="24">
        <f t="shared" si="16"/>
        <v>0</v>
      </c>
      <c r="T51" s="24">
        <f t="shared" si="17"/>
        <v>-0.33333333333333331</v>
      </c>
    </row>
    <row r="52" spans="1:20" ht="16.5" customHeight="1" x14ac:dyDescent="0.2">
      <c r="A52" s="25" t="str">
        <f t="shared" si="18"/>
        <v>PCSB 5-Year Budget</v>
      </c>
      <c r="B52" s="16">
        <f t="shared" si="18"/>
        <v>184</v>
      </c>
      <c r="C52" s="25" t="str">
        <f t="shared" si="18"/>
        <v>Monument Academy PCS</v>
      </c>
      <c r="D52" s="26" t="str">
        <f t="shared" si="18"/>
        <v>2026-2027</v>
      </c>
      <c r="E52" t="s">
        <v>58</v>
      </c>
      <c r="F52" s="29" t="s">
        <v>12</v>
      </c>
      <c r="G52" s="47">
        <v>408408.54124023399</v>
      </c>
      <c r="H52" s="47">
        <v>446761.82738733001</v>
      </c>
      <c r="I52" s="47">
        <v>463493.39286479598</v>
      </c>
      <c r="J52" s="47">
        <v>490202.44799105503</v>
      </c>
      <c r="K52" s="47">
        <v>490444.41695087601</v>
      </c>
      <c r="L52" s="22" t="s">
        <v>59</v>
      </c>
      <c r="M52" s="48">
        <f t="shared" si="10"/>
        <v>38353.28614709602</v>
      </c>
      <c r="N52" s="48">
        <f t="shared" si="11"/>
        <v>16731.565477465978</v>
      </c>
      <c r="O52" s="48">
        <f t="shared" si="12"/>
        <v>26709.055126259045</v>
      </c>
      <c r="P52" s="48">
        <f t="shared" si="13"/>
        <v>241.96895982098067</v>
      </c>
      <c r="Q52" s="24">
        <f t="shared" si="14"/>
        <v>9.3909118625743568E-2</v>
      </c>
      <c r="R52" s="24">
        <f t="shared" si="15"/>
        <v>3.7450749933834834E-2</v>
      </c>
      <c r="S52" s="24">
        <f t="shared" si="16"/>
        <v>5.7625535848900976E-2</v>
      </c>
      <c r="T52" s="24">
        <f t="shared" si="17"/>
        <v>4.9361026411152476E-4</v>
      </c>
    </row>
    <row r="53" spans="1:20" ht="16.5" customHeight="1" x14ac:dyDescent="0.2">
      <c r="A53" s="25" t="str">
        <f t="shared" si="18"/>
        <v>PCSB 5-Year Budget</v>
      </c>
      <c r="B53" s="16">
        <f t="shared" si="18"/>
        <v>184</v>
      </c>
      <c r="C53" s="25" t="str">
        <f t="shared" si="18"/>
        <v>Monument Academy PCS</v>
      </c>
      <c r="D53" s="26" t="str">
        <f t="shared" si="18"/>
        <v>2026-2027</v>
      </c>
      <c r="E53" s="54" t="s">
        <v>60</v>
      </c>
      <c r="F53" s="29" t="s">
        <v>12</v>
      </c>
      <c r="G53" s="55">
        <f>SUM(G46:G52)</f>
        <v>14793673.925008163</v>
      </c>
      <c r="H53" s="55">
        <f>SUM(H46:H52)</f>
        <v>22778733.809436724</v>
      </c>
      <c r="I53" s="55">
        <f>SUM(I46:I52)</f>
        <v>26736412.837508664</v>
      </c>
      <c r="J53" s="55">
        <f>SUM(J46:J52)</f>
        <v>29616807.087794337</v>
      </c>
      <c r="K53" s="55">
        <f>SUM(K46:K52)</f>
        <v>29748623.674363948</v>
      </c>
      <c r="L53" s="29" t="s">
        <v>12</v>
      </c>
      <c r="M53" s="56">
        <f t="shared" si="10"/>
        <v>7985059.8844285607</v>
      </c>
      <c r="N53" s="56">
        <f t="shared" si="11"/>
        <v>3957679.0280719399</v>
      </c>
      <c r="O53" s="56">
        <f t="shared" si="12"/>
        <v>2880394.2502856739</v>
      </c>
      <c r="P53" s="56">
        <f t="shared" si="13"/>
        <v>131816.58656961098</v>
      </c>
      <c r="Q53" s="57">
        <f t="shared" si="14"/>
        <v>0.53976178770103278</v>
      </c>
      <c r="R53" s="57">
        <f t="shared" si="15"/>
        <v>0.17374446978402117</v>
      </c>
      <c r="S53" s="57">
        <f t="shared" si="16"/>
        <v>0.10773301069935427</v>
      </c>
      <c r="T53" s="57">
        <f t="shared" si="17"/>
        <v>4.4507359006952223E-3</v>
      </c>
    </row>
    <row r="54" spans="1:20" ht="30" customHeight="1" x14ac:dyDescent="0.2">
      <c r="A54" s="25" t="str">
        <f t="shared" si="18"/>
        <v>PCSB 5-Year Budget</v>
      </c>
      <c r="B54" s="16">
        <f t="shared" si="18"/>
        <v>184</v>
      </c>
      <c r="C54" s="25" t="str">
        <f t="shared" si="18"/>
        <v>Monument Academy PCS</v>
      </c>
      <c r="D54" s="26" t="str">
        <f t="shared" si="18"/>
        <v>2026-2027</v>
      </c>
      <c r="E54" t="s">
        <v>146</v>
      </c>
      <c r="F54" s="29" t="s">
        <v>12</v>
      </c>
      <c r="G54" s="58">
        <v>37</v>
      </c>
      <c r="H54" s="58">
        <v>52</v>
      </c>
      <c r="I54" s="58">
        <v>62</v>
      </c>
      <c r="J54" s="58">
        <v>68</v>
      </c>
      <c r="K54" s="58">
        <v>70</v>
      </c>
      <c r="L54" s="22" t="s">
        <v>12</v>
      </c>
      <c r="M54" s="59">
        <f t="shared" si="10"/>
        <v>15</v>
      </c>
      <c r="N54" s="59">
        <f t="shared" si="11"/>
        <v>10</v>
      </c>
      <c r="O54" s="59">
        <f t="shared" si="12"/>
        <v>6</v>
      </c>
      <c r="P54" s="59">
        <f t="shared" si="13"/>
        <v>2</v>
      </c>
      <c r="Q54" s="53">
        <f t="shared" si="14"/>
        <v>0.40540540540540543</v>
      </c>
      <c r="R54" s="53">
        <f t="shared" si="15"/>
        <v>0.19230769230769232</v>
      </c>
      <c r="S54" s="53">
        <f t="shared" si="16"/>
        <v>9.6774193548387094E-2</v>
      </c>
      <c r="T54" s="53">
        <f t="shared" si="17"/>
        <v>2.9411764705882353E-2</v>
      </c>
    </row>
    <row r="55" spans="1:20" ht="16.5" customHeight="1" x14ac:dyDescent="0.2">
      <c r="A55" s="25" t="str">
        <f t="shared" si="18"/>
        <v>PCSB 5-Year Budget</v>
      </c>
      <c r="B55" s="16">
        <f t="shared" si="18"/>
        <v>184</v>
      </c>
      <c r="C55" s="25" t="str">
        <f t="shared" si="18"/>
        <v>Monument Academy PCS</v>
      </c>
      <c r="D55" s="26" t="str">
        <f t="shared" si="18"/>
        <v>2026-2027</v>
      </c>
      <c r="E55" t="s">
        <v>147</v>
      </c>
      <c r="F55" s="29" t="s">
        <v>12</v>
      </c>
      <c r="G55" s="58">
        <v>4</v>
      </c>
      <c r="H55" s="58">
        <v>7</v>
      </c>
      <c r="I55" s="58">
        <v>11</v>
      </c>
      <c r="J55" s="58">
        <v>13</v>
      </c>
      <c r="K55" s="58">
        <v>13</v>
      </c>
      <c r="L55" s="22" t="s">
        <v>12</v>
      </c>
      <c r="M55" s="59">
        <f t="shared" si="10"/>
        <v>3</v>
      </c>
      <c r="N55" s="59">
        <f t="shared" si="11"/>
        <v>4</v>
      </c>
      <c r="O55" s="59">
        <f t="shared" si="12"/>
        <v>2</v>
      </c>
      <c r="P55" s="59">
        <f t="shared" si="13"/>
        <v>0</v>
      </c>
      <c r="Q55" s="53">
        <f t="shared" si="14"/>
        <v>0.75</v>
      </c>
      <c r="R55" s="53">
        <f t="shared" si="15"/>
        <v>0.5714285714285714</v>
      </c>
      <c r="S55" s="53">
        <f t="shared" si="16"/>
        <v>0.18181818181818182</v>
      </c>
      <c r="T55" s="53">
        <f t="shared" si="17"/>
        <v>0</v>
      </c>
    </row>
    <row r="56" spans="1:20" ht="16.5" customHeight="1" x14ac:dyDescent="0.2">
      <c r="A56" s="25" t="str">
        <f t="shared" si="18"/>
        <v>PCSB 5-Year Budget</v>
      </c>
      <c r="B56" s="16">
        <f t="shared" si="18"/>
        <v>184</v>
      </c>
      <c r="C56" s="25" t="str">
        <f t="shared" si="18"/>
        <v>Monument Academy PCS</v>
      </c>
      <c r="D56" s="26" t="str">
        <f t="shared" si="18"/>
        <v>2026-2027</v>
      </c>
      <c r="E56" t="s">
        <v>148</v>
      </c>
      <c r="F56" s="29" t="s">
        <v>12</v>
      </c>
      <c r="G56" s="58">
        <v>1</v>
      </c>
      <c r="H56" s="58">
        <v>3</v>
      </c>
      <c r="I56" s="58">
        <v>3</v>
      </c>
      <c r="J56" s="58">
        <v>3</v>
      </c>
      <c r="K56" s="58">
        <v>3</v>
      </c>
      <c r="L56" s="22" t="s">
        <v>12</v>
      </c>
      <c r="M56" s="59">
        <f t="shared" si="10"/>
        <v>2</v>
      </c>
      <c r="N56" s="59">
        <f t="shared" si="11"/>
        <v>0</v>
      </c>
      <c r="O56" s="59">
        <f t="shared" si="12"/>
        <v>0</v>
      </c>
      <c r="P56" s="59">
        <f t="shared" si="13"/>
        <v>0</v>
      </c>
      <c r="Q56" s="53">
        <f t="shared" si="14"/>
        <v>2</v>
      </c>
      <c r="R56" s="53">
        <f t="shared" si="15"/>
        <v>0</v>
      </c>
      <c r="S56" s="53">
        <f t="shared" si="16"/>
        <v>0</v>
      </c>
      <c r="T56" s="53">
        <f t="shared" si="17"/>
        <v>0</v>
      </c>
    </row>
    <row r="57" spans="1:20" ht="16.5" customHeight="1" x14ac:dyDescent="0.2">
      <c r="A57" s="25" t="str">
        <f t="shared" si="18"/>
        <v>PCSB 5-Year Budget</v>
      </c>
      <c r="B57" s="16">
        <f t="shared" si="18"/>
        <v>184</v>
      </c>
      <c r="C57" s="25" t="str">
        <f t="shared" si="18"/>
        <v>Monument Academy PCS</v>
      </c>
      <c r="D57" s="26" t="str">
        <f t="shared" si="18"/>
        <v>2026-2027</v>
      </c>
      <c r="E57" t="s">
        <v>64</v>
      </c>
      <c r="F57" s="29" t="s">
        <v>12</v>
      </c>
      <c r="G57" s="58">
        <v>0</v>
      </c>
      <c r="H57" s="58">
        <v>0</v>
      </c>
      <c r="I57" s="58">
        <v>0</v>
      </c>
      <c r="J57" s="58">
        <v>0</v>
      </c>
      <c r="K57" s="58">
        <v>0</v>
      </c>
      <c r="L57" s="22" t="s">
        <v>12</v>
      </c>
      <c r="M57" s="59">
        <f t="shared" si="10"/>
        <v>0</v>
      </c>
      <c r="N57" s="59">
        <f t="shared" si="11"/>
        <v>0</v>
      </c>
      <c r="O57" s="59">
        <f t="shared" si="12"/>
        <v>0</v>
      </c>
      <c r="P57" s="59">
        <f t="shared" si="13"/>
        <v>0</v>
      </c>
      <c r="Q57" s="53">
        <f t="shared" si="14"/>
        <v>0</v>
      </c>
      <c r="R57" s="53">
        <f t="shared" si="15"/>
        <v>0</v>
      </c>
      <c r="S57" s="53">
        <f t="shared" si="16"/>
        <v>0</v>
      </c>
      <c r="T57" s="53">
        <f t="shared" si="17"/>
        <v>0</v>
      </c>
    </row>
    <row r="58" spans="1:20" ht="16.5" customHeight="1" x14ac:dyDescent="0.2">
      <c r="A58" s="25" t="str">
        <f t="shared" si="18"/>
        <v>PCSB 5-Year Budget</v>
      </c>
      <c r="B58" s="16">
        <f t="shared" si="18"/>
        <v>184</v>
      </c>
      <c r="C58" s="25" t="str">
        <f t="shared" si="18"/>
        <v>Monument Academy PCS</v>
      </c>
      <c r="D58" s="26" t="str">
        <f t="shared" si="18"/>
        <v>2026-2027</v>
      </c>
      <c r="E58" t="s">
        <v>65</v>
      </c>
      <c r="F58" s="29" t="s">
        <v>12</v>
      </c>
      <c r="G58" s="58">
        <v>83.5</v>
      </c>
      <c r="H58" s="58">
        <v>90.5</v>
      </c>
      <c r="I58" s="58">
        <v>98.5</v>
      </c>
      <c r="J58" s="58">
        <v>101</v>
      </c>
      <c r="K58" s="58">
        <v>101</v>
      </c>
      <c r="L58" s="22" t="s">
        <v>12</v>
      </c>
      <c r="M58" s="59">
        <f t="shared" si="10"/>
        <v>7</v>
      </c>
      <c r="N58" s="59">
        <f t="shared" si="11"/>
        <v>8</v>
      </c>
      <c r="O58" s="59">
        <f t="shared" si="12"/>
        <v>2.5</v>
      </c>
      <c r="P58" s="59">
        <f t="shared" si="13"/>
        <v>0</v>
      </c>
      <c r="Q58" s="53">
        <f t="shared" si="14"/>
        <v>8.3832335329341312E-2</v>
      </c>
      <c r="R58" s="53">
        <f t="shared" si="15"/>
        <v>8.8397790055248615E-2</v>
      </c>
      <c r="S58" s="53">
        <f t="shared" si="16"/>
        <v>2.5380710659898477E-2</v>
      </c>
      <c r="T58" s="53">
        <f t="shared" si="17"/>
        <v>0</v>
      </c>
    </row>
    <row r="59" spans="1:20" ht="16.5" customHeight="1" x14ac:dyDescent="0.2">
      <c r="A59" s="25" t="str">
        <f t="shared" si="18"/>
        <v>PCSB 5-Year Budget</v>
      </c>
      <c r="B59" s="16">
        <f t="shared" si="18"/>
        <v>184</v>
      </c>
      <c r="C59" s="25" t="str">
        <f t="shared" si="18"/>
        <v>Monument Academy PCS</v>
      </c>
      <c r="D59" s="26" t="str">
        <f t="shared" si="18"/>
        <v>2026-2027</v>
      </c>
      <c r="E59" t="s">
        <v>67</v>
      </c>
      <c r="F59" s="29" t="s">
        <v>12</v>
      </c>
      <c r="G59" s="58">
        <v>0</v>
      </c>
      <c r="H59" s="58">
        <v>0</v>
      </c>
      <c r="I59" s="58">
        <v>0</v>
      </c>
      <c r="J59" s="58">
        <v>0</v>
      </c>
      <c r="K59" s="58">
        <v>0</v>
      </c>
      <c r="L59" s="22" t="s">
        <v>12</v>
      </c>
      <c r="M59" s="59">
        <f t="shared" si="10"/>
        <v>0</v>
      </c>
      <c r="N59" s="59">
        <f t="shared" si="11"/>
        <v>0</v>
      </c>
      <c r="O59" s="59">
        <f t="shared" si="12"/>
        <v>0</v>
      </c>
      <c r="P59" s="59">
        <f t="shared" si="13"/>
        <v>0</v>
      </c>
      <c r="Q59" s="53">
        <f t="shared" si="14"/>
        <v>0</v>
      </c>
      <c r="R59" s="53">
        <f t="shared" si="15"/>
        <v>0</v>
      </c>
      <c r="S59" s="53">
        <f t="shared" si="16"/>
        <v>0</v>
      </c>
      <c r="T59" s="53">
        <f t="shared" si="17"/>
        <v>0</v>
      </c>
    </row>
    <row r="60" spans="1:20" ht="16.5" customHeight="1" x14ac:dyDescent="0.2">
      <c r="A60" s="25" t="str">
        <f t="shared" si="18"/>
        <v>PCSB 5-Year Budget</v>
      </c>
      <c r="B60" s="16">
        <f t="shared" si="18"/>
        <v>184</v>
      </c>
      <c r="C60" s="25" t="str">
        <f t="shared" si="18"/>
        <v>Monument Academy PCS</v>
      </c>
      <c r="D60" s="26" t="str">
        <f t="shared" si="18"/>
        <v>2026-2027</v>
      </c>
      <c r="E60" t="s">
        <v>149</v>
      </c>
      <c r="F60" s="29" t="s">
        <v>12</v>
      </c>
      <c r="G60" s="60">
        <f>SUM(G54:G59)</f>
        <v>125.5</v>
      </c>
      <c r="H60" s="60">
        <f>SUM(H54:H59)</f>
        <v>152.5</v>
      </c>
      <c r="I60" s="60">
        <f>SUM(I54:I59)</f>
        <v>174.5</v>
      </c>
      <c r="J60" s="60">
        <f>SUM(J54:J59)</f>
        <v>185</v>
      </c>
      <c r="K60" s="60">
        <f>SUM(K54:K59)</f>
        <v>187</v>
      </c>
      <c r="L60" s="29" t="s">
        <v>12</v>
      </c>
      <c r="M60" s="61">
        <f t="shared" si="10"/>
        <v>27</v>
      </c>
      <c r="N60" s="61">
        <f t="shared" si="11"/>
        <v>22</v>
      </c>
      <c r="O60" s="61">
        <f t="shared" si="12"/>
        <v>10.5</v>
      </c>
      <c r="P60" s="61">
        <f t="shared" si="13"/>
        <v>2</v>
      </c>
      <c r="Q60" s="57">
        <f t="shared" si="14"/>
        <v>0.2151394422310757</v>
      </c>
      <c r="R60" s="57">
        <f t="shared" si="15"/>
        <v>0.14426229508196722</v>
      </c>
      <c r="S60" s="57">
        <f t="shared" si="16"/>
        <v>6.0171919770773637E-2</v>
      </c>
      <c r="T60" s="57">
        <f t="shared" si="17"/>
        <v>1.0810810810810811E-2</v>
      </c>
    </row>
    <row r="61" spans="1:20" ht="30" customHeight="1" x14ac:dyDescent="0.2">
      <c r="A61" s="25" t="str">
        <f t="shared" si="18"/>
        <v>PCSB 5-Year Budget</v>
      </c>
      <c r="B61" s="16">
        <f t="shared" si="18"/>
        <v>184</v>
      </c>
      <c r="C61" s="25" t="str">
        <f t="shared" si="18"/>
        <v>Monument Academy PCS</v>
      </c>
      <c r="D61" s="26" t="str">
        <f t="shared" si="18"/>
        <v>2026-2027</v>
      </c>
      <c r="E61" s="62" t="s">
        <v>69</v>
      </c>
      <c r="F61" s="29" t="s">
        <v>12</v>
      </c>
      <c r="G61" s="47">
        <v>3450982.3083226699</v>
      </c>
      <c r="H61" s="47">
        <v>4846891.0051150303</v>
      </c>
      <c r="I61" s="47">
        <v>5826821.73203512</v>
      </c>
      <c r="J61" s="47">
        <v>6422807.3733362705</v>
      </c>
      <c r="K61" s="47">
        <v>6748410.4042086201</v>
      </c>
      <c r="L61" s="22" t="s">
        <v>165</v>
      </c>
      <c r="M61" s="48">
        <f t="shared" si="10"/>
        <v>1395908.6967923604</v>
      </c>
      <c r="N61" s="48">
        <f t="shared" si="11"/>
        <v>979930.72692008968</v>
      </c>
      <c r="O61" s="48">
        <f t="shared" si="12"/>
        <v>595985.64130115043</v>
      </c>
      <c r="P61" s="48">
        <f t="shared" si="13"/>
        <v>325603.03087234963</v>
      </c>
      <c r="Q61" s="24">
        <f t="shared" si="14"/>
        <v>0.40449604549576312</v>
      </c>
      <c r="R61" s="24">
        <f t="shared" si="15"/>
        <v>0.20217717416916273</v>
      </c>
      <c r="S61" s="24">
        <f t="shared" si="16"/>
        <v>0.10228314314551579</v>
      </c>
      <c r="T61" s="24">
        <f t="shared" si="17"/>
        <v>5.0694814891080568E-2</v>
      </c>
    </row>
    <row r="62" spans="1:20" ht="15" customHeight="1" x14ac:dyDescent="0.2">
      <c r="A62" s="25" t="str">
        <f t="shared" si="18"/>
        <v>PCSB 5-Year Budget</v>
      </c>
      <c r="B62" s="16">
        <f t="shared" si="18"/>
        <v>184</v>
      </c>
      <c r="C62" s="25" t="str">
        <f t="shared" si="18"/>
        <v>Monument Academy PCS</v>
      </c>
      <c r="D62" s="26" t="str">
        <f t="shared" si="18"/>
        <v>2026-2027</v>
      </c>
      <c r="E62" s="62" t="s">
        <v>71</v>
      </c>
      <c r="F62" s="29" t="s">
        <v>12</v>
      </c>
      <c r="G62" s="47">
        <v>769904.777829748</v>
      </c>
      <c r="H62" s="47">
        <v>1272398.28884868</v>
      </c>
      <c r="I62" s="47">
        <v>1759253.5975128899</v>
      </c>
      <c r="J62" s="47">
        <v>2149237.3742718301</v>
      </c>
      <c r="K62" s="47">
        <v>2194823.81345553</v>
      </c>
      <c r="L62" s="22" t="s">
        <v>72</v>
      </c>
      <c r="M62" s="48">
        <f t="shared" si="10"/>
        <v>502493.51101893198</v>
      </c>
      <c r="N62" s="48">
        <f t="shared" si="11"/>
        <v>486855.30866420991</v>
      </c>
      <c r="O62" s="48">
        <f t="shared" si="12"/>
        <v>389983.77675894019</v>
      </c>
      <c r="P62" s="48">
        <f t="shared" si="13"/>
        <v>45586.439183699898</v>
      </c>
      <c r="Q62" s="24">
        <f t="shared" si="14"/>
        <v>0.65266968784813839</v>
      </c>
      <c r="R62" s="24">
        <f t="shared" si="15"/>
        <v>0.3826280756041705</v>
      </c>
      <c r="S62" s="24">
        <f t="shared" si="16"/>
        <v>0.221675702303677</v>
      </c>
      <c r="T62" s="24">
        <f t="shared" si="17"/>
        <v>2.1210518544581312E-2</v>
      </c>
    </row>
    <row r="63" spans="1:20" ht="15" customHeight="1" x14ac:dyDescent="0.2">
      <c r="A63" s="25" t="str">
        <f t="shared" ref="A63:D82" si="19">A$2</f>
        <v>PCSB 5-Year Budget</v>
      </c>
      <c r="B63" s="16">
        <f t="shared" si="19"/>
        <v>184</v>
      </c>
      <c r="C63" s="25" t="str">
        <f t="shared" si="19"/>
        <v>Monument Academy PCS</v>
      </c>
      <c r="D63" s="26" t="str">
        <f t="shared" si="19"/>
        <v>2026-2027</v>
      </c>
      <c r="E63" s="62" t="s">
        <v>73</v>
      </c>
      <c r="F63" s="29" t="s">
        <v>12</v>
      </c>
      <c r="G63" s="47">
        <v>243210.24566375199</v>
      </c>
      <c r="H63" s="47">
        <v>496274.69474730198</v>
      </c>
      <c r="I63" s="47">
        <v>520216.67544788198</v>
      </c>
      <c r="J63" s="47">
        <v>547358.59078675299</v>
      </c>
      <c r="K63" s="47">
        <v>559262.63418239902</v>
      </c>
      <c r="L63" s="22" t="s">
        <v>12</v>
      </c>
      <c r="M63" s="48">
        <f t="shared" si="10"/>
        <v>253064.44908354999</v>
      </c>
      <c r="N63" s="48">
        <f t="shared" si="11"/>
        <v>23941.980700579996</v>
      </c>
      <c r="O63" s="48">
        <f t="shared" si="12"/>
        <v>27141.915338871011</v>
      </c>
      <c r="P63" s="48">
        <f t="shared" si="13"/>
        <v>11904.043395646033</v>
      </c>
      <c r="Q63" s="24">
        <f t="shared" si="14"/>
        <v>1.0405172216034921</v>
      </c>
      <c r="R63" s="24">
        <f t="shared" si="15"/>
        <v>4.8243404215423495E-2</v>
      </c>
      <c r="S63" s="24">
        <f t="shared" si="16"/>
        <v>5.217425088402463E-2</v>
      </c>
      <c r="T63" s="24">
        <f t="shared" si="17"/>
        <v>2.1748162166479568E-2</v>
      </c>
    </row>
    <row r="64" spans="1:20" ht="15" customHeight="1" x14ac:dyDescent="0.2">
      <c r="A64" s="25" t="str">
        <f t="shared" si="19"/>
        <v>PCSB 5-Year Budget</v>
      </c>
      <c r="B64" s="16">
        <f t="shared" si="19"/>
        <v>184</v>
      </c>
      <c r="C64" s="25" t="str">
        <f t="shared" si="19"/>
        <v>Monument Academy PCS</v>
      </c>
      <c r="D64" s="26" t="str">
        <f t="shared" si="19"/>
        <v>2026-2027</v>
      </c>
      <c r="E64" s="54" t="s">
        <v>74</v>
      </c>
      <c r="F64" s="29" t="s">
        <v>12</v>
      </c>
      <c r="G64" s="63">
        <f>SUM(G61:G63)</f>
        <v>4464097.3318161694</v>
      </c>
      <c r="H64" s="63">
        <f>SUM(H61:H63)</f>
        <v>6615563.9887110116</v>
      </c>
      <c r="I64" s="63">
        <f>SUM(I61:I63)</f>
        <v>8106292.0049958918</v>
      </c>
      <c r="J64" s="63">
        <f>SUM(J61:J63)</f>
        <v>9119403.3383948542</v>
      </c>
      <c r="K64" s="63">
        <f>SUM(K61:K63)</f>
        <v>9502496.8518465497</v>
      </c>
      <c r="L64" s="29" t="s">
        <v>12</v>
      </c>
      <c r="M64" s="64">
        <f t="shared" si="10"/>
        <v>2151466.6568948422</v>
      </c>
      <c r="N64" s="64">
        <f t="shared" si="11"/>
        <v>1490728.0162848802</v>
      </c>
      <c r="O64" s="64">
        <f t="shared" si="12"/>
        <v>1013111.3333989624</v>
      </c>
      <c r="P64" s="64">
        <f t="shared" si="13"/>
        <v>383093.51345169544</v>
      </c>
      <c r="Q64" s="65">
        <f t="shared" si="14"/>
        <v>0.48194886826527622</v>
      </c>
      <c r="R64" s="65">
        <f t="shared" si="15"/>
        <v>0.22533649721001889</v>
      </c>
      <c r="S64" s="65">
        <f t="shared" si="16"/>
        <v>0.12497839120211607</v>
      </c>
      <c r="T64" s="65">
        <f t="shared" si="17"/>
        <v>4.2008616050436189E-2</v>
      </c>
    </row>
    <row r="65" spans="1:20" ht="15" customHeight="1" x14ac:dyDescent="0.2">
      <c r="A65" s="25" t="str">
        <f t="shared" si="19"/>
        <v>PCSB 5-Year Budget</v>
      </c>
      <c r="B65" s="16">
        <f t="shared" si="19"/>
        <v>184</v>
      </c>
      <c r="C65" s="25" t="str">
        <f t="shared" si="19"/>
        <v>Monument Academy PCS</v>
      </c>
      <c r="D65" s="26" t="str">
        <f t="shared" si="19"/>
        <v>2026-2027</v>
      </c>
      <c r="E65" s="62" t="s">
        <v>75</v>
      </c>
      <c r="F65" s="29" t="s">
        <v>12</v>
      </c>
      <c r="G65" s="47">
        <v>0</v>
      </c>
      <c r="H65" s="47">
        <v>0</v>
      </c>
      <c r="I65" s="47">
        <v>0</v>
      </c>
      <c r="J65" s="47">
        <v>0</v>
      </c>
      <c r="K65" s="47">
        <v>0</v>
      </c>
      <c r="L65" s="22" t="s">
        <v>12</v>
      </c>
      <c r="M65" s="48">
        <f t="shared" si="10"/>
        <v>0</v>
      </c>
      <c r="N65" s="48">
        <f t="shared" si="11"/>
        <v>0</v>
      </c>
      <c r="O65" s="48">
        <f t="shared" si="12"/>
        <v>0</v>
      </c>
      <c r="P65" s="48">
        <f t="shared" si="13"/>
        <v>0</v>
      </c>
      <c r="Q65" s="24">
        <f t="shared" si="14"/>
        <v>0</v>
      </c>
      <c r="R65" s="24">
        <f t="shared" si="15"/>
        <v>0</v>
      </c>
      <c r="S65" s="24">
        <f t="shared" si="16"/>
        <v>0</v>
      </c>
      <c r="T65" s="24">
        <f t="shared" si="17"/>
        <v>0</v>
      </c>
    </row>
    <row r="66" spans="1:20" ht="15" customHeight="1" x14ac:dyDescent="0.2">
      <c r="A66" s="25" t="str">
        <f t="shared" si="19"/>
        <v>PCSB 5-Year Budget</v>
      </c>
      <c r="B66" s="16">
        <f t="shared" si="19"/>
        <v>184</v>
      </c>
      <c r="C66" s="25" t="str">
        <f t="shared" si="19"/>
        <v>Monument Academy PCS</v>
      </c>
      <c r="D66" s="26" t="str">
        <f t="shared" si="19"/>
        <v>2026-2027</v>
      </c>
      <c r="E66" s="62" t="s">
        <v>76</v>
      </c>
      <c r="F66" s="29" t="s">
        <v>12</v>
      </c>
      <c r="G66" s="47">
        <v>5176425.87569883</v>
      </c>
      <c r="H66" s="47">
        <v>7428701.1047914596</v>
      </c>
      <c r="I66" s="47">
        <v>8195215.0347518902</v>
      </c>
      <c r="J66" s="47">
        <v>8721455.2740929592</v>
      </c>
      <c r="K66" s="47">
        <v>8906685.7351892795</v>
      </c>
      <c r="L66" s="22" t="s">
        <v>77</v>
      </c>
      <c r="M66" s="48">
        <f t="shared" ref="M66:M89" si="20">H66-G66</f>
        <v>2252275.2290926296</v>
      </c>
      <c r="N66" s="48">
        <f t="shared" ref="N66:N89" si="21">I66-H66</f>
        <v>766513.9299604306</v>
      </c>
      <c r="O66" s="48">
        <f t="shared" ref="O66:O89" si="22">J66-I66</f>
        <v>526240.23934106901</v>
      </c>
      <c r="P66" s="48">
        <f t="shared" ref="P66:P89" si="23">K66-J66</f>
        <v>185230.4610963203</v>
      </c>
      <c r="Q66" s="24">
        <f t="shared" ref="Q66:Q89" si="24">IF(G66,M66/G66,0)</f>
        <v>0.43510238206367963</v>
      </c>
      <c r="R66" s="24">
        <f t="shared" ref="R66:R89" si="25">IF(H66,N66/H66,0)</f>
        <v>0.10318276629356302</v>
      </c>
      <c r="S66" s="24">
        <f t="shared" ref="S66:S89" si="26">IF(I66,O66/I66,0)</f>
        <v>6.4213109370473143E-2</v>
      </c>
      <c r="T66" s="24">
        <f t="shared" ref="T66:T89" si="27">IF(J66,P66/J66,0)</f>
        <v>2.1238480881344023E-2</v>
      </c>
    </row>
    <row r="67" spans="1:20" ht="15" customHeight="1" x14ac:dyDescent="0.2">
      <c r="A67" s="25" t="str">
        <f t="shared" si="19"/>
        <v>PCSB 5-Year Budget</v>
      </c>
      <c r="B67" s="16">
        <f t="shared" si="19"/>
        <v>184</v>
      </c>
      <c r="C67" s="25" t="str">
        <f t="shared" si="19"/>
        <v>Monument Academy PCS</v>
      </c>
      <c r="D67" s="26" t="str">
        <f t="shared" si="19"/>
        <v>2026-2027</v>
      </c>
      <c r="E67" s="54" t="s">
        <v>78</v>
      </c>
      <c r="F67" s="29" t="s">
        <v>12</v>
      </c>
      <c r="G67" s="55">
        <f>SUM(G64:G66)</f>
        <v>9640523.2075149994</v>
      </c>
      <c r="H67" s="55">
        <f>SUM(H64:H66)</f>
        <v>14044265.093502471</v>
      </c>
      <c r="I67" s="55">
        <f>SUM(I64:I66)</f>
        <v>16301507.039747782</v>
      </c>
      <c r="J67" s="55">
        <f>SUM(J64:J66)</f>
        <v>17840858.612487815</v>
      </c>
      <c r="K67" s="55">
        <f>SUM(K64:K66)</f>
        <v>18409182.587035827</v>
      </c>
      <c r="L67" s="29" t="s">
        <v>12</v>
      </c>
      <c r="M67" s="56">
        <f t="shared" si="20"/>
        <v>4403741.8859874718</v>
      </c>
      <c r="N67" s="56">
        <f t="shared" si="21"/>
        <v>2257241.9462453108</v>
      </c>
      <c r="O67" s="56">
        <f t="shared" si="22"/>
        <v>1539351.5727400333</v>
      </c>
      <c r="P67" s="56">
        <f t="shared" si="23"/>
        <v>568323.97454801202</v>
      </c>
      <c r="Q67" s="57">
        <f t="shared" si="24"/>
        <v>0.4567949053381935</v>
      </c>
      <c r="R67" s="57">
        <f t="shared" si="25"/>
        <v>0.16072339358572887</v>
      </c>
      <c r="S67" s="57">
        <f t="shared" si="26"/>
        <v>9.4430016132045311E-2</v>
      </c>
      <c r="T67" s="57">
        <f t="shared" si="27"/>
        <v>3.1855191888030002E-2</v>
      </c>
    </row>
    <row r="68" spans="1:20" ht="30" customHeight="1" x14ac:dyDescent="0.2">
      <c r="A68" s="25" t="str">
        <f t="shared" si="19"/>
        <v>PCSB 5-Year Budget</v>
      </c>
      <c r="B68" s="16">
        <f t="shared" si="19"/>
        <v>184</v>
      </c>
      <c r="C68" s="25" t="str">
        <f t="shared" si="19"/>
        <v>Monument Academy PCS</v>
      </c>
      <c r="D68" s="26" t="str">
        <f t="shared" si="19"/>
        <v>2026-2027</v>
      </c>
      <c r="E68" s="15" t="s">
        <v>79</v>
      </c>
      <c r="F68" s="29" t="s">
        <v>12</v>
      </c>
      <c r="G68" s="47">
        <v>245569.71900000001</v>
      </c>
      <c r="H68" s="47">
        <v>385003.824337303</v>
      </c>
      <c r="I68" s="47">
        <v>457004.58920476399</v>
      </c>
      <c r="J68" s="47">
        <v>528069.34412894701</v>
      </c>
      <c r="K68" s="47">
        <v>538130.73101152596</v>
      </c>
      <c r="L68" s="22" t="s">
        <v>12</v>
      </c>
      <c r="M68" s="48">
        <f t="shared" si="20"/>
        <v>139434.10533730299</v>
      </c>
      <c r="N68" s="48">
        <f t="shared" si="21"/>
        <v>72000.764867460995</v>
      </c>
      <c r="O68" s="48">
        <f t="shared" si="22"/>
        <v>71064.754924183013</v>
      </c>
      <c r="P68" s="48">
        <f t="shared" si="23"/>
        <v>10061.386882578954</v>
      </c>
      <c r="Q68" s="24">
        <f t="shared" si="24"/>
        <v>0.56779844805418778</v>
      </c>
      <c r="R68" s="24">
        <f t="shared" si="25"/>
        <v>0.18701311601616952</v>
      </c>
      <c r="S68" s="24">
        <f t="shared" si="26"/>
        <v>0.15550118445821989</v>
      </c>
      <c r="T68" s="24">
        <f t="shared" si="27"/>
        <v>1.9053154655616796E-2</v>
      </c>
    </row>
    <row r="69" spans="1:20" ht="15" customHeight="1" x14ac:dyDescent="0.2">
      <c r="A69" s="25" t="str">
        <f t="shared" si="19"/>
        <v>PCSB 5-Year Budget</v>
      </c>
      <c r="B69" s="16">
        <f t="shared" si="19"/>
        <v>184</v>
      </c>
      <c r="C69" s="25" t="str">
        <f t="shared" si="19"/>
        <v>Monument Academy PCS</v>
      </c>
      <c r="D69" s="26" t="str">
        <f t="shared" si="19"/>
        <v>2026-2027</v>
      </c>
      <c r="E69" s="15" t="s">
        <v>80</v>
      </c>
      <c r="F69" s="29" t="s">
        <v>12</v>
      </c>
      <c r="G69" s="47">
        <v>262742.27</v>
      </c>
      <c r="H69" s="47">
        <v>428835.80652769201</v>
      </c>
      <c r="I69" s="47">
        <v>514602.96783323103</v>
      </c>
      <c r="J69" s="47">
        <v>599255.15604179702</v>
      </c>
      <c r="K69" s="47">
        <v>611240.25916263298</v>
      </c>
      <c r="L69" s="22" t="s">
        <v>12</v>
      </c>
      <c r="M69" s="48">
        <f t="shared" si="20"/>
        <v>166093.53652769199</v>
      </c>
      <c r="N69" s="48">
        <f t="shared" si="21"/>
        <v>85767.161305539019</v>
      </c>
      <c r="O69" s="48">
        <f t="shared" si="22"/>
        <v>84652.188208565989</v>
      </c>
      <c r="P69" s="48">
        <f t="shared" si="23"/>
        <v>11985.103120835964</v>
      </c>
      <c r="Q69" s="24">
        <f t="shared" si="24"/>
        <v>0.63215384615384496</v>
      </c>
      <c r="R69" s="24">
        <f t="shared" si="25"/>
        <v>0.20000000000000143</v>
      </c>
      <c r="S69" s="24">
        <f t="shared" si="26"/>
        <v>0.16449999999999901</v>
      </c>
      <c r="T69" s="24">
        <f t="shared" si="27"/>
        <v>2.0000000000000039E-2</v>
      </c>
    </row>
    <row r="70" spans="1:20" ht="15" customHeight="1" x14ac:dyDescent="0.2">
      <c r="A70" s="25" t="str">
        <f t="shared" si="19"/>
        <v>PCSB 5-Year Budget</v>
      </c>
      <c r="B70" s="16">
        <f t="shared" si="19"/>
        <v>184</v>
      </c>
      <c r="C70" s="25" t="str">
        <f t="shared" si="19"/>
        <v>Monument Academy PCS</v>
      </c>
      <c r="D70" s="26" t="str">
        <f t="shared" si="19"/>
        <v>2026-2027</v>
      </c>
      <c r="E70" s="15" t="s">
        <v>81</v>
      </c>
      <c r="F70" s="29" t="s">
        <v>12</v>
      </c>
      <c r="G70" s="47">
        <v>128750</v>
      </c>
      <c r="H70" s="47">
        <v>210139.80769230801</v>
      </c>
      <c r="I70" s="47">
        <v>252167.76923076899</v>
      </c>
      <c r="J70" s="47">
        <v>293649.36726923101</v>
      </c>
      <c r="K70" s="47">
        <v>299522.35461461497</v>
      </c>
      <c r="L70" s="22" t="s">
        <v>12</v>
      </c>
      <c r="M70" s="48">
        <f t="shared" si="20"/>
        <v>81389.807692308008</v>
      </c>
      <c r="N70" s="48">
        <f t="shared" si="21"/>
        <v>42027.961538460979</v>
      </c>
      <c r="O70" s="48">
        <f t="shared" si="22"/>
        <v>41481.59803846202</v>
      </c>
      <c r="P70" s="48">
        <f t="shared" si="23"/>
        <v>5872.9873453839682</v>
      </c>
      <c r="Q70" s="24">
        <f t="shared" si="24"/>
        <v>0.63215384615384862</v>
      </c>
      <c r="R70" s="24">
        <f t="shared" si="25"/>
        <v>0.19999999999999704</v>
      </c>
      <c r="S70" s="24">
        <f t="shared" si="26"/>
        <v>0.16450000000000206</v>
      </c>
      <c r="T70" s="24">
        <f t="shared" si="27"/>
        <v>1.999999999999778E-2</v>
      </c>
    </row>
    <row r="71" spans="1:20" ht="15" customHeight="1" x14ac:dyDescent="0.2">
      <c r="A71" s="25" t="str">
        <f t="shared" si="19"/>
        <v>PCSB 5-Year Budget</v>
      </c>
      <c r="B71" s="16">
        <f t="shared" si="19"/>
        <v>184</v>
      </c>
      <c r="C71" s="25" t="str">
        <f t="shared" si="19"/>
        <v>Monument Academy PCS</v>
      </c>
      <c r="D71" s="26" t="str">
        <f t="shared" si="19"/>
        <v>2026-2027</v>
      </c>
      <c r="E71" s="54" t="s">
        <v>82</v>
      </c>
      <c r="F71" s="29" t="s">
        <v>12</v>
      </c>
      <c r="G71" s="55">
        <f>SUM(G68:G70)</f>
        <v>637061.98900000006</v>
      </c>
      <c r="H71" s="55">
        <f>SUM(H68:H70)</f>
        <v>1023979.438557303</v>
      </c>
      <c r="I71" s="55">
        <f>SUM(I68:I70)</f>
        <v>1223775.326268764</v>
      </c>
      <c r="J71" s="55">
        <f>SUM(J68:J70)</f>
        <v>1420973.867439975</v>
      </c>
      <c r="K71" s="55">
        <f>SUM(K68:K70)</f>
        <v>1448893.3447887739</v>
      </c>
      <c r="L71" s="29" t="s">
        <v>12</v>
      </c>
      <c r="M71" s="56">
        <f t="shared" si="20"/>
        <v>386917.44955730299</v>
      </c>
      <c r="N71" s="56">
        <f t="shared" si="21"/>
        <v>199795.88771146093</v>
      </c>
      <c r="O71" s="56">
        <f t="shared" si="22"/>
        <v>197198.54117121105</v>
      </c>
      <c r="P71" s="56">
        <f t="shared" si="23"/>
        <v>27919.477348798886</v>
      </c>
      <c r="Q71" s="57">
        <f t="shared" si="24"/>
        <v>0.60734662597693134</v>
      </c>
      <c r="R71" s="57">
        <f t="shared" si="25"/>
        <v>0.19511708945343254</v>
      </c>
      <c r="S71" s="57">
        <f t="shared" si="26"/>
        <v>0.16113949753543449</v>
      </c>
      <c r="T71" s="57">
        <f t="shared" si="27"/>
        <v>1.9648128645109137E-2</v>
      </c>
    </row>
    <row r="72" spans="1:20" ht="30" customHeight="1" x14ac:dyDescent="0.2">
      <c r="A72" s="25" t="str">
        <f t="shared" si="19"/>
        <v>PCSB 5-Year Budget</v>
      </c>
      <c r="B72" s="16">
        <f t="shared" si="19"/>
        <v>184</v>
      </c>
      <c r="C72" s="25" t="str">
        <f t="shared" si="19"/>
        <v>Monument Academy PCS</v>
      </c>
      <c r="D72" s="26" t="str">
        <f t="shared" si="19"/>
        <v>2026-2027</v>
      </c>
      <c r="E72" t="s">
        <v>83</v>
      </c>
      <c r="F72" s="29" t="s">
        <v>12</v>
      </c>
      <c r="G72" s="47">
        <v>477984.54439965199</v>
      </c>
      <c r="H72" s="47">
        <v>1711369.9903342801</v>
      </c>
      <c r="I72" s="47">
        <v>2746508.5643317699</v>
      </c>
      <c r="J72" s="47">
        <v>2859872.84859666</v>
      </c>
      <c r="K72" s="47">
        <v>2973237.1328615402</v>
      </c>
      <c r="L72" s="22" t="s">
        <v>166</v>
      </c>
      <c r="M72" s="48">
        <f t="shared" si="20"/>
        <v>1233385.4459346281</v>
      </c>
      <c r="N72" s="48">
        <f t="shared" si="21"/>
        <v>1035138.5739974899</v>
      </c>
      <c r="O72" s="48">
        <f t="shared" si="22"/>
        <v>113364.28426489001</v>
      </c>
      <c r="P72" s="48">
        <f t="shared" si="23"/>
        <v>113364.28426488023</v>
      </c>
      <c r="Q72" s="24">
        <f t="shared" si="24"/>
        <v>2.5803877141754841</v>
      </c>
      <c r="R72" s="24">
        <f t="shared" si="25"/>
        <v>0.60485960361809155</v>
      </c>
      <c r="S72" s="24">
        <f t="shared" si="26"/>
        <v>4.1275780362429612E-2</v>
      </c>
      <c r="T72" s="24">
        <f t="shared" si="27"/>
        <v>3.9639623950592104E-2</v>
      </c>
    </row>
    <row r="73" spans="1:20" ht="16.5" customHeight="1" x14ac:dyDescent="0.2">
      <c r="A73" s="25" t="str">
        <f t="shared" si="19"/>
        <v>PCSB 5-Year Budget</v>
      </c>
      <c r="B73" s="16">
        <f t="shared" si="19"/>
        <v>184</v>
      </c>
      <c r="C73" s="25" t="str">
        <f t="shared" si="19"/>
        <v>Monument Academy PCS</v>
      </c>
      <c r="D73" s="26" t="str">
        <f t="shared" si="19"/>
        <v>2026-2027</v>
      </c>
      <c r="E73" t="s">
        <v>85</v>
      </c>
      <c r="F73" s="29" t="s">
        <v>12</v>
      </c>
      <c r="G73" s="47">
        <v>0</v>
      </c>
      <c r="H73" s="47">
        <v>0</v>
      </c>
      <c r="I73" s="47">
        <v>0</v>
      </c>
      <c r="J73" s="47">
        <v>0</v>
      </c>
      <c r="K73" s="47">
        <v>0</v>
      </c>
      <c r="L73" s="22" t="s">
        <v>12</v>
      </c>
      <c r="M73" s="48">
        <f t="shared" si="20"/>
        <v>0</v>
      </c>
      <c r="N73" s="48">
        <f t="shared" si="21"/>
        <v>0</v>
      </c>
      <c r="O73" s="48">
        <f t="shared" si="22"/>
        <v>0</v>
      </c>
      <c r="P73" s="48">
        <f t="shared" si="23"/>
        <v>0</v>
      </c>
      <c r="Q73" s="24">
        <f t="shared" si="24"/>
        <v>0</v>
      </c>
      <c r="R73" s="24">
        <f t="shared" si="25"/>
        <v>0</v>
      </c>
      <c r="S73" s="24">
        <f t="shared" si="26"/>
        <v>0</v>
      </c>
      <c r="T73" s="24">
        <f t="shared" si="27"/>
        <v>0</v>
      </c>
    </row>
    <row r="74" spans="1:20" ht="16.5" customHeight="1" x14ac:dyDescent="0.2">
      <c r="A74" s="25" t="str">
        <f t="shared" si="19"/>
        <v>PCSB 5-Year Budget</v>
      </c>
      <c r="B74" s="16">
        <f t="shared" si="19"/>
        <v>184</v>
      </c>
      <c r="C74" s="25" t="str">
        <f t="shared" si="19"/>
        <v>Monument Academy PCS</v>
      </c>
      <c r="D74" s="26" t="str">
        <f t="shared" si="19"/>
        <v>2026-2027</v>
      </c>
      <c r="E74" t="s">
        <v>86</v>
      </c>
      <c r="F74" s="29" t="s">
        <v>12</v>
      </c>
      <c r="G74" s="47">
        <v>874081.68883360596</v>
      </c>
      <c r="H74" s="47">
        <v>871878.35550027306</v>
      </c>
      <c r="I74" s="47">
        <v>873041.68883360596</v>
      </c>
      <c r="J74" s="47">
        <v>874541.68883360503</v>
      </c>
      <c r="K74" s="47">
        <v>876041.68883360596</v>
      </c>
      <c r="L74" s="22" t="s">
        <v>87</v>
      </c>
      <c r="M74" s="48">
        <f t="shared" si="20"/>
        <v>-2203.3333333329065</v>
      </c>
      <c r="N74" s="48">
        <f t="shared" si="21"/>
        <v>1163.3333333329065</v>
      </c>
      <c r="O74" s="48">
        <f t="shared" si="22"/>
        <v>1499.9999999990687</v>
      </c>
      <c r="P74" s="48">
        <f t="shared" si="23"/>
        <v>1500.0000000009313</v>
      </c>
      <c r="Q74" s="24">
        <f t="shared" si="24"/>
        <v>-2.5207407516717154E-3</v>
      </c>
      <c r="R74" s="24">
        <f t="shared" si="25"/>
        <v>1.3342839927083638E-3</v>
      </c>
      <c r="S74" s="24">
        <f t="shared" si="26"/>
        <v>1.7181310115936003E-3</v>
      </c>
      <c r="T74" s="24">
        <f t="shared" si="27"/>
        <v>1.7151841006018975E-3</v>
      </c>
    </row>
    <row r="75" spans="1:20" ht="16.5" customHeight="1" x14ac:dyDescent="0.2">
      <c r="A75" s="25" t="str">
        <f t="shared" si="19"/>
        <v>PCSB 5-Year Budget</v>
      </c>
      <c r="B75" s="16">
        <f t="shared" si="19"/>
        <v>184</v>
      </c>
      <c r="C75" s="25" t="str">
        <f t="shared" si="19"/>
        <v>Monument Academy PCS</v>
      </c>
      <c r="D75" s="26" t="str">
        <f t="shared" si="19"/>
        <v>2026-2027</v>
      </c>
      <c r="E75" t="s">
        <v>88</v>
      </c>
      <c r="F75" s="29" t="s">
        <v>12</v>
      </c>
      <c r="G75" s="47">
        <v>0</v>
      </c>
      <c r="H75" s="47">
        <v>0</v>
      </c>
      <c r="I75" s="47">
        <v>0</v>
      </c>
      <c r="J75" s="47">
        <v>0</v>
      </c>
      <c r="K75" s="47">
        <v>0</v>
      </c>
      <c r="L75" s="22" t="s">
        <v>12</v>
      </c>
      <c r="M75" s="48">
        <f t="shared" si="20"/>
        <v>0</v>
      </c>
      <c r="N75" s="48">
        <f t="shared" si="21"/>
        <v>0</v>
      </c>
      <c r="O75" s="48">
        <f t="shared" si="22"/>
        <v>0</v>
      </c>
      <c r="P75" s="48">
        <f t="shared" si="23"/>
        <v>0</v>
      </c>
      <c r="Q75" s="24">
        <f t="shared" si="24"/>
        <v>0</v>
      </c>
      <c r="R75" s="24">
        <f t="shared" si="25"/>
        <v>0</v>
      </c>
      <c r="S75" s="24">
        <f t="shared" si="26"/>
        <v>0</v>
      </c>
      <c r="T75" s="24">
        <f t="shared" si="27"/>
        <v>0</v>
      </c>
    </row>
    <row r="76" spans="1:20" ht="16.5" customHeight="1" x14ac:dyDescent="0.2">
      <c r="A76" s="25" t="str">
        <f t="shared" si="19"/>
        <v>PCSB 5-Year Budget</v>
      </c>
      <c r="B76" s="16">
        <f t="shared" si="19"/>
        <v>184</v>
      </c>
      <c r="C76" s="25" t="str">
        <f t="shared" si="19"/>
        <v>Monument Academy PCS</v>
      </c>
      <c r="D76" s="26" t="str">
        <f t="shared" si="19"/>
        <v>2026-2027</v>
      </c>
      <c r="E76" t="s">
        <v>89</v>
      </c>
      <c r="F76" s="29" t="s">
        <v>12</v>
      </c>
      <c r="G76" s="47">
        <v>856401.06487784395</v>
      </c>
      <c r="H76" s="47">
        <v>899661.66483584198</v>
      </c>
      <c r="I76" s="47">
        <v>874652.10724736296</v>
      </c>
      <c r="J76" s="47">
        <v>834441.91434349294</v>
      </c>
      <c r="K76" s="47">
        <v>806654.25377845403</v>
      </c>
      <c r="L76" s="22" t="s">
        <v>167</v>
      </c>
      <c r="M76" s="48">
        <f t="shared" si="20"/>
        <v>43260.599957998027</v>
      </c>
      <c r="N76" s="48">
        <f t="shared" si="21"/>
        <v>-25009.557588479016</v>
      </c>
      <c r="O76" s="48">
        <f t="shared" si="22"/>
        <v>-40210.192903870018</v>
      </c>
      <c r="P76" s="48">
        <f t="shared" si="23"/>
        <v>-27787.66056503891</v>
      </c>
      <c r="Q76" s="24">
        <f t="shared" si="24"/>
        <v>5.0514416354875351E-2</v>
      </c>
      <c r="R76" s="24">
        <f t="shared" si="25"/>
        <v>-2.7798847684637557E-2</v>
      </c>
      <c r="S76" s="24">
        <f t="shared" si="26"/>
        <v>-4.5972784574219355E-2</v>
      </c>
      <c r="T76" s="24">
        <f t="shared" si="27"/>
        <v>-3.3300892593466115E-2</v>
      </c>
    </row>
    <row r="77" spans="1:20" ht="16.5" customHeight="1" x14ac:dyDescent="0.2">
      <c r="A77" s="25" t="str">
        <f t="shared" si="19"/>
        <v>PCSB 5-Year Budget</v>
      </c>
      <c r="B77" s="16">
        <f t="shared" si="19"/>
        <v>184</v>
      </c>
      <c r="C77" s="25" t="str">
        <f t="shared" si="19"/>
        <v>Monument Academy PCS</v>
      </c>
      <c r="D77" s="26" t="str">
        <f t="shared" si="19"/>
        <v>2026-2027</v>
      </c>
      <c r="E77" t="s">
        <v>91</v>
      </c>
      <c r="F77" s="29" t="s">
        <v>12</v>
      </c>
      <c r="G77" s="47">
        <v>0</v>
      </c>
      <c r="H77" s="47">
        <v>0</v>
      </c>
      <c r="I77" s="47">
        <v>0</v>
      </c>
      <c r="J77" s="47">
        <v>0</v>
      </c>
      <c r="K77" s="47">
        <v>0</v>
      </c>
      <c r="L77" s="22" t="s">
        <v>12</v>
      </c>
      <c r="M77" s="48">
        <f t="shared" si="20"/>
        <v>0</v>
      </c>
      <c r="N77" s="48">
        <f t="shared" si="21"/>
        <v>0</v>
      </c>
      <c r="O77" s="48">
        <f t="shared" si="22"/>
        <v>0</v>
      </c>
      <c r="P77" s="48">
        <f t="shared" si="23"/>
        <v>0</v>
      </c>
      <c r="Q77" s="24">
        <f t="shared" si="24"/>
        <v>0</v>
      </c>
      <c r="R77" s="24">
        <f t="shared" si="25"/>
        <v>0</v>
      </c>
      <c r="S77" s="24">
        <f t="shared" si="26"/>
        <v>0</v>
      </c>
      <c r="T77" s="24">
        <f t="shared" si="27"/>
        <v>0</v>
      </c>
    </row>
    <row r="78" spans="1:20" ht="16.5" customHeight="1" x14ac:dyDescent="0.2">
      <c r="A78" s="25" t="str">
        <f t="shared" si="19"/>
        <v>PCSB 5-Year Budget</v>
      </c>
      <c r="B78" s="16">
        <f t="shared" si="19"/>
        <v>184</v>
      </c>
      <c r="C78" s="25" t="str">
        <f t="shared" si="19"/>
        <v>Monument Academy PCS</v>
      </c>
      <c r="D78" s="26" t="str">
        <f t="shared" si="19"/>
        <v>2026-2027</v>
      </c>
      <c r="E78" t="s">
        <v>92</v>
      </c>
      <c r="F78" s="29" t="s">
        <v>12</v>
      </c>
      <c r="G78" s="47">
        <v>1315112.41749766</v>
      </c>
      <c r="H78" s="47">
        <v>2332039.8244495802</v>
      </c>
      <c r="I78" s="47">
        <v>2471561.6201794599</v>
      </c>
      <c r="J78" s="47">
        <v>2570764.78616487</v>
      </c>
      <c r="K78" s="47">
        <v>2622180.0818881602</v>
      </c>
      <c r="L78" s="22" t="s">
        <v>93</v>
      </c>
      <c r="M78" s="48">
        <f t="shared" si="20"/>
        <v>1016927.4069519201</v>
      </c>
      <c r="N78" s="48">
        <f t="shared" si="21"/>
        <v>139521.79572987976</v>
      </c>
      <c r="O78" s="48">
        <f t="shared" si="22"/>
        <v>99203.165985410102</v>
      </c>
      <c r="P78" s="48">
        <f t="shared" si="23"/>
        <v>51415.295723290183</v>
      </c>
      <c r="Q78" s="24">
        <f t="shared" si="24"/>
        <v>0.77326272143858721</v>
      </c>
      <c r="R78" s="24">
        <f t="shared" si="25"/>
        <v>5.9828221742658443E-2</v>
      </c>
      <c r="S78" s="24">
        <f t="shared" si="26"/>
        <v>4.013784854702792E-2</v>
      </c>
      <c r="T78" s="24">
        <f t="shared" si="27"/>
        <v>1.9999999999997194E-2</v>
      </c>
    </row>
    <row r="79" spans="1:20" ht="16.5" customHeight="1" x14ac:dyDescent="0.2">
      <c r="A79" s="25" t="str">
        <f t="shared" si="19"/>
        <v>PCSB 5-Year Budget</v>
      </c>
      <c r="B79" s="16">
        <f t="shared" si="19"/>
        <v>184</v>
      </c>
      <c r="C79" s="25" t="str">
        <f t="shared" si="19"/>
        <v>Monument Academy PCS</v>
      </c>
      <c r="D79" s="26" t="str">
        <f t="shared" si="19"/>
        <v>2026-2027</v>
      </c>
      <c r="E79" s="54" t="s">
        <v>94</v>
      </c>
      <c r="F79" s="29" t="s">
        <v>12</v>
      </c>
      <c r="G79" s="55">
        <f>SUM(G73,G75,G77)</f>
        <v>0</v>
      </c>
      <c r="H79" s="55">
        <f>SUM(H73,H75,H77)</f>
        <v>0</v>
      </c>
      <c r="I79" s="55">
        <f>SUM(I73,I75,I77)</f>
        <v>0</v>
      </c>
      <c r="J79" s="55">
        <f>SUM(J73,J75,J77)</f>
        <v>0</v>
      </c>
      <c r="K79" s="55">
        <f>SUM(K73,K75,K77)</f>
        <v>0</v>
      </c>
      <c r="L79" s="29" t="s">
        <v>12</v>
      </c>
      <c r="M79" s="56">
        <f t="shared" si="20"/>
        <v>0</v>
      </c>
      <c r="N79" s="56">
        <f t="shared" si="21"/>
        <v>0</v>
      </c>
      <c r="O79" s="56">
        <f t="shared" si="22"/>
        <v>0</v>
      </c>
      <c r="P79" s="56">
        <f t="shared" si="23"/>
        <v>0</v>
      </c>
      <c r="Q79" s="57">
        <f t="shared" si="24"/>
        <v>0</v>
      </c>
      <c r="R79" s="57">
        <f t="shared" si="25"/>
        <v>0</v>
      </c>
      <c r="S79" s="57">
        <f t="shared" si="26"/>
        <v>0</v>
      </c>
      <c r="T79" s="57">
        <f t="shared" si="27"/>
        <v>0</v>
      </c>
    </row>
    <row r="80" spans="1:20" ht="16.5" customHeight="1" x14ac:dyDescent="0.2">
      <c r="A80" s="25" t="str">
        <f t="shared" si="19"/>
        <v>PCSB 5-Year Budget</v>
      </c>
      <c r="B80" s="16">
        <f t="shared" si="19"/>
        <v>184</v>
      </c>
      <c r="C80" s="25" t="str">
        <f t="shared" si="19"/>
        <v>Monument Academy PCS</v>
      </c>
      <c r="D80" s="26" t="str">
        <f t="shared" si="19"/>
        <v>2026-2027</v>
      </c>
      <c r="E80" s="54" t="s">
        <v>95</v>
      </c>
      <c r="F80" s="29" t="s">
        <v>12</v>
      </c>
      <c r="G80" s="55">
        <f>SUM(G72,G74,G76,G78)</f>
        <v>3523579.7156087616</v>
      </c>
      <c r="H80" s="55">
        <f>SUM(H72,H74,H76,H78)</f>
        <v>5814949.8351199757</v>
      </c>
      <c r="I80" s="55">
        <f>SUM(I72,I74,I76,I78)</f>
        <v>6965763.9805921987</v>
      </c>
      <c r="J80" s="55">
        <f>SUM(J72,J74,J76,J78)</f>
        <v>7139621.2379386276</v>
      </c>
      <c r="K80" s="55">
        <f>SUM(K72,K74,K76,K78)</f>
        <v>7278113.1573617607</v>
      </c>
      <c r="L80" s="29" t="s">
        <v>12</v>
      </c>
      <c r="M80" s="56">
        <f t="shared" si="20"/>
        <v>2291370.1195112141</v>
      </c>
      <c r="N80" s="56">
        <f t="shared" si="21"/>
        <v>1150814.1454722229</v>
      </c>
      <c r="O80" s="56">
        <f t="shared" si="22"/>
        <v>173857.25734642893</v>
      </c>
      <c r="P80" s="56">
        <f t="shared" si="23"/>
        <v>138491.91942313313</v>
      </c>
      <c r="Q80" s="57">
        <f t="shared" si="24"/>
        <v>0.65029609217038498</v>
      </c>
      <c r="R80" s="57">
        <f t="shared" si="25"/>
        <v>0.19790611752517018</v>
      </c>
      <c r="S80" s="57">
        <f t="shared" si="26"/>
        <v>2.4958821147375188E-2</v>
      </c>
      <c r="T80" s="57">
        <f t="shared" si="27"/>
        <v>1.9397656375272777E-2</v>
      </c>
    </row>
    <row r="81" spans="1:20" ht="16.5" customHeight="1" x14ac:dyDescent="0.2">
      <c r="A81" s="25" t="str">
        <f t="shared" si="19"/>
        <v>PCSB 5-Year Budget</v>
      </c>
      <c r="B81" s="16">
        <f t="shared" si="19"/>
        <v>184</v>
      </c>
      <c r="C81" s="25" t="str">
        <f t="shared" si="19"/>
        <v>Monument Academy PCS</v>
      </c>
      <c r="D81" s="26" t="str">
        <f t="shared" si="19"/>
        <v>2026-2027</v>
      </c>
      <c r="E81" s="54" t="s">
        <v>96</v>
      </c>
      <c r="F81" s="29" t="s">
        <v>12</v>
      </c>
      <c r="G81" s="55">
        <f>G79+G80</f>
        <v>3523579.7156087616</v>
      </c>
      <c r="H81" s="55">
        <f>H79+H80</f>
        <v>5814949.8351199757</v>
      </c>
      <c r="I81" s="55">
        <f>I79+I80</f>
        <v>6965763.9805921987</v>
      </c>
      <c r="J81" s="55">
        <f>J79+J80</f>
        <v>7139621.2379386276</v>
      </c>
      <c r="K81" s="55">
        <f>K79+K80</f>
        <v>7278113.1573617607</v>
      </c>
      <c r="L81" s="29" t="s">
        <v>12</v>
      </c>
      <c r="M81" s="56">
        <f t="shared" si="20"/>
        <v>2291370.1195112141</v>
      </c>
      <c r="N81" s="56">
        <f t="shared" si="21"/>
        <v>1150814.1454722229</v>
      </c>
      <c r="O81" s="56">
        <f t="shared" si="22"/>
        <v>173857.25734642893</v>
      </c>
      <c r="P81" s="56">
        <f t="shared" si="23"/>
        <v>138491.91942313313</v>
      </c>
      <c r="Q81" s="57">
        <f t="shared" si="24"/>
        <v>0.65029609217038498</v>
      </c>
      <c r="R81" s="57">
        <f t="shared" si="25"/>
        <v>0.19790611752517018</v>
      </c>
      <c r="S81" s="57">
        <f t="shared" si="26"/>
        <v>2.4958821147375188E-2</v>
      </c>
      <c r="T81" s="57">
        <f t="shared" si="27"/>
        <v>1.9397656375272777E-2</v>
      </c>
    </row>
    <row r="82" spans="1:20" ht="30" customHeight="1" x14ac:dyDescent="0.2">
      <c r="A82" s="25" t="str">
        <f t="shared" si="19"/>
        <v>PCSB 5-Year Budget</v>
      </c>
      <c r="B82" s="16">
        <f t="shared" si="19"/>
        <v>184</v>
      </c>
      <c r="C82" s="25" t="str">
        <f t="shared" si="19"/>
        <v>Monument Academy PCS</v>
      </c>
      <c r="D82" s="26" t="str">
        <f t="shared" si="19"/>
        <v>2026-2027</v>
      </c>
      <c r="E82" t="s">
        <v>97</v>
      </c>
      <c r="F82" s="29" t="s">
        <v>12</v>
      </c>
      <c r="G82" s="47">
        <v>126832.321325397</v>
      </c>
      <c r="H82" s="47">
        <v>100644.135992064</v>
      </c>
      <c r="I82" s="47">
        <v>63394.463333333297</v>
      </c>
      <c r="J82" s="47">
        <v>47531.907023809501</v>
      </c>
      <c r="K82" s="47">
        <v>33808.336904761898</v>
      </c>
      <c r="L82" s="22" t="s">
        <v>12</v>
      </c>
      <c r="M82" s="48">
        <f t="shared" si="20"/>
        <v>-26188.185333333007</v>
      </c>
      <c r="N82" s="48">
        <f t="shared" si="21"/>
        <v>-37249.672658730698</v>
      </c>
      <c r="O82" s="48">
        <f t="shared" si="22"/>
        <v>-15862.556309523796</v>
      </c>
      <c r="P82" s="48">
        <f t="shared" si="23"/>
        <v>-13723.570119047603</v>
      </c>
      <c r="Q82" s="24">
        <f t="shared" si="24"/>
        <v>-0.20647879861904778</v>
      </c>
      <c r="R82" s="24">
        <f t="shared" si="25"/>
        <v>-0.37011269749156489</v>
      </c>
      <c r="S82" s="24">
        <f t="shared" si="26"/>
        <v>-0.25021990053164694</v>
      </c>
      <c r="T82" s="24">
        <f t="shared" si="27"/>
        <v>-0.28872332246575433</v>
      </c>
    </row>
    <row r="83" spans="1:20" ht="16.5" customHeight="1" x14ac:dyDescent="0.2">
      <c r="A83" s="25" t="str">
        <f t="shared" ref="A83:D102" si="28">A$2</f>
        <v>PCSB 5-Year Budget</v>
      </c>
      <c r="B83" s="16">
        <f t="shared" si="28"/>
        <v>184</v>
      </c>
      <c r="C83" s="25" t="str">
        <f t="shared" si="28"/>
        <v>Monument Academy PCS</v>
      </c>
      <c r="D83" s="26" t="str">
        <f t="shared" si="28"/>
        <v>2026-2027</v>
      </c>
      <c r="E83" t="s">
        <v>98</v>
      </c>
      <c r="F83" s="29" t="s">
        <v>12</v>
      </c>
      <c r="G83" s="47">
        <v>0</v>
      </c>
      <c r="H83" s="47">
        <v>0</v>
      </c>
      <c r="I83" s="47">
        <v>0</v>
      </c>
      <c r="J83" s="47">
        <v>0</v>
      </c>
      <c r="K83" s="47">
        <v>0</v>
      </c>
      <c r="L83" s="22" t="s">
        <v>12</v>
      </c>
      <c r="M83" s="48">
        <f t="shared" si="20"/>
        <v>0</v>
      </c>
      <c r="N83" s="48">
        <f t="shared" si="21"/>
        <v>0</v>
      </c>
      <c r="O83" s="48">
        <f t="shared" si="22"/>
        <v>0</v>
      </c>
      <c r="P83" s="48">
        <f t="shared" si="23"/>
        <v>0</v>
      </c>
      <c r="Q83" s="24">
        <f t="shared" si="24"/>
        <v>0</v>
      </c>
      <c r="R83" s="24">
        <f t="shared" si="25"/>
        <v>0</v>
      </c>
      <c r="S83" s="24">
        <f t="shared" si="26"/>
        <v>0</v>
      </c>
      <c r="T83" s="24">
        <f t="shared" si="27"/>
        <v>0</v>
      </c>
    </row>
    <row r="84" spans="1:20" ht="16.5" customHeight="1" x14ac:dyDescent="0.2">
      <c r="A84" s="25" t="str">
        <f t="shared" si="28"/>
        <v>PCSB 5-Year Budget</v>
      </c>
      <c r="B84" s="16">
        <f t="shared" si="28"/>
        <v>184</v>
      </c>
      <c r="C84" s="25" t="str">
        <f t="shared" si="28"/>
        <v>Monument Academy PCS</v>
      </c>
      <c r="D84" s="26" t="str">
        <f t="shared" si="28"/>
        <v>2026-2027</v>
      </c>
      <c r="E84" t="s">
        <v>99</v>
      </c>
      <c r="F84" s="29" t="s">
        <v>12</v>
      </c>
      <c r="G84" s="47">
        <v>0</v>
      </c>
      <c r="H84" s="47">
        <v>0</v>
      </c>
      <c r="I84" s="47">
        <v>0</v>
      </c>
      <c r="J84" s="47">
        <v>0</v>
      </c>
      <c r="K84" s="47">
        <v>0</v>
      </c>
      <c r="L84" s="22" t="s">
        <v>12</v>
      </c>
      <c r="M84" s="48">
        <f t="shared" si="20"/>
        <v>0</v>
      </c>
      <c r="N84" s="48">
        <f t="shared" si="21"/>
        <v>0</v>
      </c>
      <c r="O84" s="48">
        <f t="shared" si="22"/>
        <v>0</v>
      </c>
      <c r="P84" s="48">
        <f t="shared" si="23"/>
        <v>0</v>
      </c>
      <c r="Q84" s="24">
        <f t="shared" si="24"/>
        <v>0</v>
      </c>
      <c r="R84" s="24">
        <f t="shared" si="25"/>
        <v>0</v>
      </c>
      <c r="S84" s="24">
        <f t="shared" si="26"/>
        <v>0</v>
      </c>
      <c r="T84" s="24">
        <f t="shared" si="27"/>
        <v>0</v>
      </c>
    </row>
    <row r="85" spans="1:20" ht="16.5" customHeight="1" x14ac:dyDescent="0.2">
      <c r="A85" s="25" t="str">
        <f t="shared" si="28"/>
        <v>PCSB 5-Year Budget</v>
      </c>
      <c r="B85" s="16">
        <f t="shared" si="28"/>
        <v>184</v>
      </c>
      <c r="C85" s="25" t="str">
        <f t="shared" si="28"/>
        <v>Monument Academy PCS</v>
      </c>
      <c r="D85" s="26" t="str">
        <f t="shared" si="28"/>
        <v>2026-2027</v>
      </c>
      <c r="E85" t="s">
        <v>100</v>
      </c>
      <c r="F85" s="29" t="s">
        <v>12</v>
      </c>
      <c r="G85" s="47">
        <v>1193528.6932216799</v>
      </c>
      <c r="H85" s="47">
        <v>1484262.95811974</v>
      </c>
      <c r="I85" s="47">
        <v>1783852.7148981099</v>
      </c>
      <c r="J85" s="47">
        <v>1942205.25037974</v>
      </c>
      <c r="K85" s="47">
        <v>2001365.11004619</v>
      </c>
      <c r="L85" s="22" t="s">
        <v>12</v>
      </c>
      <c r="M85" s="48">
        <f t="shared" si="20"/>
        <v>290734.26489806012</v>
      </c>
      <c r="N85" s="48">
        <f t="shared" si="21"/>
        <v>299589.75677836989</v>
      </c>
      <c r="O85" s="48">
        <f t="shared" si="22"/>
        <v>158352.53548163013</v>
      </c>
      <c r="P85" s="48">
        <f t="shared" si="23"/>
        <v>59159.859666449949</v>
      </c>
      <c r="Q85" s="24">
        <f t="shared" si="24"/>
        <v>0.24359218722533102</v>
      </c>
      <c r="R85" s="24">
        <f t="shared" si="25"/>
        <v>0.20184412414218658</v>
      </c>
      <c r="S85" s="24">
        <f t="shared" si="26"/>
        <v>8.8769960747950488E-2</v>
      </c>
      <c r="T85" s="24">
        <f t="shared" si="27"/>
        <v>3.0460148151119977E-2</v>
      </c>
    </row>
    <row r="86" spans="1:20" ht="16.5" customHeight="1" x14ac:dyDescent="0.2">
      <c r="A86" s="25" t="str">
        <f t="shared" si="28"/>
        <v>PCSB 5-Year Budget</v>
      </c>
      <c r="B86" s="16">
        <f t="shared" si="28"/>
        <v>184</v>
      </c>
      <c r="C86" s="25" t="str">
        <f t="shared" si="28"/>
        <v>Monument Academy PCS</v>
      </c>
      <c r="D86" s="26" t="str">
        <f t="shared" si="28"/>
        <v>2026-2027</v>
      </c>
      <c r="E86" s="54" t="s">
        <v>101</v>
      </c>
      <c r="F86" s="29" t="s">
        <v>12</v>
      </c>
      <c r="G86" s="55">
        <f>SUM(G82:G85)</f>
        <v>1320361.014547077</v>
      </c>
      <c r="H86" s="55">
        <f>SUM(H82:H85)</f>
        <v>1584907.0941118039</v>
      </c>
      <c r="I86" s="55">
        <f>SUM(I82:I85)</f>
        <v>1847247.1782314433</v>
      </c>
      <c r="J86" s="55">
        <f>SUM(J82:J85)</f>
        <v>1989737.1574035496</v>
      </c>
      <c r="K86" s="55">
        <f>SUM(K82:K85)</f>
        <v>2035173.4469509518</v>
      </c>
      <c r="L86" s="29" t="s">
        <v>12</v>
      </c>
      <c r="M86" s="56">
        <f t="shared" si="20"/>
        <v>264546.07956472691</v>
      </c>
      <c r="N86" s="56">
        <f t="shared" si="21"/>
        <v>262340.08411963936</v>
      </c>
      <c r="O86" s="56">
        <f t="shared" si="22"/>
        <v>142489.97917210637</v>
      </c>
      <c r="P86" s="56">
        <f t="shared" si="23"/>
        <v>45436.289547402179</v>
      </c>
      <c r="Q86" s="57">
        <f t="shared" si="24"/>
        <v>0.20035889930866677</v>
      </c>
      <c r="R86" s="57">
        <f t="shared" si="25"/>
        <v>0.16552395095856207</v>
      </c>
      <c r="S86" s="57">
        <f t="shared" si="26"/>
        <v>7.7136390219595008E-2</v>
      </c>
      <c r="T86" s="57">
        <f t="shared" si="27"/>
        <v>2.2835322433588646E-2</v>
      </c>
    </row>
    <row r="87" spans="1:20" ht="30" customHeight="1" x14ac:dyDescent="0.2">
      <c r="A87" s="25" t="str">
        <f t="shared" si="28"/>
        <v>PCSB 5-Year Budget</v>
      </c>
      <c r="B87" s="16">
        <f t="shared" si="28"/>
        <v>184</v>
      </c>
      <c r="C87" s="25" t="str">
        <f t="shared" si="28"/>
        <v>Monument Academy PCS</v>
      </c>
      <c r="D87" s="26" t="str">
        <f t="shared" si="28"/>
        <v>2026-2027</v>
      </c>
      <c r="E87" s="54" t="s">
        <v>102</v>
      </c>
      <c r="F87" s="29" t="s">
        <v>12</v>
      </c>
      <c r="G87" s="55">
        <f>SUM(G67,G71,G81,G86)</f>
        <v>15121525.926670838</v>
      </c>
      <c r="H87" s="55">
        <f>SUM(H67,H71,H81,H86)</f>
        <v>22468101.461291555</v>
      </c>
      <c r="I87" s="55">
        <f>SUM(I67,I71,I81,I86)</f>
        <v>26338293.524840187</v>
      </c>
      <c r="J87" s="55">
        <f>SUM(J67,J71,J81,J86)</f>
        <v>28391190.875269968</v>
      </c>
      <c r="K87" s="55">
        <f>SUM(K67,K71,K81,K86)</f>
        <v>29171362.536137316</v>
      </c>
      <c r="L87" s="29" t="s">
        <v>12</v>
      </c>
      <c r="M87" s="56">
        <f t="shared" si="20"/>
        <v>7346575.5346207172</v>
      </c>
      <c r="N87" s="56">
        <f t="shared" si="21"/>
        <v>3870192.063548632</v>
      </c>
      <c r="O87" s="56">
        <f t="shared" si="22"/>
        <v>2052897.3504297808</v>
      </c>
      <c r="P87" s="56">
        <f t="shared" si="23"/>
        <v>780171.66086734831</v>
      </c>
      <c r="Q87" s="57">
        <f t="shared" si="24"/>
        <v>0.48583559425461653</v>
      </c>
      <c r="R87" s="57">
        <f t="shared" si="25"/>
        <v>0.1722527410790034</v>
      </c>
      <c r="S87" s="57">
        <f t="shared" si="26"/>
        <v>7.7943445671362535E-2</v>
      </c>
      <c r="T87" s="57">
        <f t="shared" si="27"/>
        <v>2.7479356688306925E-2</v>
      </c>
    </row>
    <row r="88" spans="1:20" ht="30" customHeight="1" x14ac:dyDescent="0.2">
      <c r="A88" s="25" t="str">
        <f t="shared" si="28"/>
        <v>PCSB 5-Year Budget</v>
      </c>
      <c r="B88" s="16">
        <f t="shared" si="28"/>
        <v>184</v>
      </c>
      <c r="C88" s="25" t="str">
        <f t="shared" si="28"/>
        <v>Monument Academy PCS</v>
      </c>
      <c r="D88" s="26" t="str">
        <f t="shared" si="28"/>
        <v>2026-2027</v>
      </c>
      <c r="E88" s="54" t="s">
        <v>103</v>
      </c>
      <c r="F88" s="29" t="s">
        <v>12</v>
      </c>
      <c r="G88" s="66">
        <f>G53-G87</f>
        <v>-327852.00166267529</v>
      </c>
      <c r="H88" s="66">
        <f>H53-H87</f>
        <v>310632.34814516827</v>
      </c>
      <c r="I88" s="66">
        <f>I53-I87</f>
        <v>398119.31266847625</v>
      </c>
      <c r="J88" s="66">
        <f>J53-J87</f>
        <v>1225616.2125243694</v>
      </c>
      <c r="K88" s="66">
        <f>K53-K87</f>
        <v>577261.13822663203</v>
      </c>
      <c r="L88" s="29" t="s">
        <v>12</v>
      </c>
      <c r="M88" s="52">
        <f t="shared" si="20"/>
        <v>638484.34980784357</v>
      </c>
      <c r="N88" s="52">
        <f t="shared" si="21"/>
        <v>87486.964523307979</v>
      </c>
      <c r="O88" s="52">
        <f t="shared" si="22"/>
        <v>827496.89985589311</v>
      </c>
      <c r="P88" s="52">
        <f t="shared" si="23"/>
        <v>-648355.07429773733</v>
      </c>
      <c r="Q88" s="53">
        <f t="shared" si="24"/>
        <v>-1.9474773573741233</v>
      </c>
      <c r="R88" s="53">
        <f t="shared" si="25"/>
        <v>0.28164151301596757</v>
      </c>
      <c r="S88" s="53">
        <f t="shared" si="26"/>
        <v>2.0785148409641963</v>
      </c>
      <c r="T88" s="53">
        <f t="shared" si="27"/>
        <v>-0.5290033435200221</v>
      </c>
    </row>
    <row r="89" spans="1:20" ht="16.5" customHeight="1" x14ac:dyDescent="0.2">
      <c r="A89" s="25" t="str">
        <f t="shared" si="28"/>
        <v>PCSB 5-Year Budget</v>
      </c>
      <c r="B89" s="16">
        <f t="shared" si="28"/>
        <v>184</v>
      </c>
      <c r="C89" s="25" t="str">
        <f t="shared" si="28"/>
        <v>Monument Academy PCS</v>
      </c>
      <c r="D89" s="26" t="str">
        <f t="shared" si="28"/>
        <v>2026-2027</v>
      </c>
      <c r="E89" s="15" t="s">
        <v>104</v>
      </c>
      <c r="F89" s="29" t="s">
        <v>12</v>
      </c>
      <c r="G89" s="47">
        <v>0</v>
      </c>
      <c r="H89" s="47">
        <v>0</v>
      </c>
      <c r="I89" s="47">
        <v>0</v>
      </c>
      <c r="J89" s="47">
        <v>0</v>
      </c>
      <c r="K89" s="47">
        <v>0</v>
      </c>
      <c r="L89" s="22" t="s">
        <v>12</v>
      </c>
      <c r="M89" s="48">
        <f t="shared" si="20"/>
        <v>0</v>
      </c>
      <c r="N89" s="48">
        <f t="shared" si="21"/>
        <v>0</v>
      </c>
      <c r="O89" s="48">
        <f t="shared" si="22"/>
        <v>0</v>
      </c>
      <c r="P89" s="48">
        <f t="shared" si="23"/>
        <v>0</v>
      </c>
      <c r="Q89" s="24">
        <f t="shared" si="24"/>
        <v>0</v>
      </c>
      <c r="R89" s="24">
        <f t="shared" si="25"/>
        <v>0</v>
      </c>
      <c r="S89" s="24">
        <f t="shared" si="26"/>
        <v>0</v>
      </c>
      <c r="T89" s="24">
        <f t="shared" si="27"/>
        <v>0</v>
      </c>
    </row>
    <row r="90" spans="1:20" ht="16.5" customHeight="1" x14ac:dyDescent="0.2">
      <c r="A90" s="25" t="str">
        <f t="shared" si="28"/>
        <v>PCSB 5-Year Budget</v>
      </c>
      <c r="B90" s="16">
        <f t="shared" si="28"/>
        <v>184</v>
      </c>
      <c r="C90" s="25" t="str">
        <f t="shared" si="28"/>
        <v>Monument Academy PCS</v>
      </c>
      <c r="D90" s="26" t="str">
        <f t="shared" si="28"/>
        <v>2026-2027</v>
      </c>
      <c r="E90" s="15" t="s">
        <v>105</v>
      </c>
      <c r="F90" s="29" t="s">
        <v>12</v>
      </c>
      <c r="G90" s="47" t="str">
        <f>IF(G89=0,"None","Describe")</f>
        <v>None</v>
      </c>
      <c r="H90" s="47" t="str">
        <f>IF(H89=0,"None","Describe")</f>
        <v>None</v>
      </c>
      <c r="I90" s="47" t="str">
        <f>IF(I89=0,"None","Describe")</f>
        <v>None</v>
      </c>
      <c r="J90" s="47" t="str">
        <f>IF(J89=0,"None","Describe")</f>
        <v>None</v>
      </c>
      <c r="K90" s="47" t="str">
        <f>IF(K89=0,"None","Describe")</f>
        <v>None</v>
      </c>
      <c r="L90" s="29" t="s">
        <v>12</v>
      </c>
      <c r="M90" s="48">
        <v>0</v>
      </c>
      <c r="N90" s="48">
        <v>0</v>
      </c>
      <c r="O90" s="48">
        <v>0</v>
      </c>
      <c r="P90" s="48">
        <v>0</v>
      </c>
      <c r="Q90" s="24">
        <v>0</v>
      </c>
      <c r="R90" s="24">
        <v>0</v>
      </c>
      <c r="S90" s="24">
        <v>0</v>
      </c>
      <c r="T90" s="24">
        <v>0</v>
      </c>
    </row>
    <row r="91" spans="1:20" ht="16.5" customHeight="1" x14ac:dyDescent="0.2">
      <c r="A91" s="25" t="str">
        <f t="shared" si="28"/>
        <v>PCSB 5-Year Budget</v>
      </c>
      <c r="B91" s="16">
        <f t="shared" si="28"/>
        <v>184</v>
      </c>
      <c r="C91" s="25" t="str">
        <f t="shared" si="28"/>
        <v>Monument Academy PCS</v>
      </c>
      <c r="D91" s="26" t="str">
        <f t="shared" si="28"/>
        <v>2026-2027</v>
      </c>
      <c r="E91" s="15" t="s">
        <v>106</v>
      </c>
      <c r="F91" s="29" t="s">
        <v>12</v>
      </c>
      <c r="G91" s="47">
        <v>0</v>
      </c>
      <c r="H91" s="47">
        <v>0</v>
      </c>
      <c r="I91" s="47">
        <v>0</v>
      </c>
      <c r="J91" s="47">
        <v>0</v>
      </c>
      <c r="K91" s="47">
        <v>0</v>
      </c>
      <c r="L91" s="22" t="s">
        <v>12</v>
      </c>
      <c r="M91" s="48">
        <f>H91-G91</f>
        <v>0</v>
      </c>
      <c r="N91" s="48">
        <f>I91-H91</f>
        <v>0</v>
      </c>
      <c r="O91" s="48">
        <f>J91-I91</f>
        <v>0</v>
      </c>
      <c r="P91" s="48">
        <f>K91-J91</f>
        <v>0</v>
      </c>
      <c r="Q91" s="24">
        <f>IF(G91,M91/G91,0)</f>
        <v>0</v>
      </c>
      <c r="R91" s="24">
        <f>IF(H91,N91/H91,0)</f>
        <v>0</v>
      </c>
      <c r="S91" s="24">
        <f>IF(I91,O91/I91,0)</f>
        <v>0</v>
      </c>
      <c r="T91" s="24">
        <f>IF(J91,P91/J91,0)</f>
        <v>0</v>
      </c>
    </row>
    <row r="92" spans="1:20" ht="16.5" customHeight="1" x14ac:dyDescent="0.2">
      <c r="A92" s="25" t="str">
        <f t="shared" si="28"/>
        <v>PCSB 5-Year Budget</v>
      </c>
      <c r="B92" s="16">
        <f t="shared" si="28"/>
        <v>184</v>
      </c>
      <c r="C92" s="25" t="str">
        <f t="shared" si="28"/>
        <v>Monument Academy PCS</v>
      </c>
      <c r="D92" s="26" t="str">
        <f t="shared" si="28"/>
        <v>2026-2027</v>
      </c>
      <c r="E92" s="15" t="s">
        <v>107</v>
      </c>
      <c r="F92" s="29" t="s">
        <v>12</v>
      </c>
      <c r="G92" s="47" t="str">
        <f>IF(G91=0,"None","Describe")</f>
        <v>None</v>
      </c>
      <c r="H92" s="47" t="str">
        <f>IF(H91=0,"None","Describe")</f>
        <v>None</v>
      </c>
      <c r="I92" s="47" t="str">
        <f>IF(I91=0,"None","Describe")</f>
        <v>None</v>
      </c>
      <c r="J92" s="47" t="str">
        <f>IF(J91=0,"None","Describe")</f>
        <v>None</v>
      </c>
      <c r="K92" s="47" t="str">
        <f>IF(K91=0,"None","Describe")</f>
        <v>None</v>
      </c>
      <c r="L92" s="29" t="s">
        <v>12</v>
      </c>
      <c r="M92" s="48">
        <v>0</v>
      </c>
      <c r="N92" s="48">
        <v>0</v>
      </c>
      <c r="O92" s="48">
        <v>0</v>
      </c>
      <c r="P92" s="48">
        <v>0</v>
      </c>
      <c r="Q92" s="24">
        <v>0</v>
      </c>
      <c r="R92" s="24">
        <v>0</v>
      </c>
      <c r="S92" s="24">
        <v>0</v>
      </c>
      <c r="T92" s="24">
        <v>0</v>
      </c>
    </row>
    <row r="93" spans="1:20" ht="16.5" customHeight="1" x14ac:dyDescent="0.2">
      <c r="A93" s="25" t="str">
        <f t="shared" si="28"/>
        <v>PCSB 5-Year Budget</v>
      </c>
      <c r="B93" s="16">
        <f t="shared" si="28"/>
        <v>184</v>
      </c>
      <c r="C93" s="25" t="str">
        <f t="shared" si="28"/>
        <v>Monument Academy PCS</v>
      </c>
      <c r="D93" s="26" t="str">
        <f t="shared" si="28"/>
        <v>2026-2027</v>
      </c>
      <c r="E93" s="54" t="s">
        <v>108</v>
      </c>
      <c r="F93" s="29" t="s">
        <v>12</v>
      </c>
      <c r="G93" s="55">
        <f>SUM(G88:G89,G91)</f>
        <v>-327852.00166267529</v>
      </c>
      <c r="H93" s="55">
        <f>SUM(H88:H89,H91)</f>
        <v>310632.34814516827</v>
      </c>
      <c r="I93" s="55">
        <f>SUM(I88:I89,I91)</f>
        <v>398119.31266847625</v>
      </c>
      <c r="J93" s="55">
        <f>SUM(J88:J89,J91)</f>
        <v>1225616.2125243694</v>
      </c>
      <c r="K93" s="55">
        <f>SUM(K88:K89,K91)</f>
        <v>577261.13822663203</v>
      </c>
      <c r="L93" s="29" t="s">
        <v>12</v>
      </c>
      <c r="M93" s="56">
        <f t="shared" ref="M93:M122" si="29">H93-G93</f>
        <v>638484.34980784357</v>
      </c>
      <c r="N93" s="56">
        <f t="shared" ref="N93:N122" si="30">I93-H93</f>
        <v>87486.964523307979</v>
      </c>
      <c r="O93" s="56">
        <f t="shared" ref="O93:O122" si="31">J93-I93</f>
        <v>827496.89985589311</v>
      </c>
      <c r="P93" s="56">
        <f t="shared" ref="P93:P122" si="32">K93-J93</f>
        <v>-648355.07429773733</v>
      </c>
      <c r="Q93" s="57">
        <f t="shared" ref="Q93:Q122" si="33">IF(G93,M93/G93,0)</f>
        <v>-1.9474773573741233</v>
      </c>
      <c r="R93" s="57">
        <f t="shared" ref="R93:R122" si="34">IF(H93,N93/H93,0)</f>
        <v>0.28164151301596757</v>
      </c>
      <c r="S93" s="57">
        <f t="shared" ref="S93:S122" si="35">IF(I93,O93/I93,0)</f>
        <v>2.0785148409641963</v>
      </c>
      <c r="T93" s="57">
        <f t="shared" ref="T93:T122" si="36">IF(J93,P93/J93,0)</f>
        <v>-0.5290033435200221</v>
      </c>
    </row>
    <row r="94" spans="1:20" ht="30" customHeight="1" x14ac:dyDescent="0.2">
      <c r="A94" s="25" t="str">
        <f t="shared" si="28"/>
        <v>PCSB 5-Year Budget</v>
      </c>
      <c r="B94" s="16">
        <f t="shared" si="28"/>
        <v>184</v>
      </c>
      <c r="C94" s="25" t="str">
        <f t="shared" si="28"/>
        <v>Monument Academy PCS</v>
      </c>
      <c r="D94" s="26" t="str">
        <f t="shared" si="28"/>
        <v>2026-2027</v>
      </c>
      <c r="E94" s="54" t="s">
        <v>109</v>
      </c>
      <c r="F94" s="67">
        <v>6928073.7000000002</v>
      </c>
      <c r="G94" s="68">
        <f>F94+G93</f>
        <v>6600221.6983373249</v>
      </c>
      <c r="H94" s="68">
        <f>G94+H93</f>
        <v>6910854.0464824932</v>
      </c>
      <c r="I94" s="68">
        <f>H94+I93</f>
        <v>7308973.3591509694</v>
      </c>
      <c r="J94" s="68">
        <f>I94+J93</f>
        <v>8534589.5716753379</v>
      </c>
      <c r="K94" s="68">
        <f>J94+K93</f>
        <v>9111850.7099019699</v>
      </c>
      <c r="L94" s="29" t="s">
        <v>12</v>
      </c>
      <c r="M94" s="69">
        <f t="shared" si="29"/>
        <v>310632.34814516827</v>
      </c>
      <c r="N94" s="69">
        <f t="shared" si="30"/>
        <v>398119.31266847625</v>
      </c>
      <c r="O94" s="69">
        <f t="shared" si="31"/>
        <v>1225616.2125243684</v>
      </c>
      <c r="P94" s="69">
        <f t="shared" si="32"/>
        <v>577261.13822663203</v>
      </c>
      <c r="Q94" s="70">
        <f t="shared" si="33"/>
        <v>4.7063926386506125E-2</v>
      </c>
      <c r="R94" s="70">
        <f t="shared" si="34"/>
        <v>5.7607831100283793E-2</v>
      </c>
      <c r="S94" s="70">
        <f t="shared" si="35"/>
        <v>0.16768650702357182</v>
      </c>
      <c r="T94" s="70">
        <f t="shared" si="36"/>
        <v>6.7637832303319045E-2</v>
      </c>
    </row>
    <row r="95" spans="1:20" ht="30" customHeight="1" x14ac:dyDescent="0.2">
      <c r="A95" s="25" t="str">
        <f t="shared" si="28"/>
        <v>PCSB 5-Year Budget</v>
      </c>
      <c r="B95" s="16">
        <f t="shared" si="28"/>
        <v>184</v>
      </c>
      <c r="C95" s="25" t="str">
        <f t="shared" si="28"/>
        <v>Monument Academy PCS</v>
      </c>
      <c r="D95" s="26" t="str">
        <f t="shared" si="28"/>
        <v>2026-2027</v>
      </c>
      <c r="E95" t="s">
        <v>110</v>
      </c>
      <c r="F95" s="29" t="s">
        <v>12</v>
      </c>
      <c r="G95" s="47">
        <v>1017648.9365989</v>
      </c>
      <c r="H95" s="47">
        <v>1631445.1010733901</v>
      </c>
      <c r="I95" s="47">
        <v>1683182.3929379799</v>
      </c>
      <c r="J95" s="47">
        <v>2496316.7364843399</v>
      </c>
      <c r="K95" s="47">
        <v>1835738.0920675499</v>
      </c>
      <c r="L95" s="22" t="s">
        <v>12</v>
      </c>
      <c r="M95" s="48">
        <f t="shared" si="29"/>
        <v>613796.1644744901</v>
      </c>
      <c r="N95" s="48">
        <f t="shared" si="30"/>
        <v>51737.291864589788</v>
      </c>
      <c r="O95" s="48">
        <f t="shared" si="31"/>
        <v>813134.34354636003</v>
      </c>
      <c r="P95" s="48">
        <f t="shared" si="32"/>
        <v>-660578.64441678999</v>
      </c>
      <c r="Q95" s="24">
        <f t="shared" si="33"/>
        <v>0.60315118740836859</v>
      </c>
      <c r="R95" s="24">
        <f t="shared" si="34"/>
        <v>3.1712554612196173E-2</v>
      </c>
      <c r="S95" s="24">
        <f t="shared" si="35"/>
        <v>0.48309342288629892</v>
      </c>
      <c r="T95" s="24">
        <f t="shared" si="36"/>
        <v>-0.2646213257966249</v>
      </c>
    </row>
    <row r="96" spans="1:20" ht="16.5" customHeight="1" x14ac:dyDescent="0.2">
      <c r="A96" s="25" t="str">
        <f t="shared" si="28"/>
        <v>PCSB 5-Year Budget</v>
      </c>
      <c r="B96" s="16">
        <f t="shared" si="28"/>
        <v>184</v>
      </c>
      <c r="C96" s="25" t="str">
        <f t="shared" si="28"/>
        <v>Monument Academy PCS</v>
      </c>
      <c r="D96" s="26" t="str">
        <f t="shared" si="28"/>
        <v>2026-2027</v>
      </c>
      <c r="E96" t="s">
        <v>111</v>
      </c>
      <c r="F96" s="29" t="s">
        <v>12</v>
      </c>
      <c r="G96" s="47">
        <v>-220000</v>
      </c>
      <c r="H96" s="47">
        <v>-370000</v>
      </c>
      <c r="I96" s="47">
        <v>-370000</v>
      </c>
      <c r="J96" s="47">
        <v>-370000</v>
      </c>
      <c r="K96" s="47">
        <v>-370000</v>
      </c>
      <c r="L96" s="22" t="s">
        <v>168</v>
      </c>
      <c r="M96" s="48">
        <f t="shared" si="29"/>
        <v>-150000</v>
      </c>
      <c r="N96" s="48">
        <f t="shared" si="30"/>
        <v>0</v>
      </c>
      <c r="O96" s="48">
        <f t="shared" si="31"/>
        <v>0</v>
      </c>
      <c r="P96" s="48">
        <f t="shared" si="32"/>
        <v>0</v>
      </c>
      <c r="Q96" s="24">
        <f t="shared" si="33"/>
        <v>0.68181818181818177</v>
      </c>
      <c r="R96" s="24">
        <f t="shared" si="34"/>
        <v>0</v>
      </c>
      <c r="S96" s="24">
        <f t="shared" si="35"/>
        <v>0</v>
      </c>
      <c r="T96" s="24">
        <f t="shared" si="36"/>
        <v>0</v>
      </c>
    </row>
    <row r="97" spans="1:20" ht="16.5" customHeight="1" x14ac:dyDescent="0.2">
      <c r="A97" s="25" t="str">
        <f t="shared" si="28"/>
        <v>PCSB 5-Year Budget</v>
      </c>
      <c r="B97" s="16">
        <f t="shared" si="28"/>
        <v>184</v>
      </c>
      <c r="C97" s="25" t="str">
        <f t="shared" si="28"/>
        <v>Monument Academy PCS</v>
      </c>
      <c r="D97" s="26" t="str">
        <f t="shared" si="28"/>
        <v>2026-2027</v>
      </c>
      <c r="E97" t="s">
        <v>113</v>
      </c>
      <c r="F97" s="29" t="s">
        <v>12</v>
      </c>
      <c r="G97" s="47">
        <v>-384933.95391215303</v>
      </c>
      <c r="H97" s="47">
        <v>-402438.511369591</v>
      </c>
      <c r="I97" s="47">
        <v>-478172.91380957398</v>
      </c>
      <c r="J97" s="47">
        <v>-2111878.2050564801</v>
      </c>
      <c r="K97" s="47">
        <v>-493074.73034003301</v>
      </c>
      <c r="L97" s="22" t="s">
        <v>169</v>
      </c>
      <c r="M97" s="48">
        <f t="shared" si="29"/>
        <v>-17504.557457437972</v>
      </c>
      <c r="N97" s="48">
        <f t="shared" si="30"/>
        <v>-75734.40243998298</v>
      </c>
      <c r="O97" s="48">
        <f t="shared" si="31"/>
        <v>-1633705.2912469062</v>
      </c>
      <c r="P97" s="48">
        <f t="shared" si="32"/>
        <v>1618803.4747164471</v>
      </c>
      <c r="Q97" s="24">
        <f t="shared" si="33"/>
        <v>4.5474184024391733E-2</v>
      </c>
      <c r="R97" s="24">
        <f t="shared" si="34"/>
        <v>0.18818875505289331</v>
      </c>
      <c r="S97" s="24">
        <f t="shared" si="35"/>
        <v>3.4165575758594886</v>
      </c>
      <c r="T97" s="24">
        <f t="shared" si="36"/>
        <v>-0.76652312185453597</v>
      </c>
    </row>
    <row r="98" spans="1:20" ht="16.5" customHeight="1" x14ac:dyDescent="0.2">
      <c r="A98" s="25" t="str">
        <f t="shared" si="28"/>
        <v>PCSB 5-Year Budget</v>
      </c>
      <c r="B98" s="16">
        <f t="shared" si="28"/>
        <v>184</v>
      </c>
      <c r="C98" s="25" t="str">
        <f t="shared" si="28"/>
        <v>Monument Academy PCS</v>
      </c>
      <c r="D98" s="26" t="str">
        <f t="shared" si="28"/>
        <v>2026-2027</v>
      </c>
      <c r="E98" s="54" t="s">
        <v>115</v>
      </c>
      <c r="F98" s="29" t="s">
        <v>12</v>
      </c>
      <c r="G98" s="55">
        <f>SUM(G95:G97)</f>
        <v>412714.98268674698</v>
      </c>
      <c r="H98" s="55">
        <f>SUM(H95:H97)</f>
        <v>859006.58970379911</v>
      </c>
      <c r="I98" s="55">
        <f>SUM(I95:I97)</f>
        <v>835009.47912840592</v>
      </c>
      <c r="J98" s="55">
        <f>SUM(J95:J97)</f>
        <v>14438.531427859794</v>
      </c>
      <c r="K98" s="55">
        <f>SUM(K95:K97)</f>
        <v>972663.36172751687</v>
      </c>
      <c r="L98" s="29" t="s">
        <v>12</v>
      </c>
      <c r="M98" s="56">
        <f t="shared" si="29"/>
        <v>446291.60701705213</v>
      </c>
      <c r="N98" s="56">
        <f t="shared" si="30"/>
        <v>-23997.110575393192</v>
      </c>
      <c r="O98" s="56">
        <f t="shared" si="31"/>
        <v>-820570.94770054612</v>
      </c>
      <c r="P98" s="56">
        <f t="shared" si="32"/>
        <v>958224.83029965707</v>
      </c>
      <c r="Q98" s="57">
        <f t="shared" si="33"/>
        <v>1.0813554771181884</v>
      </c>
      <c r="R98" s="57">
        <f t="shared" si="34"/>
        <v>-2.7935886479832275E-2</v>
      </c>
      <c r="S98" s="57">
        <f t="shared" si="35"/>
        <v>-0.9827085418923257</v>
      </c>
      <c r="T98" s="57">
        <f t="shared" si="36"/>
        <v>66.365809783862034</v>
      </c>
    </row>
    <row r="99" spans="1:20" ht="30" customHeight="1" x14ac:dyDescent="0.2">
      <c r="A99" s="25" t="str">
        <f t="shared" si="28"/>
        <v>PCSB 5-Year Budget</v>
      </c>
      <c r="B99" s="16">
        <f t="shared" si="28"/>
        <v>184</v>
      </c>
      <c r="C99" s="25" t="str">
        <f t="shared" si="28"/>
        <v>Monument Academy PCS</v>
      </c>
      <c r="D99" s="26" t="str">
        <f t="shared" si="28"/>
        <v>2026-2027</v>
      </c>
      <c r="E99" s="54" t="s">
        <v>116</v>
      </c>
      <c r="F99" s="67">
        <v>6091206.0357277701</v>
      </c>
      <c r="G99" s="63">
        <f>F99+G98</f>
        <v>6503921.0184145169</v>
      </c>
      <c r="H99" s="63">
        <f>G99+H98</f>
        <v>7362927.6081183162</v>
      </c>
      <c r="I99" s="63">
        <f>H99+I98</f>
        <v>8197937.0872467216</v>
      </c>
      <c r="J99" s="63">
        <f>I99+J98</f>
        <v>8212375.6186745819</v>
      </c>
      <c r="K99" s="63">
        <f>J99+K98</f>
        <v>9185038.980402099</v>
      </c>
      <c r="L99" s="29" t="s">
        <v>12</v>
      </c>
      <c r="M99" s="64">
        <f t="shared" si="29"/>
        <v>859006.58970379923</v>
      </c>
      <c r="N99" s="64">
        <f t="shared" si="30"/>
        <v>835009.47912840545</v>
      </c>
      <c r="O99" s="64">
        <f t="shared" si="31"/>
        <v>14438.53142786026</v>
      </c>
      <c r="P99" s="64">
        <f t="shared" si="32"/>
        <v>972663.3617275171</v>
      </c>
      <c r="Q99" s="65">
        <f t="shared" si="33"/>
        <v>0.13207518776315064</v>
      </c>
      <c r="R99" s="65">
        <f t="shared" si="34"/>
        <v>0.11340726455163425</v>
      </c>
      <c r="S99" s="65">
        <f t="shared" si="35"/>
        <v>1.7612395989622608E-3</v>
      </c>
      <c r="T99" s="65">
        <f t="shared" si="36"/>
        <v>0.11843873282119771</v>
      </c>
    </row>
    <row r="100" spans="1:20" ht="30" customHeight="1" x14ac:dyDescent="0.2">
      <c r="A100" s="25" t="str">
        <f t="shared" si="28"/>
        <v>PCSB 5-Year Budget</v>
      </c>
      <c r="B100" s="16">
        <f t="shared" si="28"/>
        <v>184</v>
      </c>
      <c r="C100" s="25" t="str">
        <f t="shared" si="28"/>
        <v>Monument Academy PCS</v>
      </c>
      <c r="D100" s="26" t="str">
        <f t="shared" si="28"/>
        <v>2026-2027</v>
      </c>
      <c r="E100" s="62" t="s">
        <v>117</v>
      </c>
      <c r="F100" s="29" t="s">
        <v>12</v>
      </c>
      <c r="G100" s="47">
        <v>0</v>
      </c>
      <c r="H100" s="47">
        <v>0</v>
      </c>
      <c r="I100" s="47">
        <v>0</v>
      </c>
      <c r="J100" s="47">
        <v>0</v>
      </c>
      <c r="K100" s="47">
        <v>0</v>
      </c>
      <c r="L100" s="29" t="s">
        <v>12</v>
      </c>
      <c r="M100" s="48">
        <f t="shared" si="29"/>
        <v>0</v>
      </c>
      <c r="N100" s="48">
        <f t="shared" si="30"/>
        <v>0</v>
      </c>
      <c r="O100" s="48">
        <f t="shared" si="31"/>
        <v>0</v>
      </c>
      <c r="P100" s="48">
        <f t="shared" si="32"/>
        <v>0</v>
      </c>
      <c r="Q100" s="24">
        <f t="shared" si="33"/>
        <v>0</v>
      </c>
      <c r="R100" s="24">
        <f t="shared" si="34"/>
        <v>0</v>
      </c>
      <c r="S100" s="24">
        <f t="shared" si="35"/>
        <v>0</v>
      </c>
      <c r="T100" s="24">
        <f t="shared" si="36"/>
        <v>0</v>
      </c>
    </row>
    <row r="101" spans="1:20" ht="15" customHeight="1" x14ac:dyDescent="0.2">
      <c r="A101" s="25" t="str">
        <f t="shared" si="28"/>
        <v>PCSB 5-Year Budget</v>
      </c>
      <c r="B101" s="16">
        <f t="shared" si="28"/>
        <v>184</v>
      </c>
      <c r="C101" s="25" t="str">
        <f t="shared" si="28"/>
        <v>Monument Academy PCS</v>
      </c>
      <c r="D101" s="26" t="str">
        <f t="shared" si="28"/>
        <v>2026-2027</v>
      </c>
      <c r="E101" s="62" t="s">
        <v>118</v>
      </c>
      <c r="F101" s="29" t="s">
        <v>12</v>
      </c>
      <c r="G101" s="47">
        <v>0</v>
      </c>
      <c r="H101" s="47">
        <v>0</v>
      </c>
      <c r="I101" s="47">
        <v>0</v>
      </c>
      <c r="J101" s="47">
        <v>0</v>
      </c>
      <c r="K101" s="47">
        <v>0</v>
      </c>
      <c r="L101" s="29" t="s">
        <v>12</v>
      </c>
      <c r="M101" s="48">
        <f t="shared" si="29"/>
        <v>0</v>
      </c>
      <c r="N101" s="48">
        <f t="shared" si="30"/>
        <v>0</v>
      </c>
      <c r="O101" s="48">
        <f t="shared" si="31"/>
        <v>0</v>
      </c>
      <c r="P101" s="48">
        <f t="shared" si="32"/>
        <v>0</v>
      </c>
      <c r="Q101" s="24">
        <f t="shared" si="33"/>
        <v>0</v>
      </c>
      <c r="R101" s="24">
        <f t="shared" si="34"/>
        <v>0</v>
      </c>
      <c r="S101" s="24">
        <f t="shared" si="35"/>
        <v>0</v>
      </c>
      <c r="T101" s="24">
        <f t="shared" si="36"/>
        <v>0</v>
      </c>
    </row>
    <row r="102" spans="1:20" ht="15" customHeight="1" x14ac:dyDescent="0.2">
      <c r="A102" s="25" t="str">
        <f t="shared" si="28"/>
        <v>PCSB 5-Year Budget</v>
      </c>
      <c r="B102" s="16">
        <f t="shared" si="28"/>
        <v>184</v>
      </c>
      <c r="C102" s="25" t="str">
        <f t="shared" si="28"/>
        <v>Monument Academy PCS</v>
      </c>
      <c r="D102" s="26" t="str">
        <f t="shared" si="28"/>
        <v>2026-2027</v>
      </c>
      <c r="E102" s="62" t="s">
        <v>119</v>
      </c>
      <c r="F102" s="29" t="s">
        <v>12</v>
      </c>
      <c r="G102" s="67">
        <v>0</v>
      </c>
      <c r="H102" s="67">
        <v>0</v>
      </c>
      <c r="I102" s="67">
        <v>0</v>
      </c>
      <c r="J102" s="67">
        <v>0</v>
      </c>
      <c r="K102" s="67">
        <v>0</v>
      </c>
      <c r="L102" s="29" t="s">
        <v>12</v>
      </c>
      <c r="M102" s="71">
        <f t="shared" si="29"/>
        <v>0</v>
      </c>
      <c r="N102" s="71">
        <f t="shared" si="30"/>
        <v>0</v>
      </c>
      <c r="O102" s="71">
        <f t="shared" si="31"/>
        <v>0</v>
      </c>
      <c r="P102" s="71">
        <f t="shared" si="32"/>
        <v>0</v>
      </c>
      <c r="Q102" s="72">
        <f t="shared" si="33"/>
        <v>0</v>
      </c>
      <c r="R102" s="72">
        <f t="shared" si="34"/>
        <v>0</v>
      </c>
      <c r="S102" s="72">
        <f t="shared" si="35"/>
        <v>0</v>
      </c>
      <c r="T102" s="72">
        <f t="shared" si="36"/>
        <v>0</v>
      </c>
    </row>
    <row r="103" spans="1:20" ht="30" customHeight="1" x14ac:dyDescent="0.2">
      <c r="A103" s="25" t="str">
        <f t="shared" ref="A103:D122" si="37">A$2</f>
        <v>PCSB 5-Year Budget</v>
      </c>
      <c r="B103" s="16">
        <f t="shared" si="37"/>
        <v>184</v>
      </c>
      <c r="C103" s="25" t="str">
        <f t="shared" si="37"/>
        <v>Monument Academy PCS</v>
      </c>
      <c r="D103" s="26" t="str">
        <f t="shared" si="37"/>
        <v>2026-2027</v>
      </c>
      <c r="E103" s="54" t="s">
        <v>120</v>
      </c>
      <c r="F103" s="29" t="s">
        <v>12</v>
      </c>
      <c r="G103" s="73">
        <f>SUM(G8:G25)</f>
        <v>130</v>
      </c>
      <c r="H103" s="73">
        <f>SUM(H8:H25)</f>
        <v>202</v>
      </c>
      <c r="I103" s="73">
        <f>SUM(I8:I25)</f>
        <v>234</v>
      </c>
      <c r="J103" s="73">
        <f>SUM(J8:J25)</f>
        <v>266</v>
      </c>
      <c r="K103" s="73">
        <f>SUM(K8:K25)</f>
        <v>266</v>
      </c>
      <c r="L103" s="29" t="s">
        <v>12</v>
      </c>
      <c r="M103" s="74">
        <f t="shared" si="29"/>
        <v>72</v>
      </c>
      <c r="N103" s="74">
        <f t="shared" si="30"/>
        <v>32</v>
      </c>
      <c r="O103" s="74">
        <f t="shared" si="31"/>
        <v>32</v>
      </c>
      <c r="P103" s="74">
        <f t="shared" si="32"/>
        <v>0</v>
      </c>
      <c r="Q103" s="75">
        <f t="shared" si="33"/>
        <v>0.55384615384615388</v>
      </c>
      <c r="R103" s="75">
        <f t="shared" si="34"/>
        <v>0.15841584158415842</v>
      </c>
      <c r="S103" s="75">
        <f t="shared" si="35"/>
        <v>0.13675213675213677</v>
      </c>
      <c r="T103" s="75">
        <f t="shared" si="36"/>
        <v>0</v>
      </c>
    </row>
    <row r="104" spans="1:20" ht="15" customHeight="1" x14ac:dyDescent="0.2">
      <c r="A104" s="25" t="str">
        <f t="shared" si="37"/>
        <v>PCSB 5-Year Budget</v>
      </c>
      <c r="B104" s="16">
        <f t="shared" si="37"/>
        <v>184</v>
      </c>
      <c r="C104" s="25" t="str">
        <f t="shared" si="37"/>
        <v>Monument Academy PCS</v>
      </c>
      <c r="D104" s="26" t="str">
        <f t="shared" si="37"/>
        <v>2026-2027</v>
      </c>
      <c r="E104" s="54" t="s">
        <v>121</v>
      </c>
      <c r="F104" s="29" t="s">
        <v>12</v>
      </c>
      <c r="G104" s="55">
        <f>IF(G103,G67/G103,0)</f>
        <v>74157.870827038452</v>
      </c>
      <c r="H104" s="55">
        <f>IF(H103,H67/H103,0)</f>
        <v>69526.064819319159</v>
      </c>
      <c r="I104" s="55">
        <f>IF(I103,I67/I103,0)</f>
        <v>69664.559998922152</v>
      </c>
      <c r="J104" s="55">
        <f>IF(J103,J67/J103,0)</f>
        <v>67070.897039427873</v>
      </c>
      <c r="K104" s="55">
        <f>IF(K103,K67/K103,0)</f>
        <v>69207.453334721155</v>
      </c>
      <c r="L104" s="29" t="s">
        <v>12</v>
      </c>
      <c r="M104" s="61">
        <f t="shared" si="29"/>
        <v>-4631.8060077192931</v>
      </c>
      <c r="N104" s="61">
        <f t="shared" si="30"/>
        <v>138.49517960299272</v>
      </c>
      <c r="O104" s="61">
        <f t="shared" si="31"/>
        <v>-2593.6629594942788</v>
      </c>
      <c r="P104" s="61">
        <f t="shared" si="32"/>
        <v>2136.5562952932814</v>
      </c>
      <c r="Q104" s="57">
        <f t="shared" si="33"/>
        <v>-6.2458724287301218E-2</v>
      </c>
      <c r="R104" s="57">
        <f t="shared" si="34"/>
        <v>1.9919893346891848E-3</v>
      </c>
      <c r="S104" s="57">
        <f t="shared" si="35"/>
        <v>-3.7230737688351265E-2</v>
      </c>
      <c r="T104" s="57">
        <f t="shared" si="36"/>
        <v>3.185519188803005E-2</v>
      </c>
    </row>
    <row r="105" spans="1:20" ht="16.5" customHeight="1" x14ac:dyDescent="0.2">
      <c r="A105" s="25" t="str">
        <f t="shared" si="37"/>
        <v>PCSB 5-Year Budget</v>
      </c>
      <c r="B105" s="16">
        <f t="shared" si="37"/>
        <v>184</v>
      </c>
      <c r="C105" s="25" t="str">
        <f t="shared" si="37"/>
        <v>Monument Academy PCS</v>
      </c>
      <c r="D105" s="26" t="str">
        <f t="shared" si="37"/>
        <v>2026-2027</v>
      </c>
      <c r="E105" s="54" t="s">
        <v>122</v>
      </c>
      <c r="F105" s="29" t="s">
        <v>12</v>
      </c>
      <c r="G105" s="55">
        <f>IF(G103,G48/G103,0)</f>
        <v>10396</v>
      </c>
      <c r="H105" s="55">
        <f>IF(H103,H48/H103,0)</f>
        <v>10396</v>
      </c>
      <c r="I105" s="55">
        <f>IF(I103,I48/I103,0)</f>
        <v>10396</v>
      </c>
      <c r="J105" s="55">
        <f>IF(J103,J48/J103,0)</f>
        <v>9829.9924812030076</v>
      </c>
      <c r="K105" s="55">
        <f>IF(K103,K48/K103,0)</f>
        <v>9829.9924812030076</v>
      </c>
      <c r="L105" s="29" t="s">
        <v>12</v>
      </c>
      <c r="M105" s="56">
        <f t="shared" si="29"/>
        <v>0</v>
      </c>
      <c r="N105" s="56">
        <f t="shared" si="30"/>
        <v>0</v>
      </c>
      <c r="O105" s="56">
        <f t="shared" si="31"/>
        <v>-566.00751879699237</v>
      </c>
      <c r="P105" s="56">
        <f t="shared" si="32"/>
        <v>0</v>
      </c>
      <c r="Q105" s="57">
        <f t="shared" si="33"/>
        <v>0</v>
      </c>
      <c r="R105" s="57">
        <f t="shared" si="34"/>
        <v>0</v>
      </c>
      <c r="S105" s="57">
        <f t="shared" si="35"/>
        <v>-5.4444740169006578E-2</v>
      </c>
      <c r="T105" s="57">
        <f t="shared" si="36"/>
        <v>0</v>
      </c>
    </row>
    <row r="106" spans="1:20" ht="16.5" customHeight="1" x14ac:dyDescent="0.2">
      <c r="A106" s="25" t="str">
        <f t="shared" si="37"/>
        <v>PCSB 5-Year Budget</v>
      </c>
      <c r="B106" s="16">
        <f t="shared" si="37"/>
        <v>184</v>
      </c>
      <c r="C106" s="25" t="str">
        <f t="shared" si="37"/>
        <v>Monument Academy PCS</v>
      </c>
      <c r="D106" s="26" t="str">
        <f t="shared" si="37"/>
        <v>2026-2027</v>
      </c>
      <c r="E106" s="54" t="s">
        <v>123</v>
      </c>
      <c r="F106" s="29" t="s">
        <v>12</v>
      </c>
      <c r="G106" s="68">
        <f>IF(G103,G81/G103,0)</f>
        <v>27104.459350836627</v>
      </c>
      <c r="H106" s="68">
        <f>IF(H103,H81/H103,0)</f>
        <v>28786.880371881067</v>
      </c>
      <c r="I106" s="68">
        <f>IF(I103,I81/I103,0)</f>
        <v>29768.222139282901</v>
      </c>
      <c r="J106" s="68">
        <f>IF(J103,J81/J103,0)</f>
        <v>26840.681345633937</v>
      </c>
      <c r="K106" s="68">
        <f>IF(K103,K81/K103,0)</f>
        <v>27361.327659254741</v>
      </c>
      <c r="L106" s="29" t="s">
        <v>12</v>
      </c>
      <c r="M106" s="69">
        <f t="shared" si="29"/>
        <v>1682.4210210444398</v>
      </c>
      <c r="N106" s="69">
        <f t="shared" si="30"/>
        <v>981.34176740183466</v>
      </c>
      <c r="O106" s="69">
        <f t="shared" si="31"/>
        <v>-2927.5407936489646</v>
      </c>
      <c r="P106" s="69">
        <f t="shared" si="32"/>
        <v>520.64631362080399</v>
      </c>
      <c r="Q106" s="70">
        <f t="shared" si="33"/>
        <v>6.2071742485891312E-2</v>
      </c>
      <c r="R106" s="70">
        <f t="shared" si="34"/>
        <v>3.4089896325147001E-2</v>
      </c>
      <c r="S106" s="70">
        <f t="shared" si="35"/>
        <v>-9.834449568238432E-2</v>
      </c>
      <c r="T106" s="70">
        <f t="shared" si="36"/>
        <v>1.9397656375272881E-2</v>
      </c>
    </row>
    <row r="107" spans="1:20" ht="30" customHeight="1" x14ac:dyDescent="0.2">
      <c r="A107" s="25" t="str">
        <f t="shared" si="37"/>
        <v>PCSB 5-Year Budget</v>
      </c>
      <c r="B107" s="16">
        <f t="shared" si="37"/>
        <v>184</v>
      </c>
      <c r="C107" s="25" t="str">
        <f t="shared" si="37"/>
        <v>Monument Academy PCS</v>
      </c>
      <c r="D107" s="26" t="str">
        <f t="shared" si="37"/>
        <v>2026-2027</v>
      </c>
      <c r="E107" s="62" t="s">
        <v>124</v>
      </c>
      <c r="F107" s="29" t="s">
        <v>12</v>
      </c>
      <c r="G107" s="76">
        <v>0</v>
      </c>
      <c r="H107" s="76">
        <v>0</v>
      </c>
      <c r="I107" s="76">
        <v>0</v>
      </c>
      <c r="J107" s="76">
        <v>0</v>
      </c>
      <c r="K107" s="76">
        <v>0</v>
      </c>
      <c r="L107" s="22" t="s">
        <v>12</v>
      </c>
      <c r="M107" s="77">
        <f t="shared" si="29"/>
        <v>0</v>
      </c>
      <c r="N107" s="77">
        <f t="shared" si="30"/>
        <v>0</v>
      </c>
      <c r="O107" s="77">
        <f t="shared" si="31"/>
        <v>0</v>
      </c>
      <c r="P107" s="77">
        <f t="shared" si="32"/>
        <v>0</v>
      </c>
      <c r="Q107" s="24">
        <f t="shared" si="33"/>
        <v>0</v>
      </c>
      <c r="R107" s="24">
        <f t="shared" si="34"/>
        <v>0</v>
      </c>
      <c r="S107" s="24">
        <f t="shared" si="35"/>
        <v>0</v>
      </c>
      <c r="T107" s="24">
        <f t="shared" si="36"/>
        <v>0</v>
      </c>
    </row>
    <row r="108" spans="1:20" ht="15" customHeight="1" x14ac:dyDescent="0.2">
      <c r="A108" s="25" t="str">
        <f t="shared" si="37"/>
        <v>PCSB 5-Year Budget</v>
      </c>
      <c r="B108" s="16">
        <f t="shared" si="37"/>
        <v>184</v>
      </c>
      <c r="C108" s="25" t="str">
        <f t="shared" si="37"/>
        <v>Monument Academy PCS</v>
      </c>
      <c r="D108" s="26" t="str">
        <f t="shared" si="37"/>
        <v>2026-2027</v>
      </c>
      <c r="E108" s="62" t="s">
        <v>125</v>
      </c>
      <c r="F108" s="29" t="s">
        <v>12</v>
      </c>
      <c r="G108" s="76">
        <v>65000</v>
      </c>
      <c r="H108" s="76">
        <v>111790</v>
      </c>
      <c r="I108" s="76">
        <v>111790</v>
      </c>
      <c r="J108" s="76">
        <v>111790</v>
      </c>
      <c r="K108" s="76">
        <v>111790</v>
      </c>
      <c r="L108" s="22" t="s">
        <v>170</v>
      </c>
      <c r="M108" s="77">
        <f t="shared" si="29"/>
        <v>46790</v>
      </c>
      <c r="N108" s="77">
        <f t="shared" si="30"/>
        <v>0</v>
      </c>
      <c r="O108" s="77">
        <f t="shared" si="31"/>
        <v>0</v>
      </c>
      <c r="P108" s="77">
        <f t="shared" si="32"/>
        <v>0</v>
      </c>
      <c r="Q108" s="24">
        <f t="shared" si="33"/>
        <v>0.7198461538461538</v>
      </c>
      <c r="R108" s="24">
        <f t="shared" si="34"/>
        <v>0</v>
      </c>
      <c r="S108" s="24">
        <f t="shared" si="35"/>
        <v>0</v>
      </c>
      <c r="T108" s="24">
        <f t="shared" si="36"/>
        <v>0</v>
      </c>
    </row>
    <row r="109" spans="1:20" ht="15" customHeight="1" x14ac:dyDescent="0.2">
      <c r="A109" s="25" t="str">
        <f t="shared" si="37"/>
        <v>PCSB 5-Year Budget</v>
      </c>
      <c r="B109" s="16">
        <f t="shared" si="37"/>
        <v>184</v>
      </c>
      <c r="C109" s="25" t="str">
        <f t="shared" si="37"/>
        <v>Monument Academy PCS</v>
      </c>
      <c r="D109" s="26" t="str">
        <f t="shared" si="37"/>
        <v>2026-2027</v>
      </c>
      <c r="E109" s="54" t="s">
        <v>127</v>
      </c>
      <c r="F109" s="29" t="s">
        <v>12</v>
      </c>
      <c r="G109" s="60">
        <f>G107+G108</f>
        <v>65000</v>
      </c>
      <c r="H109" s="60">
        <f>H107+H108</f>
        <v>111790</v>
      </c>
      <c r="I109" s="60">
        <f>I107+I108</f>
        <v>111790</v>
      </c>
      <c r="J109" s="60">
        <f>J107+J108</f>
        <v>111790</v>
      </c>
      <c r="K109" s="60">
        <f>K107+K108</f>
        <v>111790</v>
      </c>
      <c r="L109" s="29" t="s">
        <v>12</v>
      </c>
      <c r="M109" s="61">
        <f t="shared" si="29"/>
        <v>46790</v>
      </c>
      <c r="N109" s="61">
        <f t="shared" si="30"/>
        <v>0</v>
      </c>
      <c r="O109" s="61">
        <f t="shared" si="31"/>
        <v>0</v>
      </c>
      <c r="P109" s="61">
        <f t="shared" si="32"/>
        <v>0</v>
      </c>
      <c r="Q109" s="57">
        <f t="shared" si="33"/>
        <v>0.7198461538461538</v>
      </c>
      <c r="R109" s="57">
        <f t="shared" si="34"/>
        <v>0</v>
      </c>
      <c r="S109" s="57">
        <f t="shared" si="35"/>
        <v>0</v>
      </c>
      <c r="T109" s="57">
        <f t="shared" si="36"/>
        <v>0</v>
      </c>
    </row>
    <row r="110" spans="1:20" ht="15" customHeight="1" x14ac:dyDescent="0.2">
      <c r="A110" s="25" t="str">
        <f t="shared" si="37"/>
        <v>PCSB 5-Year Budget</v>
      </c>
      <c r="B110" s="16">
        <f t="shared" si="37"/>
        <v>184</v>
      </c>
      <c r="C110" s="25" t="str">
        <f t="shared" si="37"/>
        <v>Monument Academy PCS</v>
      </c>
      <c r="D110" s="26" t="str">
        <f t="shared" si="37"/>
        <v>2026-2027</v>
      </c>
      <c r="E110" s="54" t="s">
        <v>128</v>
      </c>
      <c r="F110" s="29" t="s">
        <v>12</v>
      </c>
      <c r="G110" s="78">
        <f>IF(G103,G109/G103,0)</f>
        <v>500</v>
      </c>
      <c r="H110" s="78">
        <f>IF(H103,H109/H103,0)</f>
        <v>553.41584158415844</v>
      </c>
      <c r="I110" s="78">
        <f>IF(I103,I109/I103,0)</f>
        <v>477.73504273504273</v>
      </c>
      <c r="J110" s="78">
        <f>IF(J103,J109/J103,0)</f>
        <v>420.26315789473682</v>
      </c>
      <c r="K110" s="78">
        <f>IF(K103,K109/K103,0)</f>
        <v>420.26315789473682</v>
      </c>
      <c r="L110" s="29" t="s">
        <v>12</v>
      </c>
      <c r="M110" s="79">
        <f t="shared" si="29"/>
        <v>53.415841584158443</v>
      </c>
      <c r="N110" s="79">
        <f t="shared" si="30"/>
        <v>-75.680798849115718</v>
      </c>
      <c r="O110" s="79">
        <f t="shared" si="31"/>
        <v>-57.471884840305904</v>
      </c>
      <c r="P110" s="79">
        <f t="shared" si="32"/>
        <v>0</v>
      </c>
      <c r="Q110" s="80">
        <f t="shared" si="33"/>
        <v>0.10683168316831688</v>
      </c>
      <c r="R110" s="80">
        <f t="shared" si="34"/>
        <v>-0.13675213675213682</v>
      </c>
      <c r="S110" s="80">
        <f t="shared" si="35"/>
        <v>-0.12030075187969927</v>
      </c>
      <c r="T110" s="80">
        <f t="shared" si="36"/>
        <v>0</v>
      </c>
    </row>
    <row r="111" spans="1:20" ht="30" customHeight="1" x14ac:dyDescent="0.2">
      <c r="A111" s="25" t="str">
        <f t="shared" si="37"/>
        <v>PCSB 5-Year Budget</v>
      </c>
      <c r="B111" s="16">
        <f t="shared" si="37"/>
        <v>184</v>
      </c>
      <c r="C111" s="25" t="str">
        <f t="shared" si="37"/>
        <v>Monument Academy PCS</v>
      </c>
      <c r="D111" s="26" t="str">
        <f t="shared" si="37"/>
        <v>2026-2027</v>
      </c>
      <c r="E111" s="54" t="s">
        <v>129</v>
      </c>
      <c r="F111" s="29" t="s">
        <v>12</v>
      </c>
      <c r="G111" s="63">
        <f t="shared" ref="G111:K113" si="38">IF(G107,G79/G107,0)</f>
        <v>0</v>
      </c>
      <c r="H111" s="63">
        <f t="shared" si="38"/>
        <v>0</v>
      </c>
      <c r="I111" s="63">
        <f t="shared" si="38"/>
        <v>0</v>
      </c>
      <c r="J111" s="63">
        <f t="shared" si="38"/>
        <v>0</v>
      </c>
      <c r="K111" s="63">
        <f t="shared" si="38"/>
        <v>0</v>
      </c>
      <c r="L111" s="29" t="s">
        <v>12</v>
      </c>
      <c r="M111" s="64">
        <f t="shared" si="29"/>
        <v>0</v>
      </c>
      <c r="N111" s="64">
        <f t="shared" si="30"/>
        <v>0</v>
      </c>
      <c r="O111" s="64">
        <f t="shared" si="31"/>
        <v>0</v>
      </c>
      <c r="P111" s="64">
        <f t="shared" si="32"/>
        <v>0</v>
      </c>
      <c r="Q111" s="65">
        <f t="shared" si="33"/>
        <v>0</v>
      </c>
      <c r="R111" s="65">
        <f t="shared" si="34"/>
        <v>0</v>
      </c>
      <c r="S111" s="65">
        <f t="shared" si="35"/>
        <v>0</v>
      </c>
      <c r="T111" s="65">
        <f t="shared" si="36"/>
        <v>0</v>
      </c>
    </row>
    <row r="112" spans="1:20" ht="15" customHeight="1" x14ac:dyDescent="0.2">
      <c r="A112" s="25" t="str">
        <f t="shared" si="37"/>
        <v>PCSB 5-Year Budget</v>
      </c>
      <c r="B112" s="16">
        <f t="shared" si="37"/>
        <v>184</v>
      </c>
      <c r="C112" s="25" t="str">
        <f t="shared" si="37"/>
        <v>Monument Academy PCS</v>
      </c>
      <c r="D112" s="26" t="str">
        <f t="shared" si="37"/>
        <v>2026-2027</v>
      </c>
      <c r="E112" s="54" t="s">
        <v>130</v>
      </c>
      <c r="F112" s="29" t="s">
        <v>12</v>
      </c>
      <c r="G112" s="81">
        <f t="shared" si="38"/>
        <v>54.208918701673255</v>
      </c>
      <c r="H112" s="81">
        <f t="shared" si="38"/>
        <v>52.016726318275119</v>
      </c>
      <c r="I112" s="81">
        <f t="shared" si="38"/>
        <v>62.311154670294293</v>
      </c>
      <c r="J112" s="81">
        <f t="shared" si="38"/>
        <v>63.866367635196596</v>
      </c>
      <c r="K112" s="81">
        <f t="shared" si="38"/>
        <v>65.105225488520986</v>
      </c>
      <c r="L112" s="29" t="s">
        <v>12</v>
      </c>
      <c r="M112" s="82">
        <f t="shared" si="29"/>
        <v>-2.1921923833981367</v>
      </c>
      <c r="N112" s="82">
        <f t="shared" si="30"/>
        <v>10.294428352019175</v>
      </c>
      <c r="O112" s="82">
        <f t="shared" si="31"/>
        <v>1.555212964902303</v>
      </c>
      <c r="P112" s="82">
        <f t="shared" si="32"/>
        <v>1.2388578533243901</v>
      </c>
      <c r="Q112" s="75">
        <f t="shared" si="33"/>
        <v>-4.0439699516280347E-2</v>
      </c>
      <c r="R112" s="75">
        <f t="shared" si="34"/>
        <v>0.19790611752517029</v>
      </c>
      <c r="S112" s="75">
        <f t="shared" si="35"/>
        <v>2.4958821147375118E-2</v>
      </c>
      <c r="T112" s="75">
        <f t="shared" si="36"/>
        <v>1.939765637527284E-2</v>
      </c>
    </row>
    <row r="113" spans="1:20" ht="15" customHeight="1" x14ac:dyDescent="0.2">
      <c r="A113" s="25" t="str">
        <f t="shared" si="37"/>
        <v>PCSB 5-Year Budget</v>
      </c>
      <c r="B113" s="16">
        <f t="shared" si="37"/>
        <v>184</v>
      </c>
      <c r="C113" s="25" t="str">
        <f t="shared" si="37"/>
        <v>Monument Academy PCS</v>
      </c>
      <c r="D113" s="26" t="str">
        <f t="shared" si="37"/>
        <v>2026-2027</v>
      </c>
      <c r="E113" s="54" t="s">
        <v>131</v>
      </c>
      <c r="F113" s="29" t="s">
        <v>12</v>
      </c>
      <c r="G113" s="55">
        <f t="shared" si="38"/>
        <v>54.208918701673255</v>
      </c>
      <c r="H113" s="55">
        <f t="shared" si="38"/>
        <v>52.016726318275119</v>
      </c>
      <c r="I113" s="55">
        <f t="shared" si="38"/>
        <v>62.311154670294293</v>
      </c>
      <c r="J113" s="55">
        <f t="shared" si="38"/>
        <v>63.866367635196596</v>
      </c>
      <c r="K113" s="55">
        <f t="shared" si="38"/>
        <v>65.105225488520986</v>
      </c>
      <c r="L113" s="29" t="s">
        <v>12</v>
      </c>
      <c r="M113" s="56">
        <f t="shared" si="29"/>
        <v>-2.1921923833981367</v>
      </c>
      <c r="N113" s="56">
        <f t="shared" si="30"/>
        <v>10.294428352019175</v>
      </c>
      <c r="O113" s="56">
        <f t="shared" si="31"/>
        <v>1.555212964902303</v>
      </c>
      <c r="P113" s="56">
        <f t="shared" si="32"/>
        <v>1.2388578533243901</v>
      </c>
      <c r="Q113" s="57">
        <f t="shared" si="33"/>
        <v>-4.0439699516280347E-2</v>
      </c>
      <c r="R113" s="57">
        <f t="shared" si="34"/>
        <v>0.19790611752517029</v>
      </c>
      <c r="S113" s="57">
        <f t="shared" si="35"/>
        <v>2.4958821147375118E-2</v>
      </c>
      <c r="T113" s="57">
        <f t="shared" si="36"/>
        <v>1.939765637527284E-2</v>
      </c>
    </row>
    <row r="114" spans="1:20" ht="16.5" customHeight="1" x14ac:dyDescent="0.2">
      <c r="A114" s="25" t="str">
        <f t="shared" si="37"/>
        <v>PCSB 5-Year Budget</v>
      </c>
      <c r="B114" s="16">
        <f t="shared" si="37"/>
        <v>184</v>
      </c>
      <c r="C114" s="25" t="str">
        <f t="shared" si="37"/>
        <v>Monument Academy PCS</v>
      </c>
      <c r="D114" s="26" t="str">
        <f t="shared" si="37"/>
        <v>2026-2027</v>
      </c>
      <c r="E114" s="54" t="s">
        <v>132</v>
      </c>
      <c r="F114" s="29" t="s">
        <v>12</v>
      </c>
      <c r="G114" s="83">
        <f>IF(G$48,G81/G$48,0)</f>
        <v>2.6072007840358435</v>
      </c>
      <c r="H114" s="83">
        <f>IF(H$48,H81/H$48,0)</f>
        <v>2.7690342797115304</v>
      </c>
      <c r="I114" s="83">
        <f>IF(I$48,I81/I$48,0)</f>
        <v>2.8634303712276741</v>
      </c>
      <c r="J114" s="83">
        <f>IF(J$48,J81/J$48,0)</f>
        <v>2.7304884919249846</v>
      </c>
      <c r="K114" s="83">
        <f>IF(K$48,K81/K$48,0)</f>
        <v>2.7834535694279823</v>
      </c>
      <c r="L114" s="29" t="s">
        <v>12</v>
      </c>
      <c r="M114" s="70">
        <f t="shared" si="29"/>
        <v>0.16183349567568683</v>
      </c>
      <c r="N114" s="70">
        <f t="shared" si="30"/>
        <v>9.4396091516143699E-2</v>
      </c>
      <c r="O114" s="70">
        <f t="shared" si="31"/>
        <v>-0.13294187930268953</v>
      </c>
      <c r="P114" s="70">
        <f t="shared" si="32"/>
        <v>5.2965077502997726E-2</v>
      </c>
      <c r="Q114" s="70">
        <f t="shared" si="33"/>
        <v>6.2071742485891319E-2</v>
      </c>
      <c r="R114" s="70">
        <f t="shared" si="34"/>
        <v>3.4089896325146828E-2</v>
      </c>
      <c r="S114" s="70">
        <f t="shared" si="35"/>
        <v>-4.6427488036208719E-2</v>
      </c>
      <c r="T114" s="70">
        <f t="shared" si="36"/>
        <v>1.9397656375272812E-2</v>
      </c>
    </row>
    <row r="115" spans="1:20" ht="30" customHeight="1" x14ac:dyDescent="0.2">
      <c r="A115" s="25" t="str">
        <f t="shared" si="37"/>
        <v>PCSB 5-Year Budget</v>
      </c>
      <c r="B115" s="16">
        <f t="shared" si="37"/>
        <v>184</v>
      </c>
      <c r="C115" s="25" t="str">
        <f t="shared" si="37"/>
        <v>Monument Academy PCS</v>
      </c>
      <c r="D115" s="26" t="str">
        <f t="shared" si="37"/>
        <v>2026-2027</v>
      </c>
      <c r="E115" s="54" t="s">
        <v>133</v>
      </c>
      <c r="F115" s="29" t="s">
        <v>12</v>
      </c>
      <c r="G115" s="84">
        <f>IF(G53,G88/G53,0)</f>
        <v>-2.2161634988348198E-2</v>
      </c>
      <c r="H115" s="84">
        <f>IF(H53,H88/H53,0)</f>
        <v>1.3636945351917682E-2</v>
      </c>
      <c r="I115" s="84">
        <f>IF(I53,I88/I53,0)</f>
        <v>1.4890528325099486E-2</v>
      </c>
      <c r="J115" s="84">
        <f>IF(J53,J88/J53,0)</f>
        <v>4.1382455876868292E-2</v>
      </c>
      <c r="K115" s="84">
        <f>IF(K53,K88/K53,0)</f>
        <v>1.9404633456171966E-2</v>
      </c>
      <c r="L115" s="29" t="s">
        <v>12</v>
      </c>
      <c r="M115" s="53">
        <f t="shared" si="29"/>
        <v>3.5798580340265881E-2</v>
      </c>
      <c r="N115" s="53">
        <f t="shared" si="30"/>
        <v>1.2535829731818039E-3</v>
      </c>
      <c r="O115" s="53">
        <f t="shared" si="31"/>
        <v>2.6491927551768806E-2</v>
      </c>
      <c r="P115" s="53">
        <f t="shared" si="32"/>
        <v>-2.1977822420696326E-2</v>
      </c>
      <c r="Q115" s="53">
        <f t="shared" si="33"/>
        <v>-1.6153402201185745</v>
      </c>
      <c r="R115" s="53">
        <f t="shared" si="34"/>
        <v>9.1925496570646595E-2</v>
      </c>
      <c r="S115" s="53">
        <f t="shared" si="35"/>
        <v>1.7791126663460284</v>
      </c>
      <c r="T115" s="53">
        <f t="shared" si="36"/>
        <v>-0.53109033659312987</v>
      </c>
    </row>
    <row r="116" spans="1:20" ht="16.5" customHeight="1" x14ac:dyDescent="0.2">
      <c r="A116" s="25" t="str">
        <f t="shared" si="37"/>
        <v>PCSB 5-Year Budget</v>
      </c>
      <c r="B116" s="16">
        <f t="shared" si="37"/>
        <v>184</v>
      </c>
      <c r="C116" s="25" t="str">
        <f t="shared" si="37"/>
        <v>Monument Academy PCS</v>
      </c>
      <c r="D116" s="26" t="str">
        <f t="shared" si="37"/>
        <v>2026-2027</v>
      </c>
      <c r="E116" s="54" t="s">
        <v>134</v>
      </c>
      <c r="F116" s="29" t="s">
        <v>12</v>
      </c>
      <c r="G116" s="84">
        <f>IF(G53,G95/G53,0)</f>
        <v>6.8789466481250602E-2</v>
      </c>
      <c r="H116" s="84">
        <f>IF(H53,H95/H53,0)</f>
        <v>7.1621412968859516E-2</v>
      </c>
      <c r="I116" s="84">
        <f>IF(I53,I95/I53,0)</f>
        <v>6.2954682932507458E-2</v>
      </c>
      <c r="J116" s="84">
        <f>IF(J53,J95/J53,0)</f>
        <v>8.4287166036649527E-2</v>
      </c>
      <c r="K116" s="84">
        <f>IF(K53,K95/K53,0)</f>
        <v>6.1708336901969287E-2</v>
      </c>
      <c r="L116" s="29" t="s">
        <v>12</v>
      </c>
      <c r="M116" s="53">
        <f t="shared" si="29"/>
        <v>2.8319464876089134E-3</v>
      </c>
      <c r="N116" s="53">
        <f t="shared" si="30"/>
        <v>-8.6667300363520577E-3</v>
      </c>
      <c r="O116" s="53">
        <f t="shared" si="31"/>
        <v>2.1332483104142069E-2</v>
      </c>
      <c r="P116" s="53">
        <f t="shared" si="32"/>
        <v>-2.2578829134680241E-2</v>
      </c>
      <c r="Q116" s="53">
        <f t="shared" si="33"/>
        <v>4.1168315913320749E-2</v>
      </c>
      <c r="R116" s="53">
        <f t="shared" si="34"/>
        <v>-0.12100752661945235</v>
      </c>
      <c r="S116" s="53">
        <f t="shared" si="35"/>
        <v>0.33885458730706702</v>
      </c>
      <c r="T116" s="53">
        <f t="shared" si="36"/>
        <v>-0.26787979945680668</v>
      </c>
    </row>
    <row r="117" spans="1:20" ht="16.5" customHeight="1" x14ac:dyDescent="0.2">
      <c r="A117" s="25" t="str">
        <f t="shared" si="37"/>
        <v>PCSB 5-Year Budget</v>
      </c>
      <c r="B117" s="16">
        <f t="shared" si="37"/>
        <v>184</v>
      </c>
      <c r="C117" s="25" t="str">
        <f t="shared" si="37"/>
        <v>Monument Academy PCS</v>
      </c>
      <c r="D117" s="26" t="str">
        <f t="shared" si="37"/>
        <v>2026-2027</v>
      </c>
      <c r="E117" s="54" t="s">
        <v>135</v>
      </c>
      <c r="F117" s="29" t="s">
        <v>12</v>
      </c>
      <c r="G117" s="85">
        <f>IF(G87-G73-G74-G82,(G99-G100-G101+G102)/(G87-G73-G74-G82)*365,0)</f>
        <v>168.11815137737474</v>
      </c>
      <c r="H117" s="85">
        <f>IF(H87-H73-H74-H82,(H99-H100-H101+H102)/(H87-H73-H74-H82)*365,0)</f>
        <v>125.02424711327923</v>
      </c>
      <c r="I117" s="85">
        <f>IF(I87-I73-I74-I82,(I99-I100-I101+I102)/(I87-I73-I74-I82)*365,0)</f>
        <v>117.79638760054004</v>
      </c>
      <c r="J117" s="85">
        <f>IF(J87-J73-J74-J82,(J99-J100-J101+J102)/(J87-J73-J74-J82)*365,0)</f>
        <v>109.12316804088896</v>
      </c>
      <c r="K117" s="85">
        <f>IF(K87-K73-K74-K82,(K99-K100-K101+K102)/(K87-K73-K74-K82)*365,0)</f>
        <v>118.62561236286219</v>
      </c>
      <c r="L117" s="29" t="s">
        <v>12</v>
      </c>
      <c r="M117" s="86">
        <f t="shared" si="29"/>
        <v>-43.093904264095514</v>
      </c>
      <c r="N117" s="86">
        <f t="shared" si="30"/>
        <v>-7.2278595127391867</v>
      </c>
      <c r="O117" s="86">
        <f t="shared" si="31"/>
        <v>-8.6732195596510877</v>
      </c>
      <c r="P117" s="86">
        <f t="shared" si="32"/>
        <v>9.5024443219732291</v>
      </c>
      <c r="Q117" s="75">
        <f t="shared" si="33"/>
        <v>-0.25633106188137084</v>
      </c>
      <c r="R117" s="75">
        <f t="shared" si="34"/>
        <v>-5.7811661974579431E-2</v>
      </c>
      <c r="S117" s="75">
        <f t="shared" si="35"/>
        <v>-7.3628909479490051E-2</v>
      </c>
      <c r="T117" s="75">
        <f t="shared" si="36"/>
        <v>8.7079989452034781E-2</v>
      </c>
    </row>
    <row r="118" spans="1:20" ht="30" customHeight="1" x14ac:dyDescent="0.2">
      <c r="A118" s="25" t="str">
        <f t="shared" si="37"/>
        <v>PCSB 5-Year Budget</v>
      </c>
      <c r="B118" s="16">
        <f t="shared" si="37"/>
        <v>184</v>
      </c>
      <c r="C118" s="25" t="str">
        <f t="shared" si="37"/>
        <v>Monument Academy PCS</v>
      </c>
      <c r="D118" s="26" t="str">
        <f t="shared" si="37"/>
        <v>2026-2027</v>
      </c>
      <c r="E118" s="54" t="s">
        <v>136</v>
      </c>
      <c r="F118" s="29" t="s">
        <v>12</v>
      </c>
      <c r="G118" s="84">
        <f>IF(G$87,G67/G$87,0)</f>
        <v>0.63753640037817672</v>
      </c>
      <c r="H118" s="84">
        <f>IF(H$87,H67/H$87,0)</f>
        <v>0.62507573760507451</v>
      </c>
      <c r="I118" s="84">
        <f>IF(I$87,I67/I$87,0)</f>
        <v>0.61892798879978672</v>
      </c>
      <c r="J118" s="84">
        <f>IF(J$87,J67/J$87,0)</f>
        <v>0.62839416250158153</v>
      </c>
      <c r="K118" s="84">
        <f>IF(K$87,K67/K$87,0)</f>
        <v>0.63107037130098531</v>
      </c>
      <c r="L118" s="29" t="s">
        <v>12</v>
      </c>
      <c r="M118" s="53">
        <f t="shared" si="29"/>
        <v>-1.2460662773102205E-2</v>
      </c>
      <c r="N118" s="53">
        <f t="shared" si="30"/>
        <v>-6.1477488052877893E-3</v>
      </c>
      <c r="O118" s="53">
        <f t="shared" si="31"/>
        <v>9.4661737017948111E-3</v>
      </c>
      <c r="P118" s="53">
        <f t="shared" si="32"/>
        <v>2.6762087994037786E-3</v>
      </c>
      <c r="Q118" s="53">
        <f t="shared" si="33"/>
        <v>-1.9545021689288223E-2</v>
      </c>
      <c r="R118" s="53">
        <f t="shared" si="34"/>
        <v>-9.8352062565128118E-3</v>
      </c>
      <c r="S118" s="53">
        <f t="shared" si="35"/>
        <v>1.5294467002779167E-2</v>
      </c>
      <c r="T118" s="53">
        <f t="shared" si="36"/>
        <v>4.2588059519044997E-3</v>
      </c>
    </row>
    <row r="119" spans="1:20" ht="16.5" customHeight="1" x14ac:dyDescent="0.2">
      <c r="A119" s="25" t="str">
        <f t="shared" si="37"/>
        <v>PCSB 5-Year Budget</v>
      </c>
      <c r="B119" s="16">
        <f t="shared" si="37"/>
        <v>184</v>
      </c>
      <c r="C119" s="25" t="str">
        <f t="shared" si="37"/>
        <v>Monument Academy PCS</v>
      </c>
      <c r="D119" s="26" t="str">
        <f t="shared" si="37"/>
        <v>2026-2027</v>
      </c>
      <c r="E119" s="54" t="s">
        <v>137</v>
      </c>
      <c r="F119" s="29" t="s">
        <v>12</v>
      </c>
      <c r="G119" s="84">
        <f>IF(G$87,G71/G$87,0)</f>
        <v>4.2129477678993464E-2</v>
      </c>
      <c r="H119" s="84">
        <f>IF(H$87,H71/H$87,0)</f>
        <v>4.5574809261095472E-2</v>
      </c>
      <c r="I119" s="84">
        <f>IF(I$87,I71/I$87,0)</f>
        <v>4.646372875731665E-2</v>
      </c>
      <c r="J119" s="84">
        <f>IF(J$87,J71/J$87,0)</f>
        <v>5.0049815581272729E-2</v>
      </c>
      <c r="K119" s="84">
        <f>IF(K$87,K71/K$87,0)</f>
        <v>4.9668346584561936E-2</v>
      </c>
      <c r="L119" s="29" t="s">
        <v>12</v>
      </c>
      <c r="M119" s="53">
        <f t="shared" si="29"/>
        <v>3.4453315821020083E-3</v>
      </c>
      <c r="N119" s="53">
        <f t="shared" si="30"/>
        <v>8.8891949622117716E-4</v>
      </c>
      <c r="O119" s="53">
        <f t="shared" si="31"/>
        <v>3.5860868239560792E-3</v>
      </c>
      <c r="P119" s="53">
        <f t="shared" si="32"/>
        <v>-3.8146899671079315E-4</v>
      </c>
      <c r="Q119" s="53">
        <f t="shared" si="33"/>
        <v>8.1779594049415774E-2</v>
      </c>
      <c r="R119" s="53">
        <f t="shared" si="34"/>
        <v>1.9504623510953348E-2</v>
      </c>
      <c r="S119" s="53">
        <f t="shared" si="35"/>
        <v>7.7180349486939914E-2</v>
      </c>
      <c r="T119" s="53">
        <f t="shared" si="36"/>
        <v>-7.6217862599583363E-3</v>
      </c>
    </row>
    <row r="120" spans="1:20" ht="16.5" customHeight="1" x14ac:dyDescent="0.2">
      <c r="A120" s="25" t="str">
        <f t="shared" si="37"/>
        <v>PCSB 5-Year Budget</v>
      </c>
      <c r="B120" s="16">
        <f t="shared" si="37"/>
        <v>184</v>
      </c>
      <c r="C120" s="25" t="str">
        <f t="shared" si="37"/>
        <v>Monument Academy PCS</v>
      </c>
      <c r="D120" s="26" t="str">
        <f t="shared" si="37"/>
        <v>2026-2027</v>
      </c>
      <c r="E120" s="54" t="s">
        <v>138</v>
      </c>
      <c r="F120" s="29" t="s">
        <v>12</v>
      </c>
      <c r="G120" s="84">
        <f>IF(G$87,G81/G$87,0)</f>
        <v>0.23301747010822435</v>
      </c>
      <c r="H120" s="84">
        <f>IF(H$87,H81/H$87,0)</f>
        <v>0.25880913192145205</v>
      </c>
      <c r="I120" s="84">
        <f>IF(I$87,I81/I$87,0)</f>
        <v>0.26447286624786998</v>
      </c>
      <c r="J120" s="84">
        <f>IF(J$87,J81/J$87,0)</f>
        <v>0.25147311605578215</v>
      </c>
      <c r="K120" s="84">
        <f>IF(K$87,K81/K$87,0)</f>
        <v>0.24949513922586494</v>
      </c>
      <c r="L120" s="29" t="s">
        <v>12</v>
      </c>
      <c r="M120" s="53">
        <f t="shared" si="29"/>
        <v>2.5791661813227701E-2</v>
      </c>
      <c r="N120" s="53">
        <f t="shared" si="30"/>
        <v>5.6637343264179241E-3</v>
      </c>
      <c r="O120" s="53">
        <f t="shared" si="31"/>
        <v>-1.2999750192087822E-2</v>
      </c>
      <c r="P120" s="53">
        <f t="shared" si="32"/>
        <v>-1.9779768299172107E-3</v>
      </c>
      <c r="Q120" s="53">
        <f t="shared" si="33"/>
        <v>0.11068552843376435</v>
      </c>
      <c r="R120" s="53">
        <f t="shared" si="34"/>
        <v>2.1883827221895916E-2</v>
      </c>
      <c r="S120" s="53">
        <f t="shared" si="35"/>
        <v>-4.9153436329850794E-2</v>
      </c>
      <c r="T120" s="53">
        <f t="shared" si="36"/>
        <v>-7.8655597900113214E-3</v>
      </c>
    </row>
    <row r="121" spans="1:20" ht="16.5" customHeight="1" x14ac:dyDescent="0.2">
      <c r="A121" s="25" t="str">
        <f t="shared" si="37"/>
        <v>PCSB 5-Year Budget</v>
      </c>
      <c r="B121" s="16">
        <f t="shared" si="37"/>
        <v>184</v>
      </c>
      <c r="C121" s="25" t="str">
        <f t="shared" si="37"/>
        <v>Monument Academy PCS</v>
      </c>
      <c r="D121" s="26" t="str">
        <f t="shared" si="37"/>
        <v>2026-2027</v>
      </c>
      <c r="E121" s="54" t="s">
        <v>139</v>
      </c>
      <c r="F121" s="29" t="s">
        <v>12</v>
      </c>
      <c r="G121" s="87">
        <f>IF(G$87,G86/G$87,0)</f>
        <v>8.7316651834605449E-2</v>
      </c>
      <c r="H121" s="87">
        <f>IF(H$87,H86/H$87,0)</f>
        <v>7.054032121237791E-2</v>
      </c>
      <c r="I121" s="87">
        <f>IF(I$87,I86/I$87,0)</f>
        <v>7.0135416195026695E-2</v>
      </c>
      <c r="J121" s="87">
        <f>IF(J$87,J86/J$87,0)</f>
        <v>7.0082905861363579E-2</v>
      </c>
      <c r="K121" s="87">
        <f>IF(K$87,K86/K$87,0)</f>
        <v>6.9766142888587762E-2</v>
      </c>
      <c r="L121" s="29" t="s">
        <v>12</v>
      </c>
      <c r="M121" s="80">
        <f t="shared" si="29"/>
        <v>-1.6776330622227539E-2</v>
      </c>
      <c r="N121" s="80">
        <f t="shared" si="30"/>
        <v>-4.0490501735121476E-4</v>
      </c>
      <c r="O121" s="80">
        <f t="shared" si="31"/>
        <v>-5.2510333663116637E-5</v>
      </c>
      <c r="P121" s="80">
        <f t="shared" si="32"/>
        <v>-3.1676297277581644E-4</v>
      </c>
      <c r="Q121" s="80">
        <f t="shared" si="33"/>
        <v>-0.19213208786343686</v>
      </c>
      <c r="R121" s="80">
        <f t="shared" si="34"/>
        <v>-5.7400506602763371E-3</v>
      </c>
      <c r="S121" s="80">
        <f t="shared" si="35"/>
        <v>-7.4869925227363441E-4</v>
      </c>
      <c r="T121" s="80">
        <f t="shared" si="36"/>
        <v>-4.5198321742313287E-3</v>
      </c>
    </row>
    <row r="122" spans="1:20" ht="30" customHeight="1" x14ac:dyDescent="0.2">
      <c r="A122" s="25" t="str">
        <f t="shared" si="37"/>
        <v>PCSB 5-Year Budget</v>
      </c>
      <c r="B122" s="16">
        <f t="shared" si="37"/>
        <v>184</v>
      </c>
      <c r="C122" s="25" t="str">
        <f t="shared" si="37"/>
        <v>Monument Academy PCS</v>
      </c>
      <c r="D122" s="26" t="str">
        <f t="shared" si="37"/>
        <v>2026-2027</v>
      </c>
      <c r="E122" s="54" t="s">
        <v>140</v>
      </c>
      <c r="F122" s="29" t="s">
        <v>12</v>
      </c>
      <c r="G122" s="88">
        <f>IF(G87,G94/G87,0)</f>
        <v>0.43647854921149698</v>
      </c>
      <c r="H122" s="88">
        <f>IF(H87,H94/H87,0)</f>
        <v>0.30758513612681676</v>
      </c>
      <c r="I122" s="88">
        <f>IF(I87,I94/I87,0)</f>
        <v>0.27750367928194458</v>
      </c>
      <c r="J122" s="88">
        <f>IF(J87,J94/J87,0)</f>
        <v>0.30060695971402024</v>
      </c>
      <c r="K122" s="88">
        <f>IF(K87,K94/K87,0)</f>
        <v>0.31235602034749871</v>
      </c>
      <c r="L122" s="29" t="s">
        <v>12</v>
      </c>
      <c r="M122" s="89">
        <f t="shared" si="29"/>
        <v>-0.12889341308468022</v>
      </c>
      <c r="N122" s="89">
        <f t="shared" si="30"/>
        <v>-3.0081456844872179E-2</v>
      </c>
      <c r="O122" s="89">
        <f t="shared" si="31"/>
        <v>2.3103280432075657E-2</v>
      </c>
      <c r="P122" s="89">
        <f t="shared" si="32"/>
        <v>1.174906063347847E-2</v>
      </c>
      <c r="Q122" s="90">
        <f t="shared" si="33"/>
        <v>-0.29530297266046063</v>
      </c>
      <c r="R122" s="90">
        <f t="shared" si="34"/>
        <v>-9.779879880954212E-2</v>
      </c>
      <c r="S122" s="90">
        <f t="shared" si="35"/>
        <v>8.3253960782994352E-2</v>
      </c>
      <c r="T122" s="90">
        <f t="shared" si="36"/>
        <v>3.9084459803112453E-2</v>
      </c>
    </row>
    <row r="123" spans="1:20" ht="16.5" customHeight="1" x14ac:dyDescent="0.2"/>
  </sheetData>
  <sheetProtection algorithmName="SHA-512" hashValue="ruSVV5aTWTR5lUqB86wmv3sI8dbLFbYHBF2JIeskDF2pkHgL/LSBN1Vimxr84fYufZIwsXVaAT3TCMjp9SAEMg==" saltValue="cJGsT4pJuuZMc3pPadElfg==" spinCount="100000" sheet="1" objects="1" scenarios="1" formatColumns="0" formatRows="0"/>
  <autoFilter ref="A1:K1" xr:uid="{00000000-0009-0000-0000-000002000000}"/>
  <conditionalFormatting sqref="A1:T122">
    <cfRule type="expression" dxfId="4" priority="2">
      <formula>LEN(TRIM(A1))=0</formula>
    </cfRule>
  </conditionalFormatting>
  <dataValidations count="2">
    <dataValidation type="whole" allowBlank="1" showInputMessage="1" showErrorMessage="1" sqref="G54:K59 M54:T59" xr:uid="{00000000-0002-0000-0200-000000000000}">
      <formula1>0</formula1>
      <formula2>10000</formula2>
    </dataValidation>
    <dataValidation type="whole" allowBlank="1" showInputMessage="1" showErrorMessage="1" error="Enter Whole Number" sqref="G8:K52 M8:T52 G61:K63 M61:T63 G65:K66 M65:T66 G68:K70 M68:T70 G72:K78 M72:T78 G82:K85 M82:T85 G89:K89 M89:T89 G91:K91 M91:T91 F94 G95:K97 M95:T97 F99 G100:K104 M100:T104 G107:K108 M107:T108 G122:K122 M122:T122" xr:uid="{00000000-0002-0000-0200-000001000000}">
      <formula1>-1000000000</formula1>
      <formula2>1000000000</formula2>
    </dataValidation>
  </dataValidations>
  <pageMargins left="0.7" right="0.7" top="0.75" bottom="0.75" header="0.511811023622047" footer="0.511811023622047"/>
  <pageSetup paperSize="9" orientation="portrait" horizontalDpi="300" verticalDpi="30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23"/>
  <sheetViews>
    <sheetView topLeftCell="B40" zoomScale="61" zoomScaleNormal="61" workbookViewId="0">
      <selection activeCell="G61" sqref="G61"/>
    </sheetView>
  </sheetViews>
  <sheetFormatPr baseColWidth="10" defaultColWidth="10.7109375" defaultRowHeight="14" x14ac:dyDescent="0.2"/>
  <cols>
    <col min="1" max="1" width="17.140625" customWidth="1"/>
    <col min="2" max="2" width="6.28515625" style="2" customWidth="1"/>
    <col min="3" max="3" width="57.140625" customWidth="1"/>
    <col min="4" max="4" width="9.5703125" style="3" customWidth="1"/>
    <col min="5" max="5" width="63.28515625" customWidth="1"/>
    <col min="6" max="6" width="15.42578125" style="4" customWidth="1"/>
    <col min="7" max="11" width="15.42578125" style="5" customWidth="1"/>
    <col min="12" max="16" width="9.7109375" style="3" customWidth="1"/>
    <col min="17" max="16384" width="10.7109375" style="3"/>
  </cols>
  <sheetData>
    <row r="1" spans="1:16" s="14" customFormat="1" ht="79.5" customHeight="1" x14ac:dyDescent="0.2">
      <c r="A1" s="7" t="s">
        <v>0</v>
      </c>
      <c r="B1" s="8" t="s">
        <v>1</v>
      </c>
      <c r="C1" s="7" t="s">
        <v>2</v>
      </c>
      <c r="D1" s="9" t="s">
        <v>3</v>
      </c>
      <c r="E1" s="7" t="s">
        <v>4</v>
      </c>
      <c r="F1" s="10" t="str">
        <f>"6/30/"&amp;TEXT(LEFT(D2,4),"0000")</f>
        <v>6/30/2026</v>
      </c>
      <c r="G1" s="11" t="str">
        <f>D2</f>
        <v>2026-2027</v>
      </c>
      <c r="H1" s="11" t="str">
        <f>TEXT(RIGHT(G1,4),"0000")&amp;"-"&amp;TEXT(RIGHT(G1,4)+1,"0000")</f>
        <v>2027-2028</v>
      </c>
      <c r="I1" s="11" t="str">
        <f>TEXT(RIGHT(H1,4),"0000")&amp;"-"&amp;TEXT(RIGHT(H1,4)+1,"0000")</f>
        <v>2028-2029</v>
      </c>
      <c r="J1" s="11" t="str">
        <f>TEXT(RIGHT(I1,4),"0000")&amp;"-"&amp;TEXT(RIGHT(I1,4)+1,"0000")</f>
        <v>2029-2030</v>
      </c>
      <c r="K1" s="11" t="str">
        <f>TEXT(RIGHT(J1,4),"0000")&amp;"-"&amp;TEXT(RIGHT(J1,4)+1,"0000")</f>
        <v>2030-2031</v>
      </c>
      <c r="L1" s="95" t="str">
        <f>G1&amp;" % of Base Case"</f>
        <v>2026-2027 % of Base Case</v>
      </c>
      <c r="M1" s="96" t="str">
        <f>H1&amp;" % of Base Case"</f>
        <v>2027-2028 % of Base Case</v>
      </c>
      <c r="N1" s="96" t="str">
        <f>I1&amp;" % of Base Case"</f>
        <v>2028-2029 % of Base Case</v>
      </c>
      <c r="O1" s="96" t="str">
        <f>J1&amp;" % of Base Case"</f>
        <v>2029-2030 % of Base Case</v>
      </c>
      <c r="P1" s="97" t="str">
        <f>K1&amp;" % of Base Case"</f>
        <v>2030-2031 % of Base Case</v>
      </c>
    </row>
    <row r="2" spans="1:16" ht="16.5" customHeight="1" x14ac:dyDescent="0.2">
      <c r="A2" s="15" t="s">
        <v>6</v>
      </c>
      <c r="B2" s="16">
        <f>VLOOKUP(C2,LEA_and_Campus_List[],2,FALSE())</f>
        <v>184</v>
      </c>
      <c r="C2" s="98" t="str">
        <f>'5-Yr PCSB Budget Base Case'!C2</f>
        <v>Monument Academy PCS</v>
      </c>
      <c r="D2" s="26" t="str">
        <f>'5-Yr PCSB Budget Base Case'!D2</f>
        <v>2026-2027</v>
      </c>
      <c r="E2" s="19" t="s">
        <v>9</v>
      </c>
      <c r="F2" s="99">
        <f>'5-Yr PCSB Budget Base Case'!F2-'5-Yr PCSB Budget No Expansion'!F2</f>
        <v>0</v>
      </c>
      <c r="G2" s="99">
        <f>'5-Yr PCSB Budget Base Case'!G2-'5-Yr PCSB Budget No Expansion'!G2</f>
        <v>0</v>
      </c>
      <c r="H2" s="100">
        <f>'5-Yr PCSB Budget Base Case'!H2-'5-Yr PCSB Budget No Expansion'!H2</f>
        <v>0</v>
      </c>
      <c r="I2" s="100">
        <f>'5-Yr PCSB Budget Base Case'!I2-'5-Yr PCSB Budget No Expansion'!I2</f>
        <v>0</v>
      </c>
      <c r="J2" s="100">
        <f>'5-Yr PCSB Budget Base Case'!J2-'5-Yr PCSB Budget No Expansion'!J2</f>
        <v>0</v>
      </c>
      <c r="K2" s="100">
        <f>'5-Yr PCSB Budget Base Case'!K2-'5-Yr PCSB Budget No Expansion'!K2</f>
        <v>0</v>
      </c>
      <c r="L2" s="101">
        <f>IF('5-Yr PCSB Budget Base Case'!G2,G2/'5-Yr PCSB Budget Base Case'!G2,0)</f>
        <v>0</v>
      </c>
      <c r="M2" s="100">
        <f>IF('5-Yr PCSB Budget Base Case'!H2,H2/'5-Yr PCSB Budget Base Case'!H2,0)</f>
        <v>0</v>
      </c>
      <c r="N2" s="100">
        <f>IF('5-Yr PCSB Budget Base Case'!I2,I2/'5-Yr PCSB Budget Base Case'!I2,0)</f>
        <v>0</v>
      </c>
      <c r="O2" s="100">
        <f>IF('5-Yr PCSB Budget Base Case'!J2,J2/'5-Yr PCSB Budget Base Case'!J2,0)</f>
        <v>0</v>
      </c>
      <c r="P2" s="102">
        <f>IF('5-Yr PCSB Budget Base Case'!K2,K2/'5-Yr PCSB Budget Base Case'!K2,0)</f>
        <v>0</v>
      </c>
    </row>
    <row r="3" spans="1:16" ht="16.5" customHeight="1" x14ac:dyDescent="0.2">
      <c r="A3" s="25" t="str">
        <f t="shared" ref="A3:D22" si="0">A$2</f>
        <v>PCSB 5-Year Budget</v>
      </c>
      <c r="B3" s="16">
        <f t="shared" si="0"/>
        <v>184</v>
      </c>
      <c r="C3" s="25" t="str">
        <f t="shared" si="0"/>
        <v>Monument Academy PCS</v>
      </c>
      <c r="D3" s="26" t="str">
        <f t="shared" si="0"/>
        <v>2026-2027</v>
      </c>
      <c r="E3" s="19" t="s">
        <v>11</v>
      </c>
      <c r="F3" s="28">
        <f>'5-Yr PCSB Budget Base Case'!F3-'5-Yr PCSB Budget No Expansion'!F3</f>
        <v>0</v>
      </c>
      <c r="G3" s="28">
        <f>'5-Yr PCSB Budget Base Case'!G3-'5-Yr PCSB Budget No Expansion'!G3</f>
        <v>0</v>
      </c>
      <c r="H3" s="28">
        <f>'5-Yr PCSB Budget Base Case'!H3-'5-Yr PCSB Budget No Expansion'!H3</f>
        <v>0</v>
      </c>
      <c r="I3" s="28">
        <f>'5-Yr PCSB Budget Base Case'!I3-'5-Yr PCSB Budget No Expansion'!I3</f>
        <v>0</v>
      </c>
      <c r="J3" s="28">
        <f>'5-Yr PCSB Budget Base Case'!J3-'5-Yr PCSB Budget No Expansion'!J3</f>
        <v>0</v>
      </c>
      <c r="K3" s="28">
        <f>'5-Yr PCSB Budget Base Case'!K3-'5-Yr PCSB Budget No Expansion'!K3</f>
        <v>0</v>
      </c>
      <c r="L3" s="103">
        <f>IF('5-Yr PCSB Budget Base Case'!G3,G3/'5-Yr PCSB Budget Base Case'!G3,0)</f>
        <v>0</v>
      </c>
      <c r="M3" s="104">
        <f>IF('5-Yr PCSB Budget Base Case'!H3,H3/'5-Yr PCSB Budget Base Case'!H3,0)</f>
        <v>0</v>
      </c>
      <c r="N3" s="104">
        <f>IF('5-Yr PCSB Budget Base Case'!I3,I3/'5-Yr PCSB Budget Base Case'!I3,0)</f>
        <v>0</v>
      </c>
      <c r="O3" s="104">
        <f>IF('5-Yr PCSB Budget Base Case'!J3,J3/'5-Yr PCSB Budget Base Case'!J3,0)</f>
        <v>0</v>
      </c>
      <c r="P3" s="105">
        <f>IF('5-Yr PCSB Budget Base Case'!K3,K3/'5-Yr PCSB Budget Base Case'!K3,0)</f>
        <v>0</v>
      </c>
    </row>
    <row r="4" spans="1:16" ht="16.5" customHeight="1" x14ac:dyDescent="0.2">
      <c r="A4" s="25" t="str">
        <f t="shared" si="0"/>
        <v>PCSB 5-Year Budget</v>
      </c>
      <c r="B4" s="16">
        <f t="shared" si="0"/>
        <v>184</v>
      </c>
      <c r="C4" s="25" t="str">
        <f t="shared" si="0"/>
        <v>Monument Academy PCS</v>
      </c>
      <c r="D4" s="26" t="str">
        <f t="shared" si="0"/>
        <v>2026-2027</v>
      </c>
      <c r="E4" s="32" t="s">
        <v>13</v>
      </c>
      <c r="F4" s="99">
        <f>'5-Yr PCSB Budget Base Case'!F4-'5-Yr PCSB Budget No Expansion'!F4</f>
        <v>0</v>
      </c>
      <c r="G4" s="99">
        <f>'5-Yr PCSB Budget Base Case'!G4-'5-Yr PCSB Budget No Expansion'!G4</f>
        <v>0</v>
      </c>
      <c r="H4" s="100">
        <f>'5-Yr PCSB Budget Base Case'!H4-'5-Yr PCSB Budget No Expansion'!H4</f>
        <v>0</v>
      </c>
      <c r="I4" s="100">
        <f>'5-Yr PCSB Budget Base Case'!I4-'5-Yr PCSB Budget No Expansion'!I4</f>
        <v>0</v>
      </c>
      <c r="J4" s="100">
        <f>'5-Yr PCSB Budget Base Case'!J4-'5-Yr PCSB Budget No Expansion'!J4</f>
        <v>0</v>
      </c>
      <c r="K4" s="100">
        <f>'5-Yr PCSB Budget Base Case'!K4-'5-Yr PCSB Budget No Expansion'!K4</f>
        <v>0</v>
      </c>
      <c r="L4" s="106">
        <f>IF('5-Yr PCSB Budget Base Case'!G4,G4/'5-Yr PCSB Budget Base Case'!G4,0)</f>
        <v>0</v>
      </c>
      <c r="M4" s="107">
        <f>IF('5-Yr PCSB Budget Base Case'!H4,H4/'5-Yr PCSB Budget Base Case'!H4,0)</f>
        <v>0</v>
      </c>
      <c r="N4" s="107">
        <f>IF('5-Yr PCSB Budget Base Case'!I4,I4/'5-Yr PCSB Budget Base Case'!I4,0)</f>
        <v>0</v>
      </c>
      <c r="O4" s="107">
        <f>IF('5-Yr PCSB Budget Base Case'!J4,J4/'5-Yr PCSB Budget Base Case'!J4,0)</f>
        <v>0</v>
      </c>
      <c r="P4" s="108">
        <f>IF('5-Yr PCSB Budget Base Case'!K4,K4/'5-Yr PCSB Budget Base Case'!K4,0)</f>
        <v>0</v>
      </c>
    </row>
    <row r="5" spans="1:16" ht="16.5" customHeight="1" x14ac:dyDescent="0.2">
      <c r="A5" s="25" t="str">
        <f t="shared" si="0"/>
        <v>PCSB 5-Year Budget</v>
      </c>
      <c r="B5" s="16">
        <f t="shared" si="0"/>
        <v>184</v>
      </c>
      <c r="C5" s="25" t="str">
        <f t="shared" si="0"/>
        <v>Monument Academy PCS</v>
      </c>
      <c r="D5" s="26" t="str">
        <f t="shared" si="0"/>
        <v>2026-2027</v>
      </c>
      <c r="E5" s="32" t="s">
        <v>15</v>
      </c>
      <c r="F5" s="28">
        <f>'5-Yr PCSB Budget Base Case'!F5-'5-Yr PCSB Budget No Expansion'!F5</f>
        <v>0</v>
      </c>
      <c r="G5" s="28">
        <f>'5-Yr PCSB Budget Base Case'!G5-'5-Yr PCSB Budget No Expansion'!G5</f>
        <v>0</v>
      </c>
      <c r="H5" s="28">
        <f>'5-Yr PCSB Budget Base Case'!H5-'5-Yr PCSB Budget No Expansion'!H5</f>
        <v>0</v>
      </c>
      <c r="I5" s="28">
        <f>'5-Yr PCSB Budget Base Case'!I5-'5-Yr PCSB Budget No Expansion'!I5</f>
        <v>0</v>
      </c>
      <c r="J5" s="28">
        <f>'5-Yr PCSB Budget Base Case'!J5-'5-Yr PCSB Budget No Expansion'!J5</f>
        <v>0</v>
      </c>
      <c r="K5" s="28">
        <f>'5-Yr PCSB Budget Base Case'!K5-'5-Yr PCSB Budget No Expansion'!K5</f>
        <v>0</v>
      </c>
      <c r="L5" s="103">
        <f>IF('5-Yr PCSB Budget Base Case'!G5,G5/'5-Yr PCSB Budget Base Case'!G5,0)</f>
        <v>0</v>
      </c>
      <c r="M5" s="104">
        <f>IF('5-Yr PCSB Budget Base Case'!H5,H5/'5-Yr PCSB Budget Base Case'!H5,0)</f>
        <v>0</v>
      </c>
      <c r="N5" s="104">
        <f>IF('5-Yr PCSB Budget Base Case'!I5,I5/'5-Yr PCSB Budget Base Case'!I5,0)</f>
        <v>0</v>
      </c>
      <c r="O5" s="104">
        <f>IF('5-Yr PCSB Budget Base Case'!J5,J5/'5-Yr PCSB Budget Base Case'!J5,0)</f>
        <v>0</v>
      </c>
      <c r="P5" s="105">
        <f>IF('5-Yr PCSB Budget Base Case'!K5,K5/'5-Yr PCSB Budget Base Case'!K5,0)</f>
        <v>0</v>
      </c>
    </row>
    <row r="6" spans="1:16" ht="16.5" customHeight="1" x14ac:dyDescent="0.2">
      <c r="A6" s="25" t="str">
        <f t="shared" si="0"/>
        <v>PCSB 5-Year Budget</v>
      </c>
      <c r="B6" s="16">
        <f t="shared" si="0"/>
        <v>184</v>
      </c>
      <c r="C6" s="25" t="str">
        <f t="shared" si="0"/>
        <v>Monument Academy PCS</v>
      </c>
      <c r="D6" s="26" t="str">
        <f t="shared" si="0"/>
        <v>2026-2027</v>
      </c>
      <c r="E6" s="32" t="s">
        <v>16</v>
      </c>
      <c r="F6" s="99">
        <f>'5-Yr PCSB Budget Base Case'!F6-'5-Yr PCSB Budget No Expansion'!F6</f>
        <v>0</v>
      </c>
      <c r="G6" s="99">
        <f>'5-Yr PCSB Budget Base Case'!G6-'5-Yr PCSB Budget No Expansion'!G6</f>
        <v>0</v>
      </c>
      <c r="H6" s="100">
        <f>'5-Yr PCSB Budget Base Case'!H6-'5-Yr PCSB Budget No Expansion'!H6</f>
        <v>0</v>
      </c>
      <c r="I6" s="100">
        <f>'5-Yr PCSB Budget Base Case'!I6-'5-Yr PCSB Budget No Expansion'!I6</f>
        <v>0</v>
      </c>
      <c r="J6" s="100">
        <f>'5-Yr PCSB Budget Base Case'!J6-'5-Yr PCSB Budget No Expansion'!J6</f>
        <v>0</v>
      </c>
      <c r="K6" s="100">
        <f>'5-Yr PCSB Budget Base Case'!K6-'5-Yr PCSB Budget No Expansion'!K6</f>
        <v>0</v>
      </c>
      <c r="L6" s="106">
        <f>IF('5-Yr PCSB Budget Base Case'!G6,G6/'5-Yr PCSB Budget Base Case'!G6,0)</f>
        <v>0</v>
      </c>
      <c r="M6" s="107">
        <f>IF('5-Yr PCSB Budget Base Case'!H6,H6/'5-Yr PCSB Budget Base Case'!H6,0)</f>
        <v>0</v>
      </c>
      <c r="N6" s="107">
        <f>IF('5-Yr PCSB Budget Base Case'!I6,I6/'5-Yr PCSB Budget Base Case'!I6,0)</f>
        <v>0</v>
      </c>
      <c r="O6" s="107">
        <f>IF('5-Yr PCSB Budget Base Case'!J6,J6/'5-Yr PCSB Budget Base Case'!J6,0)</f>
        <v>0</v>
      </c>
      <c r="P6" s="108">
        <f>IF('5-Yr PCSB Budget Base Case'!K6,K6/'5-Yr PCSB Budget Base Case'!K6,0)</f>
        <v>0</v>
      </c>
    </row>
    <row r="7" spans="1:16" ht="16.5" customHeight="1" x14ac:dyDescent="0.2">
      <c r="A7" s="25" t="str">
        <f t="shared" si="0"/>
        <v>PCSB 5-Year Budget</v>
      </c>
      <c r="B7" s="16">
        <f t="shared" si="0"/>
        <v>184</v>
      </c>
      <c r="C7" s="25" t="str">
        <f t="shared" si="0"/>
        <v>Monument Academy PCS</v>
      </c>
      <c r="D7" s="26" t="str">
        <f t="shared" si="0"/>
        <v>2026-2027</v>
      </c>
      <c r="E7" s="32" t="s">
        <v>18</v>
      </c>
      <c r="F7" s="34">
        <f>'5-Yr PCSB Budget Base Case'!F7-'5-Yr PCSB Budget No Expansion'!F7</f>
        <v>0</v>
      </c>
      <c r="G7" s="34">
        <f>'5-Yr PCSB Budget Base Case'!G7-'5-Yr PCSB Budget No Expansion'!G7</f>
        <v>0</v>
      </c>
      <c r="H7" s="34">
        <f>'5-Yr PCSB Budget Base Case'!H7-'5-Yr PCSB Budget No Expansion'!H7</f>
        <v>0</v>
      </c>
      <c r="I7" s="34">
        <f>'5-Yr PCSB Budget Base Case'!I7-'5-Yr PCSB Budget No Expansion'!I7</f>
        <v>0</v>
      </c>
      <c r="J7" s="34">
        <f>'5-Yr PCSB Budget Base Case'!J7-'5-Yr PCSB Budget No Expansion'!J7</f>
        <v>0</v>
      </c>
      <c r="K7" s="34">
        <f>'5-Yr PCSB Budget Base Case'!K7-'5-Yr PCSB Budget No Expansion'!K7</f>
        <v>0</v>
      </c>
      <c r="L7" s="109">
        <f>IF('5-Yr PCSB Budget Base Case'!G7,G7/'5-Yr PCSB Budget Base Case'!G7,0)</f>
        <v>0</v>
      </c>
      <c r="M7" s="110">
        <f>IF('5-Yr PCSB Budget Base Case'!H7,H7/'5-Yr PCSB Budget Base Case'!H7,0)</f>
        <v>0</v>
      </c>
      <c r="N7" s="110">
        <f>IF('5-Yr PCSB Budget Base Case'!I7,I7/'5-Yr PCSB Budget Base Case'!I7,0)</f>
        <v>0</v>
      </c>
      <c r="O7" s="110">
        <f>IF('5-Yr PCSB Budget Base Case'!J7,J7/'5-Yr PCSB Budget Base Case'!J7,0)</f>
        <v>0</v>
      </c>
      <c r="P7" s="111">
        <f>IF('5-Yr PCSB Budget Base Case'!K7,K7/'5-Yr PCSB Budget Base Case'!K7,0)</f>
        <v>0</v>
      </c>
    </row>
    <row r="8" spans="1:16" ht="30" customHeight="1" x14ac:dyDescent="0.2">
      <c r="A8" s="25" t="str">
        <f t="shared" si="0"/>
        <v>PCSB 5-Year Budget</v>
      </c>
      <c r="B8" s="16">
        <f t="shared" si="0"/>
        <v>184</v>
      </c>
      <c r="C8" s="25" t="str">
        <f t="shared" si="0"/>
        <v>Monument Academy PCS</v>
      </c>
      <c r="D8" s="26" t="str">
        <f t="shared" si="0"/>
        <v>2026-2027</v>
      </c>
      <c r="E8" s="37" t="s">
        <v>19</v>
      </c>
      <c r="F8" s="93">
        <f>'5-Yr PCSB Budget Base Case'!F8</f>
        <v>1.34</v>
      </c>
      <c r="G8" s="112">
        <f>'5-Yr PCSB Budget Base Case'!G8-'5-Yr PCSB Budget No Expansion'!G8</f>
        <v>0</v>
      </c>
      <c r="H8" s="112">
        <f>'5-Yr PCSB Budget Base Case'!H8-'5-Yr PCSB Budget No Expansion'!H8</f>
        <v>0</v>
      </c>
      <c r="I8" s="112">
        <f>'5-Yr PCSB Budget Base Case'!I8-'5-Yr PCSB Budget No Expansion'!I8</f>
        <v>0</v>
      </c>
      <c r="J8" s="112">
        <f>'5-Yr PCSB Budget Base Case'!J8-'5-Yr PCSB Budget No Expansion'!J8</f>
        <v>0</v>
      </c>
      <c r="K8" s="112">
        <f>'5-Yr PCSB Budget Base Case'!K8-'5-Yr PCSB Budget No Expansion'!K8</f>
        <v>0</v>
      </c>
      <c r="L8" s="113">
        <f>IF('5-Yr PCSB Budget Base Case'!G8,G8/'5-Yr PCSB Budget Base Case'!G8,0)</f>
        <v>0</v>
      </c>
      <c r="M8" s="114">
        <f>IF('5-Yr PCSB Budget Base Case'!H8,H8/'5-Yr PCSB Budget Base Case'!H8,0)</f>
        <v>0</v>
      </c>
      <c r="N8" s="114">
        <f>IF('5-Yr PCSB Budget Base Case'!I8,I8/'5-Yr PCSB Budget Base Case'!I8,0)</f>
        <v>0</v>
      </c>
      <c r="O8" s="114">
        <f>IF('5-Yr PCSB Budget Base Case'!J8,J8/'5-Yr PCSB Budget Base Case'!J8,0)</f>
        <v>0</v>
      </c>
      <c r="P8" s="115">
        <f>IF('5-Yr PCSB Budget Base Case'!K8,K8/'5-Yr PCSB Budget Base Case'!K8,0)</f>
        <v>0</v>
      </c>
    </row>
    <row r="9" spans="1:16" ht="16.5" customHeight="1" x14ac:dyDescent="0.2">
      <c r="A9" s="25" t="str">
        <f t="shared" si="0"/>
        <v>PCSB 5-Year Budget</v>
      </c>
      <c r="B9" s="16">
        <f t="shared" si="0"/>
        <v>184</v>
      </c>
      <c r="C9" s="25" t="str">
        <f t="shared" si="0"/>
        <v>Monument Academy PCS</v>
      </c>
      <c r="D9" s="26" t="str">
        <f t="shared" si="0"/>
        <v>2026-2027</v>
      </c>
      <c r="E9" s="37" t="s">
        <v>20</v>
      </c>
      <c r="F9" s="93">
        <f>'5-Yr PCSB Budget Base Case'!F9</f>
        <v>1.3</v>
      </c>
      <c r="G9" s="112">
        <f>'5-Yr PCSB Budget Base Case'!G9-'5-Yr PCSB Budget No Expansion'!G9</f>
        <v>0</v>
      </c>
      <c r="H9" s="112">
        <f>'5-Yr PCSB Budget Base Case'!H9-'5-Yr PCSB Budget No Expansion'!H9</f>
        <v>0</v>
      </c>
      <c r="I9" s="112">
        <f>'5-Yr PCSB Budget Base Case'!I9-'5-Yr PCSB Budget No Expansion'!I9</f>
        <v>0</v>
      </c>
      <c r="J9" s="112">
        <f>'5-Yr PCSB Budget Base Case'!J9-'5-Yr PCSB Budget No Expansion'!J9</f>
        <v>0</v>
      </c>
      <c r="K9" s="112">
        <f>'5-Yr PCSB Budget Base Case'!K9-'5-Yr PCSB Budget No Expansion'!K9</f>
        <v>0</v>
      </c>
      <c r="L9" s="113">
        <f>IF('5-Yr PCSB Budget Base Case'!G9,G9/'5-Yr PCSB Budget Base Case'!G9,0)</f>
        <v>0</v>
      </c>
      <c r="M9" s="114">
        <f>IF('5-Yr PCSB Budget Base Case'!H9,H9/'5-Yr PCSB Budget Base Case'!H9,0)</f>
        <v>0</v>
      </c>
      <c r="N9" s="114">
        <f>IF('5-Yr PCSB Budget Base Case'!I9,I9/'5-Yr PCSB Budget Base Case'!I9,0)</f>
        <v>0</v>
      </c>
      <c r="O9" s="114">
        <f>IF('5-Yr PCSB Budget Base Case'!J9,J9/'5-Yr PCSB Budget Base Case'!J9,0)</f>
        <v>0</v>
      </c>
      <c r="P9" s="115">
        <f>IF('5-Yr PCSB Budget Base Case'!K9,K9/'5-Yr PCSB Budget Base Case'!K9,0)</f>
        <v>0</v>
      </c>
    </row>
    <row r="10" spans="1:16" ht="16.5" customHeight="1" x14ac:dyDescent="0.2">
      <c r="A10" s="25" t="str">
        <f t="shared" si="0"/>
        <v>PCSB 5-Year Budget</v>
      </c>
      <c r="B10" s="16">
        <f t="shared" si="0"/>
        <v>184</v>
      </c>
      <c r="C10" s="25" t="str">
        <f t="shared" si="0"/>
        <v>Monument Academy PCS</v>
      </c>
      <c r="D10" s="26" t="str">
        <f t="shared" si="0"/>
        <v>2026-2027</v>
      </c>
      <c r="E10" s="37" t="s">
        <v>21</v>
      </c>
      <c r="F10" s="93">
        <f>'5-Yr PCSB Budget Base Case'!F10</f>
        <v>1.3</v>
      </c>
      <c r="G10" s="112">
        <f>'5-Yr PCSB Budget Base Case'!G10-'5-Yr PCSB Budget No Expansion'!G10</f>
        <v>0</v>
      </c>
      <c r="H10" s="112">
        <f>'5-Yr PCSB Budget Base Case'!H10-'5-Yr PCSB Budget No Expansion'!H10</f>
        <v>0</v>
      </c>
      <c r="I10" s="112">
        <f>'5-Yr PCSB Budget Base Case'!I10-'5-Yr PCSB Budget No Expansion'!I10</f>
        <v>0</v>
      </c>
      <c r="J10" s="112">
        <f>'5-Yr PCSB Budget Base Case'!J10-'5-Yr PCSB Budget No Expansion'!J10</f>
        <v>0</v>
      </c>
      <c r="K10" s="112">
        <f>'5-Yr PCSB Budget Base Case'!K10-'5-Yr PCSB Budget No Expansion'!K10</f>
        <v>0</v>
      </c>
      <c r="L10" s="113">
        <f>IF('5-Yr PCSB Budget Base Case'!G10,G10/'5-Yr PCSB Budget Base Case'!G10,0)</f>
        <v>0</v>
      </c>
      <c r="M10" s="114">
        <f>IF('5-Yr PCSB Budget Base Case'!H10,H10/'5-Yr PCSB Budget Base Case'!H10,0)</f>
        <v>0</v>
      </c>
      <c r="N10" s="114">
        <f>IF('5-Yr PCSB Budget Base Case'!I10,I10/'5-Yr PCSB Budget Base Case'!I10,0)</f>
        <v>0</v>
      </c>
      <c r="O10" s="114">
        <f>IF('5-Yr PCSB Budget Base Case'!J10,J10/'5-Yr PCSB Budget Base Case'!J10,0)</f>
        <v>0</v>
      </c>
      <c r="P10" s="115">
        <f>IF('5-Yr PCSB Budget Base Case'!K10,K10/'5-Yr PCSB Budget Base Case'!K10,0)</f>
        <v>0</v>
      </c>
    </row>
    <row r="11" spans="1:16" ht="16.5" customHeight="1" x14ac:dyDescent="0.2">
      <c r="A11" s="25" t="str">
        <f t="shared" si="0"/>
        <v>PCSB 5-Year Budget</v>
      </c>
      <c r="B11" s="16">
        <f t="shared" si="0"/>
        <v>184</v>
      </c>
      <c r="C11" s="25" t="str">
        <f t="shared" si="0"/>
        <v>Monument Academy PCS</v>
      </c>
      <c r="D11" s="26" t="str">
        <f t="shared" si="0"/>
        <v>2026-2027</v>
      </c>
      <c r="E11" s="41">
        <v>1</v>
      </c>
      <c r="F11" s="93">
        <f>'5-Yr PCSB Budget Base Case'!F11</f>
        <v>1</v>
      </c>
      <c r="G11" s="112">
        <f>'5-Yr PCSB Budget Base Case'!G11-'5-Yr PCSB Budget No Expansion'!G11</f>
        <v>0</v>
      </c>
      <c r="H11" s="112">
        <f>'5-Yr PCSB Budget Base Case'!H11-'5-Yr PCSB Budget No Expansion'!H11</f>
        <v>0</v>
      </c>
      <c r="I11" s="112">
        <f>'5-Yr PCSB Budget Base Case'!I11-'5-Yr PCSB Budget No Expansion'!I11</f>
        <v>0</v>
      </c>
      <c r="J11" s="112">
        <f>'5-Yr PCSB Budget Base Case'!J11-'5-Yr PCSB Budget No Expansion'!J11</f>
        <v>0</v>
      </c>
      <c r="K11" s="112">
        <f>'5-Yr PCSB Budget Base Case'!K11-'5-Yr PCSB Budget No Expansion'!K11</f>
        <v>0</v>
      </c>
      <c r="L11" s="113">
        <f>IF('5-Yr PCSB Budget Base Case'!G11,G11/'5-Yr PCSB Budget Base Case'!G11,0)</f>
        <v>0</v>
      </c>
      <c r="M11" s="114">
        <f>IF('5-Yr PCSB Budget Base Case'!H11,H11/'5-Yr PCSB Budget Base Case'!H11,0)</f>
        <v>0</v>
      </c>
      <c r="N11" s="114">
        <f>IF('5-Yr PCSB Budget Base Case'!I11,I11/'5-Yr PCSB Budget Base Case'!I11,0)</f>
        <v>0</v>
      </c>
      <c r="O11" s="114">
        <f>IF('5-Yr PCSB Budget Base Case'!J11,J11/'5-Yr PCSB Budget Base Case'!J11,0)</f>
        <v>0</v>
      </c>
      <c r="P11" s="115">
        <f>IF('5-Yr PCSB Budget Base Case'!K11,K11/'5-Yr PCSB Budget Base Case'!K11,0)</f>
        <v>0</v>
      </c>
    </row>
    <row r="12" spans="1:16" ht="16.5" customHeight="1" x14ac:dyDescent="0.2">
      <c r="A12" s="25" t="str">
        <f t="shared" si="0"/>
        <v>PCSB 5-Year Budget</v>
      </c>
      <c r="B12" s="16">
        <f t="shared" si="0"/>
        <v>184</v>
      </c>
      <c r="C12" s="25" t="str">
        <f t="shared" si="0"/>
        <v>Monument Academy PCS</v>
      </c>
      <c r="D12" s="26" t="str">
        <f t="shared" si="0"/>
        <v>2026-2027</v>
      </c>
      <c r="E12" s="41">
        <v>2</v>
      </c>
      <c r="F12" s="93">
        <f>'5-Yr PCSB Budget Base Case'!F12</f>
        <v>1</v>
      </c>
      <c r="G12" s="112">
        <f>'5-Yr PCSB Budget Base Case'!G12-'5-Yr PCSB Budget No Expansion'!G12</f>
        <v>0</v>
      </c>
      <c r="H12" s="112">
        <f>'5-Yr PCSB Budget Base Case'!H12-'5-Yr PCSB Budget No Expansion'!H12</f>
        <v>0</v>
      </c>
      <c r="I12" s="112">
        <f>'5-Yr PCSB Budget Base Case'!I12-'5-Yr PCSB Budget No Expansion'!I12</f>
        <v>0</v>
      </c>
      <c r="J12" s="112">
        <f>'5-Yr PCSB Budget Base Case'!J12-'5-Yr PCSB Budget No Expansion'!J12</f>
        <v>0</v>
      </c>
      <c r="K12" s="112">
        <f>'5-Yr PCSB Budget Base Case'!K12-'5-Yr PCSB Budget No Expansion'!K12</f>
        <v>0</v>
      </c>
      <c r="L12" s="113">
        <f>IF('5-Yr PCSB Budget Base Case'!G12,G12/'5-Yr PCSB Budget Base Case'!G12,0)</f>
        <v>0</v>
      </c>
      <c r="M12" s="114">
        <f>IF('5-Yr PCSB Budget Base Case'!H12,H12/'5-Yr PCSB Budget Base Case'!H12,0)</f>
        <v>0</v>
      </c>
      <c r="N12" s="114">
        <f>IF('5-Yr PCSB Budget Base Case'!I12,I12/'5-Yr PCSB Budget Base Case'!I12,0)</f>
        <v>0</v>
      </c>
      <c r="O12" s="114">
        <f>IF('5-Yr PCSB Budget Base Case'!J12,J12/'5-Yr PCSB Budget Base Case'!J12,0)</f>
        <v>0</v>
      </c>
      <c r="P12" s="115">
        <f>IF('5-Yr PCSB Budget Base Case'!K12,K12/'5-Yr PCSB Budget Base Case'!K12,0)</f>
        <v>0</v>
      </c>
    </row>
    <row r="13" spans="1:16" ht="16.5" customHeight="1" x14ac:dyDescent="0.2">
      <c r="A13" s="25" t="str">
        <f t="shared" si="0"/>
        <v>PCSB 5-Year Budget</v>
      </c>
      <c r="B13" s="16">
        <f t="shared" si="0"/>
        <v>184</v>
      </c>
      <c r="C13" s="25" t="str">
        <f t="shared" si="0"/>
        <v>Monument Academy PCS</v>
      </c>
      <c r="D13" s="26" t="str">
        <f t="shared" si="0"/>
        <v>2026-2027</v>
      </c>
      <c r="E13" s="41">
        <v>3</v>
      </c>
      <c r="F13" s="93">
        <f>'5-Yr PCSB Budget Base Case'!F13</f>
        <v>1</v>
      </c>
      <c r="G13" s="112">
        <f>'5-Yr PCSB Budget Base Case'!G13-'5-Yr PCSB Budget No Expansion'!G13</f>
        <v>0</v>
      </c>
      <c r="H13" s="112">
        <f>'5-Yr PCSB Budget Base Case'!H13-'5-Yr PCSB Budget No Expansion'!H13</f>
        <v>0</v>
      </c>
      <c r="I13" s="112">
        <f>'5-Yr PCSB Budget Base Case'!I13-'5-Yr PCSB Budget No Expansion'!I13</f>
        <v>0</v>
      </c>
      <c r="J13" s="112">
        <f>'5-Yr PCSB Budget Base Case'!J13-'5-Yr PCSB Budget No Expansion'!J13</f>
        <v>0</v>
      </c>
      <c r="K13" s="112">
        <f>'5-Yr PCSB Budget Base Case'!K13-'5-Yr PCSB Budget No Expansion'!K13</f>
        <v>0</v>
      </c>
      <c r="L13" s="113">
        <f>IF('5-Yr PCSB Budget Base Case'!G13,G13/'5-Yr PCSB Budget Base Case'!G13,0)</f>
        <v>0</v>
      </c>
      <c r="M13" s="114">
        <f>IF('5-Yr PCSB Budget Base Case'!H13,H13/'5-Yr PCSB Budget Base Case'!H13,0)</f>
        <v>0</v>
      </c>
      <c r="N13" s="114">
        <f>IF('5-Yr PCSB Budget Base Case'!I13,I13/'5-Yr PCSB Budget Base Case'!I13,0)</f>
        <v>0</v>
      </c>
      <c r="O13" s="114">
        <f>IF('5-Yr PCSB Budget Base Case'!J13,J13/'5-Yr PCSB Budget Base Case'!J13,0)</f>
        <v>0</v>
      </c>
      <c r="P13" s="115">
        <f>IF('5-Yr PCSB Budget Base Case'!K13,K13/'5-Yr PCSB Budget Base Case'!K13,0)</f>
        <v>0</v>
      </c>
    </row>
    <row r="14" spans="1:16" ht="16.5" customHeight="1" x14ac:dyDescent="0.2">
      <c r="A14" s="25" t="str">
        <f t="shared" si="0"/>
        <v>PCSB 5-Year Budget</v>
      </c>
      <c r="B14" s="16">
        <f t="shared" si="0"/>
        <v>184</v>
      </c>
      <c r="C14" s="25" t="str">
        <f t="shared" si="0"/>
        <v>Monument Academy PCS</v>
      </c>
      <c r="D14" s="26" t="str">
        <f t="shared" si="0"/>
        <v>2026-2027</v>
      </c>
      <c r="E14" s="41">
        <v>4</v>
      </c>
      <c r="F14" s="93">
        <f>'5-Yr PCSB Budget Base Case'!F14</f>
        <v>1</v>
      </c>
      <c r="G14" s="112">
        <f>'5-Yr PCSB Budget Base Case'!G14-'5-Yr PCSB Budget No Expansion'!G14</f>
        <v>0</v>
      </c>
      <c r="H14" s="112">
        <f>'5-Yr PCSB Budget Base Case'!H14-'5-Yr PCSB Budget No Expansion'!H14</f>
        <v>0</v>
      </c>
      <c r="I14" s="112">
        <f>'5-Yr PCSB Budget Base Case'!I14-'5-Yr PCSB Budget No Expansion'!I14</f>
        <v>0</v>
      </c>
      <c r="J14" s="112">
        <f>'5-Yr PCSB Budget Base Case'!J14-'5-Yr PCSB Budget No Expansion'!J14</f>
        <v>0</v>
      </c>
      <c r="K14" s="112">
        <f>'5-Yr PCSB Budget Base Case'!K14-'5-Yr PCSB Budget No Expansion'!K14</f>
        <v>0</v>
      </c>
      <c r="L14" s="113">
        <f>IF('5-Yr PCSB Budget Base Case'!G14,G14/'5-Yr PCSB Budget Base Case'!G14,0)</f>
        <v>0</v>
      </c>
      <c r="M14" s="114">
        <f>IF('5-Yr PCSB Budget Base Case'!H14,H14/'5-Yr PCSB Budget Base Case'!H14,0)</f>
        <v>0</v>
      </c>
      <c r="N14" s="114">
        <f>IF('5-Yr PCSB Budget Base Case'!I14,I14/'5-Yr PCSB Budget Base Case'!I14,0)</f>
        <v>0</v>
      </c>
      <c r="O14" s="114">
        <f>IF('5-Yr PCSB Budget Base Case'!J14,J14/'5-Yr PCSB Budget Base Case'!J14,0)</f>
        <v>0</v>
      </c>
      <c r="P14" s="115">
        <f>IF('5-Yr PCSB Budget Base Case'!K14,K14/'5-Yr PCSB Budget Base Case'!K14,0)</f>
        <v>0</v>
      </c>
    </row>
    <row r="15" spans="1:16" ht="16.5" customHeight="1" x14ac:dyDescent="0.2">
      <c r="A15" s="25" t="str">
        <f t="shared" si="0"/>
        <v>PCSB 5-Year Budget</v>
      </c>
      <c r="B15" s="16">
        <f t="shared" si="0"/>
        <v>184</v>
      </c>
      <c r="C15" s="25" t="str">
        <f t="shared" si="0"/>
        <v>Monument Academy PCS</v>
      </c>
      <c r="D15" s="26" t="str">
        <f t="shared" si="0"/>
        <v>2026-2027</v>
      </c>
      <c r="E15" s="41">
        <v>5</v>
      </c>
      <c r="F15" s="93">
        <f>'5-Yr PCSB Budget Base Case'!F15</f>
        <v>1</v>
      </c>
      <c r="G15" s="112">
        <f>'5-Yr PCSB Budget Base Case'!G15-'5-Yr PCSB Budget No Expansion'!G15</f>
        <v>0</v>
      </c>
      <c r="H15" s="112">
        <f>'5-Yr PCSB Budget Base Case'!H15-'5-Yr PCSB Budget No Expansion'!H15</f>
        <v>-18</v>
      </c>
      <c r="I15" s="112">
        <f>'5-Yr PCSB Budget Base Case'!I15-'5-Yr PCSB Budget No Expansion'!I15</f>
        <v>-18</v>
      </c>
      <c r="J15" s="112">
        <f>'5-Yr PCSB Budget Base Case'!J15-'5-Yr PCSB Budget No Expansion'!J15</f>
        <v>-18</v>
      </c>
      <c r="K15" s="112">
        <f>'5-Yr PCSB Budget Base Case'!K15-'5-Yr PCSB Budget No Expansion'!K15</f>
        <v>-18</v>
      </c>
      <c r="L15" s="113">
        <f>IF('5-Yr PCSB Budget Base Case'!G15,G15/'5-Yr PCSB Budget Base Case'!G15,0)</f>
        <v>0</v>
      </c>
      <c r="M15" s="114">
        <f>IF('5-Yr PCSB Budget Base Case'!H15,H15/'5-Yr PCSB Budget Base Case'!H15,0)</f>
        <v>-1.2</v>
      </c>
      <c r="N15" s="114">
        <f>IF('5-Yr PCSB Budget Base Case'!I15,I15/'5-Yr PCSB Budget Base Case'!I15,0)</f>
        <v>-1.2</v>
      </c>
      <c r="O15" s="114">
        <f>IF('5-Yr PCSB Budget Base Case'!J15,J15/'5-Yr PCSB Budget Base Case'!J15,0)</f>
        <v>-1.2</v>
      </c>
      <c r="P15" s="115">
        <f>IF('5-Yr PCSB Budget Base Case'!K15,K15/'5-Yr PCSB Budget Base Case'!K15,0)</f>
        <v>-1.2</v>
      </c>
    </row>
    <row r="16" spans="1:16" ht="16.5" customHeight="1" x14ac:dyDescent="0.2">
      <c r="A16" s="25" t="str">
        <f t="shared" si="0"/>
        <v>PCSB 5-Year Budget</v>
      </c>
      <c r="B16" s="16">
        <f t="shared" si="0"/>
        <v>184</v>
      </c>
      <c r="C16" s="25" t="str">
        <f t="shared" si="0"/>
        <v>Monument Academy PCS</v>
      </c>
      <c r="D16" s="26" t="str">
        <f t="shared" si="0"/>
        <v>2026-2027</v>
      </c>
      <c r="E16" s="41">
        <v>6</v>
      </c>
      <c r="F16" s="93">
        <f>'5-Yr PCSB Budget Base Case'!F16</f>
        <v>1.08</v>
      </c>
      <c r="G16" s="112">
        <f>'5-Yr PCSB Budget Base Case'!G16-'5-Yr PCSB Budget No Expansion'!G16</f>
        <v>0</v>
      </c>
      <c r="H16" s="112">
        <f>'5-Yr PCSB Budget Base Case'!H16-'5-Yr PCSB Budget No Expansion'!H16</f>
        <v>15</v>
      </c>
      <c r="I16" s="112">
        <f>'5-Yr PCSB Budget Base Case'!I16-'5-Yr PCSB Budget No Expansion'!I16</f>
        <v>15</v>
      </c>
      <c r="J16" s="112">
        <f>'5-Yr PCSB Budget Base Case'!J16-'5-Yr PCSB Budget No Expansion'!J16</f>
        <v>15</v>
      </c>
      <c r="K16" s="112">
        <f>'5-Yr PCSB Budget Base Case'!K16-'5-Yr PCSB Budget No Expansion'!K16</f>
        <v>15</v>
      </c>
      <c r="L16" s="113">
        <f>IF('5-Yr PCSB Budget Base Case'!G16,G16/'5-Yr PCSB Budget Base Case'!G16,0)</f>
        <v>0</v>
      </c>
      <c r="M16" s="114">
        <f>IF('5-Yr PCSB Budget Base Case'!H16,H16/'5-Yr PCSB Budget Base Case'!H16,0)</f>
        <v>0.42857142857142855</v>
      </c>
      <c r="N16" s="114">
        <f>IF('5-Yr PCSB Budget Base Case'!I16,I16/'5-Yr PCSB Budget Base Case'!I16,0)</f>
        <v>0.42857142857142855</v>
      </c>
      <c r="O16" s="114">
        <f>IF('5-Yr PCSB Budget Base Case'!J16,J16/'5-Yr PCSB Budget Base Case'!J16,0)</f>
        <v>0.42857142857142855</v>
      </c>
      <c r="P16" s="115">
        <f>IF('5-Yr PCSB Budget Base Case'!K16,K16/'5-Yr PCSB Budget Base Case'!K16,0)</f>
        <v>0.42857142857142855</v>
      </c>
    </row>
    <row r="17" spans="1:16" ht="16.5" customHeight="1" x14ac:dyDescent="0.2">
      <c r="A17" s="25" t="str">
        <f t="shared" si="0"/>
        <v>PCSB 5-Year Budget</v>
      </c>
      <c r="B17" s="16">
        <f t="shared" si="0"/>
        <v>184</v>
      </c>
      <c r="C17" s="25" t="str">
        <f t="shared" si="0"/>
        <v>Monument Academy PCS</v>
      </c>
      <c r="D17" s="26" t="str">
        <f t="shared" si="0"/>
        <v>2026-2027</v>
      </c>
      <c r="E17" s="41">
        <v>7</v>
      </c>
      <c r="F17" s="93">
        <f>'5-Yr PCSB Budget Base Case'!F17</f>
        <v>1.08</v>
      </c>
      <c r="G17" s="112">
        <f>'5-Yr PCSB Budget Base Case'!G17-'5-Yr PCSB Budget No Expansion'!G17</f>
        <v>0</v>
      </c>
      <c r="H17" s="112">
        <f>'5-Yr PCSB Budget Base Case'!H17-'5-Yr PCSB Budget No Expansion'!H17</f>
        <v>10</v>
      </c>
      <c r="I17" s="112">
        <f>'5-Yr PCSB Budget Base Case'!I17-'5-Yr PCSB Budget No Expansion'!I17</f>
        <v>10</v>
      </c>
      <c r="J17" s="112">
        <f>'5-Yr PCSB Budget Base Case'!J17-'5-Yr PCSB Budget No Expansion'!J17</f>
        <v>10</v>
      </c>
      <c r="K17" s="112">
        <f>'5-Yr PCSB Budget Base Case'!K17-'5-Yr PCSB Budget No Expansion'!K17</f>
        <v>10</v>
      </c>
      <c r="L17" s="113">
        <f>IF('5-Yr PCSB Budget Base Case'!G17,G17/'5-Yr PCSB Budget Base Case'!G17,0)</f>
        <v>0</v>
      </c>
      <c r="M17" s="114">
        <f>IF('5-Yr PCSB Budget Base Case'!H17,H17/'5-Yr PCSB Budget Base Case'!H17,0)</f>
        <v>0.22727272727272727</v>
      </c>
      <c r="N17" s="114">
        <f>IF('5-Yr PCSB Budget Base Case'!I17,I17/'5-Yr PCSB Budget Base Case'!I17,0)</f>
        <v>0.22727272727272727</v>
      </c>
      <c r="O17" s="114">
        <f>IF('5-Yr PCSB Budget Base Case'!J17,J17/'5-Yr PCSB Budget Base Case'!J17,0)</f>
        <v>0.22727272727272727</v>
      </c>
      <c r="P17" s="115">
        <f>IF('5-Yr PCSB Budget Base Case'!K17,K17/'5-Yr PCSB Budget Base Case'!K17,0)</f>
        <v>0.22727272727272727</v>
      </c>
    </row>
    <row r="18" spans="1:16" ht="16.5" customHeight="1" x14ac:dyDescent="0.2">
      <c r="A18" s="25" t="str">
        <f t="shared" si="0"/>
        <v>PCSB 5-Year Budget</v>
      </c>
      <c r="B18" s="16">
        <f t="shared" si="0"/>
        <v>184</v>
      </c>
      <c r="C18" s="25" t="str">
        <f t="shared" si="0"/>
        <v>Monument Academy PCS</v>
      </c>
      <c r="D18" s="26" t="str">
        <f t="shared" si="0"/>
        <v>2026-2027</v>
      </c>
      <c r="E18" s="41">
        <v>8</v>
      </c>
      <c r="F18" s="93">
        <f>'5-Yr PCSB Budget Base Case'!F18</f>
        <v>1.08</v>
      </c>
      <c r="G18" s="112">
        <f>'5-Yr PCSB Budget Base Case'!G18-'5-Yr PCSB Budget No Expansion'!G18</f>
        <v>0</v>
      </c>
      <c r="H18" s="112">
        <f>'5-Yr PCSB Budget Base Case'!H18-'5-Yr PCSB Budget No Expansion'!H18</f>
        <v>-7</v>
      </c>
      <c r="I18" s="112">
        <f>'5-Yr PCSB Budget Base Case'!I18-'5-Yr PCSB Budget No Expansion'!I18</f>
        <v>-7</v>
      </c>
      <c r="J18" s="112">
        <f>'5-Yr PCSB Budget Base Case'!J18-'5-Yr PCSB Budget No Expansion'!J18</f>
        <v>-7</v>
      </c>
      <c r="K18" s="112">
        <f>'5-Yr PCSB Budget Base Case'!K18-'5-Yr PCSB Budget No Expansion'!K18</f>
        <v>-7</v>
      </c>
      <c r="L18" s="113">
        <f>IF('5-Yr PCSB Budget Base Case'!G18,G18/'5-Yr PCSB Budget Base Case'!G18,0)</f>
        <v>0</v>
      </c>
      <c r="M18" s="114">
        <f>IF('5-Yr PCSB Budget Base Case'!H18,H18/'5-Yr PCSB Budget Base Case'!H18,0)</f>
        <v>-0.19444444444444445</v>
      </c>
      <c r="N18" s="114">
        <f>IF('5-Yr PCSB Budget Base Case'!I18,I18/'5-Yr PCSB Budget Base Case'!I18,0)</f>
        <v>-0.19444444444444445</v>
      </c>
      <c r="O18" s="114">
        <f>IF('5-Yr PCSB Budget Base Case'!J18,J18/'5-Yr PCSB Budget Base Case'!J18,0)</f>
        <v>-0.19444444444444445</v>
      </c>
      <c r="P18" s="115">
        <f>IF('5-Yr PCSB Budget Base Case'!K18,K18/'5-Yr PCSB Budget Base Case'!K18,0)</f>
        <v>-0.19444444444444445</v>
      </c>
    </row>
    <row r="19" spans="1:16" ht="16.5" customHeight="1" x14ac:dyDescent="0.2">
      <c r="A19" s="25" t="str">
        <f t="shared" si="0"/>
        <v>PCSB 5-Year Budget</v>
      </c>
      <c r="B19" s="16">
        <f t="shared" si="0"/>
        <v>184</v>
      </c>
      <c r="C19" s="25" t="str">
        <f t="shared" si="0"/>
        <v>Monument Academy PCS</v>
      </c>
      <c r="D19" s="26" t="str">
        <f t="shared" si="0"/>
        <v>2026-2027</v>
      </c>
      <c r="E19" s="41">
        <v>9</v>
      </c>
      <c r="F19" s="93">
        <f>'5-Yr PCSB Budget Base Case'!F19</f>
        <v>1.22</v>
      </c>
      <c r="G19" s="112">
        <f>'5-Yr PCSB Budget Base Case'!G19-'5-Yr PCSB Budget No Expansion'!G19</f>
        <v>0</v>
      </c>
      <c r="H19" s="112">
        <f>'5-Yr PCSB Budget Base Case'!H19-'5-Yr PCSB Budget No Expansion'!H19</f>
        <v>38</v>
      </c>
      <c r="I19" s="112">
        <f>'5-Yr PCSB Budget Base Case'!I19-'5-Yr PCSB Budget No Expansion'!I19</f>
        <v>38</v>
      </c>
      <c r="J19" s="112">
        <f>'5-Yr PCSB Budget Base Case'!J19-'5-Yr PCSB Budget No Expansion'!J19</f>
        <v>38</v>
      </c>
      <c r="K19" s="112">
        <f>'5-Yr PCSB Budget Base Case'!K19-'5-Yr PCSB Budget No Expansion'!K19</f>
        <v>38</v>
      </c>
      <c r="L19" s="113">
        <f>IF('5-Yr PCSB Budget Base Case'!G19,G19/'5-Yr PCSB Budget Base Case'!G19,0)</f>
        <v>0</v>
      </c>
      <c r="M19" s="114">
        <f>IF('5-Yr PCSB Budget Base Case'!H19,H19/'5-Yr PCSB Budget Base Case'!H19,0)</f>
        <v>1</v>
      </c>
      <c r="N19" s="114">
        <f>IF('5-Yr PCSB Budget Base Case'!I19,I19/'5-Yr PCSB Budget Base Case'!I19,0)</f>
        <v>1</v>
      </c>
      <c r="O19" s="114">
        <f>IF('5-Yr PCSB Budget Base Case'!J19,J19/'5-Yr PCSB Budget Base Case'!J19,0)</f>
        <v>1</v>
      </c>
      <c r="P19" s="115">
        <f>IF('5-Yr PCSB Budget Base Case'!K19,K19/'5-Yr PCSB Budget Base Case'!K19,0)</f>
        <v>1</v>
      </c>
    </row>
    <row r="20" spans="1:16" ht="16.5" customHeight="1" x14ac:dyDescent="0.2">
      <c r="A20" s="25" t="str">
        <f t="shared" si="0"/>
        <v>PCSB 5-Year Budget</v>
      </c>
      <c r="B20" s="16">
        <f t="shared" si="0"/>
        <v>184</v>
      </c>
      <c r="C20" s="25" t="str">
        <f t="shared" si="0"/>
        <v>Monument Academy PCS</v>
      </c>
      <c r="D20" s="26" t="str">
        <f t="shared" si="0"/>
        <v>2026-2027</v>
      </c>
      <c r="E20" s="41">
        <v>10</v>
      </c>
      <c r="F20" s="93">
        <f>'5-Yr PCSB Budget Base Case'!F20</f>
        <v>1.22</v>
      </c>
      <c r="G20" s="112">
        <f>'5-Yr PCSB Budget Base Case'!G20-'5-Yr PCSB Budget No Expansion'!G20</f>
        <v>0</v>
      </c>
      <c r="H20" s="112">
        <f>'5-Yr PCSB Budget Base Case'!H20-'5-Yr PCSB Budget No Expansion'!H20</f>
        <v>38</v>
      </c>
      <c r="I20" s="112">
        <f>'5-Yr PCSB Budget Base Case'!I20-'5-Yr PCSB Budget No Expansion'!I20</f>
        <v>38</v>
      </c>
      <c r="J20" s="112">
        <f>'5-Yr PCSB Budget Base Case'!J20-'5-Yr PCSB Budget No Expansion'!J20</f>
        <v>38</v>
      </c>
      <c r="K20" s="112">
        <f>'5-Yr PCSB Budget Base Case'!K20-'5-Yr PCSB Budget No Expansion'!K20</f>
        <v>38</v>
      </c>
      <c r="L20" s="113">
        <f>IF('5-Yr PCSB Budget Base Case'!G20,G20/'5-Yr PCSB Budget Base Case'!G20,0)</f>
        <v>0</v>
      </c>
      <c r="M20" s="114">
        <f>IF('5-Yr PCSB Budget Base Case'!H20,H20/'5-Yr PCSB Budget Base Case'!H20,0)</f>
        <v>1</v>
      </c>
      <c r="N20" s="114">
        <f>IF('5-Yr PCSB Budget Base Case'!I20,I20/'5-Yr PCSB Budget Base Case'!I20,0)</f>
        <v>1</v>
      </c>
      <c r="O20" s="114">
        <f>IF('5-Yr PCSB Budget Base Case'!J20,J20/'5-Yr PCSB Budget Base Case'!J20,0)</f>
        <v>1</v>
      </c>
      <c r="P20" s="115">
        <f>IF('5-Yr PCSB Budget Base Case'!K20,K20/'5-Yr PCSB Budget Base Case'!K20,0)</f>
        <v>1</v>
      </c>
    </row>
    <row r="21" spans="1:16" ht="16.5" customHeight="1" x14ac:dyDescent="0.2">
      <c r="A21" s="25" t="str">
        <f t="shared" si="0"/>
        <v>PCSB 5-Year Budget</v>
      </c>
      <c r="B21" s="16">
        <f t="shared" si="0"/>
        <v>184</v>
      </c>
      <c r="C21" s="25" t="str">
        <f t="shared" si="0"/>
        <v>Monument Academy PCS</v>
      </c>
      <c r="D21" s="26" t="str">
        <f t="shared" si="0"/>
        <v>2026-2027</v>
      </c>
      <c r="E21" s="41">
        <v>11</v>
      </c>
      <c r="F21" s="93">
        <f>'5-Yr PCSB Budget Base Case'!F21</f>
        <v>1.22</v>
      </c>
      <c r="G21" s="112">
        <f>'5-Yr PCSB Budget Base Case'!G21-'5-Yr PCSB Budget No Expansion'!G21</f>
        <v>0</v>
      </c>
      <c r="H21" s="112">
        <f>'5-Yr PCSB Budget Base Case'!H21-'5-Yr PCSB Budget No Expansion'!H21</f>
        <v>0</v>
      </c>
      <c r="I21" s="112">
        <f>'5-Yr PCSB Budget Base Case'!I21-'5-Yr PCSB Budget No Expansion'!I21</f>
        <v>34</v>
      </c>
      <c r="J21" s="112">
        <f>'5-Yr PCSB Budget Base Case'!J21-'5-Yr PCSB Budget No Expansion'!J21</f>
        <v>34</v>
      </c>
      <c r="K21" s="112">
        <f>'5-Yr PCSB Budget Base Case'!K21-'5-Yr PCSB Budget No Expansion'!K21</f>
        <v>34</v>
      </c>
      <c r="L21" s="113">
        <f>IF('5-Yr PCSB Budget Base Case'!G21,G21/'5-Yr PCSB Budget Base Case'!G21,0)</f>
        <v>0</v>
      </c>
      <c r="M21" s="114">
        <f>IF('5-Yr PCSB Budget Base Case'!H21,H21/'5-Yr PCSB Budget Base Case'!H21,0)</f>
        <v>0</v>
      </c>
      <c r="N21" s="114">
        <f>IF('5-Yr PCSB Budget Base Case'!I21,I21/'5-Yr PCSB Budget Base Case'!I21,0)</f>
        <v>1</v>
      </c>
      <c r="O21" s="114">
        <f>IF('5-Yr PCSB Budget Base Case'!J21,J21/'5-Yr PCSB Budget Base Case'!J21,0)</f>
        <v>1</v>
      </c>
      <c r="P21" s="115">
        <f>IF('5-Yr PCSB Budget Base Case'!K21,K21/'5-Yr PCSB Budget Base Case'!K21,0)</f>
        <v>1</v>
      </c>
    </row>
    <row r="22" spans="1:16" ht="16.5" customHeight="1" x14ac:dyDescent="0.2">
      <c r="A22" s="25" t="str">
        <f t="shared" si="0"/>
        <v>PCSB 5-Year Budget</v>
      </c>
      <c r="B22" s="16">
        <f t="shared" si="0"/>
        <v>184</v>
      </c>
      <c r="C22" s="25" t="str">
        <f t="shared" si="0"/>
        <v>Monument Academy PCS</v>
      </c>
      <c r="D22" s="26" t="str">
        <f t="shared" si="0"/>
        <v>2026-2027</v>
      </c>
      <c r="E22" s="41">
        <v>12</v>
      </c>
      <c r="F22" s="93">
        <f>'5-Yr PCSB Budget Base Case'!F22</f>
        <v>1.22</v>
      </c>
      <c r="G22" s="112">
        <f>'5-Yr PCSB Budget Base Case'!G22-'5-Yr PCSB Budget No Expansion'!G22</f>
        <v>0</v>
      </c>
      <c r="H22" s="112">
        <f>'5-Yr PCSB Budget Base Case'!H22-'5-Yr PCSB Budget No Expansion'!H22</f>
        <v>0</v>
      </c>
      <c r="I22" s="112">
        <f>'5-Yr PCSB Budget Base Case'!I22-'5-Yr PCSB Budget No Expansion'!I22</f>
        <v>0</v>
      </c>
      <c r="J22" s="112">
        <f>'5-Yr PCSB Budget Base Case'!J22-'5-Yr PCSB Budget No Expansion'!J22</f>
        <v>34</v>
      </c>
      <c r="K22" s="112">
        <f>'5-Yr PCSB Budget Base Case'!K22-'5-Yr PCSB Budget No Expansion'!K22</f>
        <v>34</v>
      </c>
      <c r="L22" s="113">
        <f>IF('5-Yr PCSB Budget Base Case'!G22,G22/'5-Yr PCSB Budget Base Case'!G22,0)</f>
        <v>0</v>
      </c>
      <c r="M22" s="114">
        <f>IF('5-Yr PCSB Budget Base Case'!H22,H22/'5-Yr PCSB Budget Base Case'!H22,0)</f>
        <v>0</v>
      </c>
      <c r="N22" s="114">
        <f>IF('5-Yr PCSB Budget Base Case'!I22,I22/'5-Yr PCSB Budget Base Case'!I22,0)</f>
        <v>0</v>
      </c>
      <c r="O22" s="114">
        <f>IF('5-Yr PCSB Budget Base Case'!J22,J22/'5-Yr PCSB Budget Base Case'!J22,0)</f>
        <v>1</v>
      </c>
      <c r="P22" s="115">
        <f>IF('5-Yr PCSB Budget Base Case'!K22,K22/'5-Yr PCSB Budget Base Case'!K22,0)</f>
        <v>1</v>
      </c>
    </row>
    <row r="23" spans="1:16" ht="16.5" customHeight="1" x14ac:dyDescent="0.2">
      <c r="A23" s="25" t="str">
        <f t="shared" ref="A23:D42" si="1">A$2</f>
        <v>PCSB 5-Year Budget</v>
      </c>
      <c r="B23" s="16">
        <f t="shared" si="1"/>
        <v>184</v>
      </c>
      <c r="C23" s="25" t="str">
        <f t="shared" si="1"/>
        <v>Monument Academy PCS</v>
      </c>
      <c r="D23" s="26" t="str">
        <f t="shared" si="1"/>
        <v>2026-2027</v>
      </c>
      <c r="E23" s="37" t="s">
        <v>25</v>
      </c>
      <c r="F23" s="93">
        <f>'5-Yr PCSB Budget Base Case'!F23</f>
        <v>1.58</v>
      </c>
      <c r="G23" s="112">
        <f>'5-Yr PCSB Budget Base Case'!G23-'5-Yr PCSB Budget No Expansion'!G23</f>
        <v>0</v>
      </c>
      <c r="H23" s="112">
        <f>'5-Yr PCSB Budget Base Case'!H23-'5-Yr PCSB Budget No Expansion'!H23</f>
        <v>0</v>
      </c>
      <c r="I23" s="112">
        <f>'5-Yr PCSB Budget Base Case'!I23-'5-Yr PCSB Budget No Expansion'!I23</f>
        <v>0</v>
      </c>
      <c r="J23" s="112">
        <f>'5-Yr PCSB Budget Base Case'!J23-'5-Yr PCSB Budget No Expansion'!J23</f>
        <v>0</v>
      </c>
      <c r="K23" s="112">
        <f>'5-Yr PCSB Budget Base Case'!K23-'5-Yr PCSB Budget No Expansion'!K23</f>
        <v>0</v>
      </c>
      <c r="L23" s="113">
        <f>IF('5-Yr PCSB Budget Base Case'!G23,G23/'5-Yr PCSB Budget Base Case'!G23,0)</f>
        <v>0</v>
      </c>
      <c r="M23" s="114">
        <f>IF('5-Yr PCSB Budget Base Case'!H23,H23/'5-Yr PCSB Budget Base Case'!H23,0)</f>
        <v>0</v>
      </c>
      <c r="N23" s="114">
        <f>IF('5-Yr PCSB Budget Base Case'!I23,I23/'5-Yr PCSB Budget Base Case'!I23,0)</f>
        <v>0</v>
      </c>
      <c r="O23" s="114">
        <f>IF('5-Yr PCSB Budget Base Case'!J23,J23/'5-Yr PCSB Budget Base Case'!J23,0)</f>
        <v>0</v>
      </c>
      <c r="P23" s="115">
        <f>IF('5-Yr PCSB Budget Base Case'!K23,K23/'5-Yr PCSB Budget Base Case'!K23,0)</f>
        <v>0</v>
      </c>
    </row>
    <row r="24" spans="1:16" ht="16.5" customHeight="1" x14ac:dyDescent="0.2">
      <c r="A24" s="25" t="str">
        <f t="shared" si="1"/>
        <v>PCSB 5-Year Budget</v>
      </c>
      <c r="B24" s="16">
        <f t="shared" si="1"/>
        <v>184</v>
      </c>
      <c r="C24" s="25" t="str">
        <f t="shared" si="1"/>
        <v>Monument Academy PCS</v>
      </c>
      <c r="D24" s="26" t="str">
        <f t="shared" si="1"/>
        <v>2026-2027</v>
      </c>
      <c r="E24" s="37" t="s">
        <v>26</v>
      </c>
      <c r="F24" s="93">
        <f>'5-Yr PCSB Budget Base Case'!F24</f>
        <v>1.17</v>
      </c>
      <c r="G24" s="112">
        <f>'5-Yr PCSB Budget Base Case'!G24-'5-Yr PCSB Budget No Expansion'!G24</f>
        <v>0</v>
      </c>
      <c r="H24" s="112">
        <f>'5-Yr PCSB Budget Base Case'!H24-'5-Yr PCSB Budget No Expansion'!H24</f>
        <v>0</v>
      </c>
      <c r="I24" s="112">
        <f>'5-Yr PCSB Budget Base Case'!I24-'5-Yr PCSB Budget No Expansion'!I24</f>
        <v>0</v>
      </c>
      <c r="J24" s="112">
        <f>'5-Yr PCSB Budget Base Case'!J24-'5-Yr PCSB Budget No Expansion'!J24</f>
        <v>0</v>
      </c>
      <c r="K24" s="112">
        <f>'5-Yr PCSB Budget Base Case'!K24-'5-Yr PCSB Budget No Expansion'!K24</f>
        <v>0</v>
      </c>
      <c r="L24" s="113">
        <f>IF('5-Yr PCSB Budget Base Case'!G24,G24/'5-Yr PCSB Budget Base Case'!G24,0)</f>
        <v>0</v>
      </c>
      <c r="M24" s="114">
        <f>IF('5-Yr PCSB Budget Base Case'!H24,H24/'5-Yr PCSB Budget Base Case'!H24,0)</f>
        <v>0</v>
      </c>
      <c r="N24" s="114">
        <f>IF('5-Yr PCSB Budget Base Case'!I24,I24/'5-Yr PCSB Budget Base Case'!I24,0)</f>
        <v>0</v>
      </c>
      <c r="O24" s="114">
        <f>IF('5-Yr PCSB Budget Base Case'!J24,J24/'5-Yr PCSB Budget Base Case'!J24,0)</f>
        <v>0</v>
      </c>
      <c r="P24" s="115">
        <f>IF('5-Yr PCSB Budget Base Case'!K24,K24/'5-Yr PCSB Budget Base Case'!K24,0)</f>
        <v>0</v>
      </c>
    </row>
    <row r="25" spans="1:16" ht="16.5" customHeight="1" x14ac:dyDescent="0.2">
      <c r="A25" s="25" t="str">
        <f t="shared" si="1"/>
        <v>PCSB 5-Year Budget</v>
      </c>
      <c r="B25" s="16">
        <f t="shared" si="1"/>
        <v>184</v>
      </c>
      <c r="C25" s="25" t="str">
        <f t="shared" si="1"/>
        <v>Monument Academy PCS</v>
      </c>
      <c r="D25" s="26" t="str">
        <f t="shared" si="1"/>
        <v>2026-2027</v>
      </c>
      <c r="E25" s="37" t="s">
        <v>27</v>
      </c>
      <c r="F25" s="94">
        <f>'5-Yr PCSB Budget Base Case'!F25</f>
        <v>1</v>
      </c>
      <c r="G25" s="116">
        <f>'5-Yr PCSB Budget Base Case'!G25-'5-Yr PCSB Budget No Expansion'!G25</f>
        <v>0</v>
      </c>
      <c r="H25" s="116">
        <f>'5-Yr PCSB Budget Base Case'!H25-'5-Yr PCSB Budget No Expansion'!H25</f>
        <v>0</v>
      </c>
      <c r="I25" s="116">
        <f>'5-Yr PCSB Budget Base Case'!I25-'5-Yr PCSB Budget No Expansion'!I25</f>
        <v>0</v>
      </c>
      <c r="J25" s="116">
        <f>'5-Yr PCSB Budget Base Case'!J25-'5-Yr PCSB Budget No Expansion'!J25</f>
        <v>0</v>
      </c>
      <c r="K25" s="116">
        <f>'5-Yr PCSB Budget Base Case'!K25-'5-Yr PCSB Budget No Expansion'!K25</f>
        <v>0</v>
      </c>
      <c r="L25" s="117">
        <f>IF('5-Yr PCSB Budget Base Case'!G25,G25/'5-Yr PCSB Budget Base Case'!G25,0)</f>
        <v>0</v>
      </c>
      <c r="M25" s="118">
        <f>IF('5-Yr PCSB Budget Base Case'!H25,H25/'5-Yr PCSB Budget Base Case'!H25,0)</f>
        <v>0</v>
      </c>
      <c r="N25" s="118">
        <f>IF('5-Yr PCSB Budget Base Case'!I25,I25/'5-Yr PCSB Budget Base Case'!I25,0)</f>
        <v>0</v>
      </c>
      <c r="O25" s="118">
        <f>IF('5-Yr PCSB Budget Base Case'!J25,J25/'5-Yr PCSB Budget Base Case'!J25,0)</f>
        <v>0</v>
      </c>
      <c r="P25" s="119">
        <f>IF('5-Yr PCSB Budget Base Case'!K25,K25/'5-Yr PCSB Budget Base Case'!K25,0)</f>
        <v>0</v>
      </c>
    </row>
    <row r="26" spans="1:16" ht="30" customHeight="1" x14ac:dyDescent="0.2">
      <c r="A26" s="25" t="str">
        <f t="shared" si="1"/>
        <v>PCSB 5-Year Budget</v>
      </c>
      <c r="B26" s="16">
        <f t="shared" si="1"/>
        <v>184</v>
      </c>
      <c r="C26" s="25" t="str">
        <f t="shared" si="1"/>
        <v>Monument Academy PCS</v>
      </c>
      <c r="D26" s="26" t="str">
        <f t="shared" si="1"/>
        <v>2026-2027</v>
      </c>
      <c r="E26" s="46" t="s">
        <v>28</v>
      </c>
      <c r="F26" s="93">
        <f>'5-Yr PCSB Budget Base Case'!F26</f>
        <v>0.97</v>
      </c>
      <c r="G26" s="112">
        <f>'5-Yr PCSB Budget Base Case'!G26-'5-Yr PCSB Budget No Expansion'!G26</f>
        <v>0</v>
      </c>
      <c r="H26" s="112">
        <f>'5-Yr PCSB Budget Base Case'!H26-'5-Yr PCSB Budget No Expansion'!H26</f>
        <v>2</v>
      </c>
      <c r="I26" s="112">
        <f>'5-Yr PCSB Budget Base Case'!I26-'5-Yr PCSB Budget No Expansion'!I26</f>
        <v>3</v>
      </c>
      <c r="J26" s="112">
        <f>'5-Yr PCSB Budget Base Case'!J26-'5-Yr PCSB Budget No Expansion'!J26</f>
        <v>4</v>
      </c>
      <c r="K26" s="112">
        <f>'5-Yr PCSB Budget Base Case'!K26-'5-Yr PCSB Budget No Expansion'!K26</f>
        <v>4</v>
      </c>
      <c r="L26" s="113">
        <f>IF('5-Yr PCSB Budget Base Case'!G26,G26/'5-Yr PCSB Budget Base Case'!G26,0)</f>
        <v>0</v>
      </c>
      <c r="M26" s="114">
        <f>IF('5-Yr PCSB Budget Base Case'!H26,H26/'5-Yr PCSB Budget Base Case'!H26,0)</f>
        <v>0.33333333333333331</v>
      </c>
      <c r="N26" s="114">
        <f>IF('5-Yr PCSB Budget Base Case'!I26,I26/'5-Yr PCSB Budget Base Case'!I26,0)</f>
        <v>0.42857142857142855</v>
      </c>
      <c r="O26" s="114">
        <f>IF('5-Yr PCSB Budget Base Case'!J26,J26/'5-Yr PCSB Budget Base Case'!J26,0)</f>
        <v>0.5</v>
      </c>
      <c r="P26" s="115">
        <f>IF('5-Yr PCSB Budget Base Case'!K26,K26/'5-Yr PCSB Budget Base Case'!K26,0)</f>
        <v>0.5</v>
      </c>
    </row>
    <row r="27" spans="1:16" ht="16.5" customHeight="1" x14ac:dyDescent="0.2">
      <c r="A27" s="25" t="str">
        <f t="shared" si="1"/>
        <v>PCSB 5-Year Budget</v>
      </c>
      <c r="B27" s="16">
        <f t="shared" si="1"/>
        <v>184</v>
      </c>
      <c r="C27" s="25" t="str">
        <f t="shared" si="1"/>
        <v>Monument Academy PCS</v>
      </c>
      <c r="D27" s="26" t="str">
        <f t="shared" si="1"/>
        <v>2026-2027</v>
      </c>
      <c r="E27" s="46" t="s">
        <v>29</v>
      </c>
      <c r="F27" s="93">
        <f>'5-Yr PCSB Budget Base Case'!F27</f>
        <v>1.2</v>
      </c>
      <c r="G27" s="112">
        <f>'5-Yr PCSB Budget Base Case'!G27-'5-Yr PCSB Budget No Expansion'!G27</f>
        <v>0</v>
      </c>
      <c r="H27" s="112">
        <f>'5-Yr PCSB Budget Base Case'!H27-'5-Yr PCSB Budget No Expansion'!H27</f>
        <v>2</v>
      </c>
      <c r="I27" s="112">
        <f>'5-Yr PCSB Budget Base Case'!I27-'5-Yr PCSB Budget No Expansion'!I27</f>
        <v>3</v>
      </c>
      <c r="J27" s="112">
        <f>'5-Yr PCSB Budget Base Case'!J27-'5-Yr PCSB Budget No Expansion'!J27</f>
        <v>4</v>
      </c>
      <c r="K27" s="112">
        <f>'5-Yr PCSB Budget Base Case'!K27-'5-Yr PCSB Budget No Expansion'!K27</f>
        <v>4</v>
      </c>
      <c r="L27" s="113">
        <f>IF('5-Yr PCSB Budget Base Case'!G27,G27/'5-Yr PCSB Budget Base Case'!G27,0)</f>
        <v>0</v>
      </c>
      <c r="M27" s="114">
        <f>IF('5-Yr PCSB Budget Base Case'!H27,H27/'5-Yr PCSB Budget Base Case'!H27,0)</f>
        <v>0.4</v>
      </c>
      <c r="N27" s="114">
        <f>IF('5-Yr PCSB Budget Base Case'!I27,I27/'5-Yr PCSB Budget Base Case'!I27,0)</f>
        <v>0.5</v>
      </c>
      <c r="O27" s="114">
        <f>IF('5-Yr PCSB Budget Base Case'!J27,J27/'5-Yr PCSB Budget Base Case'!J27,0)</f>
        <v>0.5714285714285714</v>
      </c>
      <c r="P27" s="115">
        <f>IF('5-Yr PCSB Budget Base Case'!K27,K27/'5-Yr PCSB Budget Base Case'!K27,0)</f>
        <v>0.5714285714285714</v>
      </c>
    </row>
    <row r="28" spans="1:16" ht="16.5" customHeight="1" x14ac:dyDescent="0.2">
      <c r="A28" s="25" t="str">
        <f t="shared" si="1"/>
        <v>PCSB 5-Year Budget</v>
      </c>
      <c r="B28" s="16">
        <f t="shared" si="1"/>
        <v>184</v>
      </c>
      <c r="C28" s="25" t="str">
        <f t="shared" si="1"/>
        <v>Monument Academy PCS</v>
      </c>
      <c r="D28" s="26" t="str">
        <f t="shared" si="1"/>
        <v>2026-2027</v>
      </c>
      <c r="E28" s="46" t="s">
        <v>30</v>
      </c>
      <c r="F28" s="93">
        <f>'5-Yr PCSB Budget Base Case'!F28</f>
        <v>1.97</v>
      </c>
      <c r="G28" s="112">
        <f>'5-Yr PCSB Budget Base Case'!G28-'5-Yr PCSB Budget No Expansion'!G28</f>
        <v>0</v>
      </c>
      <c r="H28" s="112">
        <f>'5-Yr PCSB Budget Base Case'!H28-'5-Yr PCSB Budget No Expansion'!H28</f>
        <v>18</v>
      </c>
      <c r="I28" s="112">
        <f>'5-Yr PCSB Budget Base Case'!I28-'5-Yr PCSB Budget No Expansion'!I28</f>
        <v>26</v>
      </c>
      <c r="J28" s="112">
        <f>'5-Yr PCSB Budget Base Case'!J28-'5-Yr PCSB Budget No Expansion'!J28</f>
        <v>34</v>
      </c>
      <c r="K28" s="112">
        <f>'5-Yr PCSB Budget Base Case'!K28-'5-Yr PCSB Budget No Expansion'!K28</f>
        <v>34</v>
      </c>
      <c r="L28" s="113">
        <f>IF('5-Yr PCSB Budget Base Case'!G28,G28/'5-Yr PCSB Budget Base Case'!G28,0)</f>
        <v>0</v>
      </c>
      <c r="M28" s="114">
        <f>IF('5-Yr PCSB Budget Base Case'!H28,H28/'5-Yr PCSB Budget Base Case'!H28,0)</f>
        <v>0.375</v>
      </c>
      <c r="N28" s="114">
        <f>IF('5-Yr PCSB Budget Base Case'!I28,I28/'5-Yr PCSB Budget Base Case'!I28,0)</f>
        <v>0.4642857142857143</v>
      </c>
      <c r="O28" s="114">
        <f>IF('5-Yr PCSB Budget Base Case'!J28,J28/'5-Yr PCSB Budget Base Case'!J28,0)</f>
        <v>0.53125</v>
      </c>
      <c r="P28" s="115">
        <f>IF('5-Yr PCSB Budget Base Case'!K28,K28/'5-Yr PCSB Budget Base Case'!K28,0)</f>
        <v>0.53125</v>
      </c>
    </row>
    <row r="29" spans="1:16" ht="16.5" customHeight="1" x14ac:dyDescent="0.2">
      <c r="A29" s="25" t="str">
        <f t="shared" si="1"/>
        <v>PCSB 5-Year Budget</v>
      </c>
      <c r="B29" s="16">
        <f t="shared" si="1"/>
        <v>184</v>
      </c>
      <c r="C29" s="25" t="str">
        <f t="shared" si="1"/>
        <v>Monument Academy PCS</v>
      </c>
      <c r="D29" s="26" t="str">
        <f t="shared" si="1"/>
        <v>2026-2027</v>
      </c>
      <c r="E29" s="46" t="s">
        <v>31</v>
      </c>
      <c r="F29" s="93">
        <f>'5-Yr PCSB Budget Base Case'!F29</f>
        <v>3.49</v>
      </c>
      <c r="G29" s="112">
        <f>'5-Yr PCSB Budget Base Case'!G29-'5-Yr PCSB Budget No Expansion'!G29</f>
        <v>0</v>
      </c>
      <c r="H29" s="112">
        <f>'5-Yr PCSB Budget Base Case'!H29-'5-Yr PCSB Budget No Expansion'!H29</f>
        <v>18</v>
      </c>
      <c r="I29" s="112">
        <f>'5-Yr PCSB Budget Base Case'!I29-'5-Yr PCSB Budget No Expansion'!I29</f>
        <v>26</v>
      </c>
      <c r="J29" s="112">
        <f>'5-Yr PCSB Budget Base Case'!J29-'5-Yr PCSB Budget No Expansion'!J29</f>
        <v>34</v>
      </c>
      <c r="K29" s="112">
        <f>'5-Yr PCSB Budget Base Case'!K29-'5-Yr PCSB Budget No Expansion'!K29</f>
        <v>34</v>
      </c>
      <c r="L29" s="113">
        <f>IF('5-Yr PCSB Budget Base Case'!G29,G29/'5-Yr PCSB Budget Base Case'!G29,0)</f>
        <v>0</v>
      </c>
      <c r="M29" s="114">
        <f>IF('5-Yr PCSB Budget Base Case'!H29,H29/'5-Yr PCSB Budget Base Case'!H29,0)</f>
        <v>0.375</v>
      </c>
      <c r="N29" s="114">
        <f>IF('5-Yr PCSB Budget Base Case'!I29,I29/'5-Yr PCSB Budget Base Case'!I29,0)</f>
        <v>0.4642857142857143</v>
      </c>
      <c r="O29" s="114">
        <f>IF('5-Yr PCSB Budget Base Case'!J29,J29/'5-Yr PCSB Budget Base Case'!J29,0)</f>
        <v>0.53125</v>
      </c>
      <c r="P29" s="115">
        <f>IF('5-Yr PCSB Budget Base Case'!K29,K29/'5-Yr PCSB Budget Base Case'!K29,0)</f>
        <v>0.53125</v>
      </c>
    </row>
    <row r="30" spans="1:16" ht="16.5" customHeight="1" x14ac:dyDescent="0.2">
      <c r="A30" s="25" t="str">
        <f t="shared" si="1"/>
        <v>PCSB 5-Year Budget</v>
      </c>
      <c r="B30" s="16">
        <f t="shared" si="1"/>
        <v>184</v>
      </c>
      <c r="C30" s="25" t="str">
        <f t="shared" si="1"/>
        <v>Monument Academy PCS</v>
      </c>
      <c r="D30" s="26" t="str">
        <f t="shared" si="1"/>
        <v>2026-2027</v>
      </c>
      <c r="E30" s="46" t="s">
        <v>32</v>
      </c>
      <c r="F30" s="93">
        <f>'5-Yr PCSB Budget Base Case'!F30</f>
        <v>0.06</v>
      </c>
      <c r="G30" s="112">
        <f>'5-Yr PCSB Budget Base Case'!G30-'5-Yr PCSB Budget No Expansion'!G30</f>
        <v>0</v>
      </c>
      <c r="H30" s="112">
        <f>'5-Yr PCSB Budget Base Case'!H30-'5-Yr PCSB Budget No Expansion'!H30</f>
        <v>0</v>
      </c>
      <c r="I30" s="112">
        <f>'5-Yr PCSB Budget Base Case'!I30-'5-Yr PCSB Budget No Expansion'!I30</f>
        <v>0</v>
      </c>
      <c r="J30" s="112">
        <f>'5-Yr PCSB Budget Base Case'!J30-'5-Yr PCSB Budget No Expansion'!J30</f>
        <v>0</v>
      </c>
      <c r="K30" s="112">
        <f>'5-Yr PCSB Budget Base Case'!K30-'5-Yr PCSB Budget No Expansion'!K30</f>
        <v>0</v>
      </c>
      <c r="L30" s="113">
        <f>IF('5-Yr PCSB Budget Base Case'!G30,G30/'5-Yr PCSB Budget Base Case'!G30,0)</f>
        <v>0</v>
      </c>
      <c r="M30" s="114">
        <f>IF('5-Yr PCSB Budget Base Case'!H30,H30/'5-Yr PCSB Budget Base Case'!H30,0)</f>
        <v>0</v>
      </c>
      <c r="N30" s="114">
        <f>IF('5-Yr PCSB Budget Base Case'!I30,I30/'5-Yr PCSB Budget Base Case'!I30,0)</f>
        <v>0</v>
      </c>
      <c r="O30" s="114">
        <f>IF('5-Yr PCSB Budget Base Case'!J30,J30/'5-Yr PCSB Budget Base Case'!J30,0)</f>
        <v>0</v>
      </c>
      <c r="P30" s="115">
        <f>IF('5-Yr PCSB Budget Base Case'!K30,K30/'5-Yr PCSB Budget Base Case'!K30,0)</f>
        <v>0</v>
      </c>
    </row>
    <row r="31" spans="1:16" ht="16.5" customHeight="1" x14ac:dyDescent="0.2">
      <c r="A31" s="25" t="str">
        <f t="shared" si="1"/>
        <v>PCSB 5-Year Budget</v>
      </c>
      <c r="B31" s="16">
        <f t="shared" si="1"/>
        <v>184</v>
      </c>
      <c r="C31" s="25" t="str">
        <f t="shared" si="1"/>
        <v>Monument Academy PCS</v>
      </c>
      <c r="D31" s="26" t="str">
        <f t="shared" si="1"/>
        <v>2026-2027</v>
      </c>
      <c r="E31" s="46" t="s">
        <v>33</v>
      </c>
      <c r="F31" s="93">
        <f>'5-Yr PCSB Budget Base Case'!F31</f>
        <v>0.3</v>
      </c>
      <c r="G31" s="112">
        <f>'5-Yr PCSB Budget Base Case'!G31-'5-Yr PCSB Budget No Expansion'!G31</f>
        <v>0</v>
      </c>
      <c r="H31" s="112">
        <f>'5-Yr PCSB Budget Base Case'!H31-'5-Yr PCSB Budget No Expansion'!H31</f>
        <v>67</v>
      </c>
      <c r="I31" s="112">
        <f>'5-Yr PCSB Budget Base Case'!I31-'5-Yr PCSB Budget No Expansion'!I31</f>
        <v>94</v>
      </c>
      <c r="J31" s="112">
        <f>'5-Yr PCSB Budget Base Case'!J31-'5-Yr PCSB Budget No Expansion'!J31</f>
        <v>121</v>
      </c>
      <c r="K31" s="112">
        <f>'5-Yr PCSB Budget Base Case'!K31-'5-Yr PCSB Budget No Expansion'!K31</f>
        <v>121</v>
      </c>
      <c r="L31" s="113">
        <f>IF('5-Yr PCSB Budget Base Case'!G31,G31/'5-Yr PCSB Budget Base Case'!G31,0)</f>
        <v>0</v>
      </c>
      <c r="M31" s="114">
        <f>IF('5-Yr PCSB Budget Base Case'!H31,H31/'5-Yr PCSB Budget Base Case'!H31,0)</f>
        <v>0.40606060606060607</v>
      </c>
      <c r="N31" s="114">
        <f>IF('5-Yr PCSB Budget Base Case'!I31,I31/'5-Yr PCSB Budget Base Case'!I31,0)</f>
        <v>0.48958333333333331</v>
      </c>
      <c r="O31" s="114">
        <f>IF('5-Yr PCSB Budget Base Case'!J31,J31/'5-Yr PCSB Budget Base Case'!J31,0)</f>
        <v>0.55251141552511418</v>
      </c>
      <c r="P31" s="115">
        <f>IF('5-Yr PCSB Budget Base Case'!K31,K31/'5-Yr PCSB Budget Base Case'!K31,0)</f>
        <v>0.55251141552511418</v>
      </c>
    </row>
    <row r="32" spans="1:16" ht="16.5" customHeight="1" x14ac:dyDescent="0.2">
      <c r="A32" s="25" t="str">
        <f t="shared" si="1"/>
        <v>PCSB 5-Year Budget</v>
      </c>
      <c r="B32" s="16">
        <f t="shared" si="1"/>
        <v>184</v>
      </c>
      <c r="C32" s="25" t="str">
        <f t="shared" si="1"/>
        <v>Monument Academy PCS</v>
      </c>
      <c r="D32" s="26" t="str">
        <f t="shared" si="1"/>
        <v>2026-2027</v>
      </c>
      <c r="E32" s="46" t="s">
        <v>34</v>
      </c>
      <c r="F32" s="93">
        <f>'5-Yr PCSB Budget Base Case'!F32</f>
        <v>0.75</v>
      </c>
      <c r="G32" s="112">
        <f>'5-Yr PCSB Budget Base Case'!G32-'5-Yr PCSB Budget No Expansion'!G32</f>
        <v>0</v>
      </c>
      <c r="H32" s="112">
        <f>'5-Yr PCSB Budget Base Case'!H32-'5-Yr PCSB Budget No Expansion'!H32</f>
        <v>0</v>
      </c>
      <c r="I32" s="112">
        <f>'5-Yr PCSB Budget Base Case'!I32-'5-Yr PCSB Budget No Expansion'!I32</f>
        <v>0</v>
      </c>
      <c r="J32" s="112">
        <f>'5-Yr PCSB Budget Base Case'!J32-'5-Yr PCSB Budget No Expansion'!J32</f>
        <v>0</v>
      </c>
      <c r="K32" s="112">
        <f>'5-Yr PCSB Budget Base Case'!K32-'5-Yr PCSB Budget No Expansion'!K32</f>
        <v>0</v>
      </c>
      <c r="L32" s="113">
        <f>IF('5-Yr PCSB Budget Base Case'!G32,G32/'5-Yr PCSB Budget Base Case'!G32,0)</f>
        <v>0</v>
      </c>
      <c r="M32" s="114">
        <f>IF('5-Yr PCSB Budget Base Case'!H32,H32/'5-Yr PCSB Budget Base Case'!H32,0)</f>
        <v>0</v>
      </c>
      <c r="N32" s="114">
        <f>IF('5-Yr PCSB Budget Base Case'!I32,I32/'5-Yr PCSB Budget Base Case'!I32,0)</f>
        <v>0</v>
      </c>
      <c r="O32" s="114">
        <f>IF('5-Yr PCSB Budget Base Case'!J32,J32/'5-Yr PCSB Budget Base Case'!J32,0)</f>
        <v>0</v>
      </c>
      <c r="P32" s="115">
        <f>IF('5-Yr PCSB Budget Base Case'!K32,K32/'5-Yr PCSB Budget Base Case'!K32,0)</f>
        <v>0</v>
      </c>
    </row>
    <row r="33" spans="1:16" ht="16.5" customHeight="1" x14ac:dyDescent="0.2">
      <c r="A33" s="25" t="str">
        <f t="shared" si="1"/>
        <v>PCSB 5-Year Budget</v>
      </c>
      <c r="B33" s="16">
        <f t="shared" si="1"/>
        <v>184</v>
      </c>
      <c r="C33" s="25" t="str">
        <f t="shared" si="1"/>
        <v>Monument Academy PCS</v>
      </c>
      <c r="D33" s="26" t="str">
        <f t="shared" si="1"/>
        <v>2026-2027</v>
      </c>
      <c r="E33" s="46" t="s">
        <v>35</v>
      </c>
      <c r="F33" s="93">
        <f>'5-Yr PCSB Budget Base Case'!F33</f>
        <v>0.5</v>
      </c>
      <c r="G33" s="112">
        <f>'5-Yr PCSB Budget Base Case'!G33-'5-Yr PCSB Budget No Expansion'!G33</f>
        <v>0</v>
      </c>
      <c r="H33" s="112">
        <f>'5-Yr PCSB Budget Base Case'!H33-'5-Yr PCSB Budget No Expansion'!H33</f>
        <v>0</v>
      </c>
      <c r="I33" s="112">
        <f>'5-Yr PCSB Budget Base Case'!I33-'5-Yr PCSB Budget No Expansion'!I33</f>
        <v>0</v>
      </c>
      <c r="J33" s="112">
        <f>'5-Yr PCSB Budget Base Case'!J33-'5-Yr PCSB Budget No Expansion'!J33</f>
        <v>0</v>
      </c>
      <c r="K33" s="112">
        <f>'5-Yr PCSB Budget Base Case'!K33-'5-Yr PCSB Budget No Expansion'!K33</f>
        <v>0</v>
      </c>
      <c r="L33" s="113">
        <f>IF('5-Yr PCSB Budget Base Case'!G33,G33/'5-Yr PCSB Budget Base Case'!G33,0)</f>
        <v>0</v>
      </c>
      <c r="M33" s="114">
        <f>IF('5-Yr PCSB Budget Base Case'!H33,H33/'5-Yr PCSB Budget Base Case'!H33,0)</f>
        <v>0</v>
      </c>
      <c r="N33" s="114">
        <f>IF('5-Yr PCSB Budget Base Case'!I33,I33/'5-Yr PCSB Budget Base Case'!I33,0)</f>
        <v>0</v>
      </c>
      <c r="O33" s="114">
        <f>IF('5-Yr PCSB Budget Base Case'!J33,J33/'5-Yr PCSB Budget Base Case'!J33,0)</f>
        <v>0</v>
      </c>
      <c r="P33" s="115">
        <f>IF('5-Yr PCSB Budget Base Case'!K33,K33/'5-Yr PCSB Budget Base Case'!K33,0)</f>
        <v>0</v>
      </c>
    </row>
    <row r="34" spans="1:16" ht="16.5" customHeight="1" x14ac:dyDescent="0.2">
      <c r="A34" s="25" t="str">
        <f t="shared" si="1"/>
        <v>PCSB 5-Year Budget</v>
      </c>
      <c r="B34" s="16">
        <f t="shared" si="1"/>
        <v>184</v>
      </c>
      <c r="C34" s="25" t="str">
        <f t="shared" si="1"/>
        <v>Monument Academy PCS</v>
      </c>
      <c r="D34" s="26" t="str">
        <f t="shared" si="1"/>
        <v>2026-2027</v>
      </c>
      <c r="E34" s="46" t="s">
        <v>36</v>
      </c>
      <c r="F34" s="93">
        <f>'5-Yr PCSB Budget Base Case'!F34</f>
        <v>1.67</v>
      </c>
      <c r="G34" s="112">
        <f>'5-Yr PCSB Budget Base Case'!G34-'5-Yr PCSB Budget No Expansion'!G34</f>
        <v>0</v>
      </c>
      <c r="H34" s="112">
        <f>'5-Yr PCSB Budget Base Case'!H34-'5-Yr PCSB Budget No Expansion'!H34</f>
        <v>76</v>
      </c>
      <c r="I34" s="112">
        <f>'5-Yr PCSB Budget Base Case'!I34-'5-Yr PCSB Budget No Expansion'!I34</f>
        <v>110</v>
      </c>
      <c r="J34" s="112">
        <f>'5-Yr PCSB Budget Base Case'!J34-'5-Yr PCSB Budget No Expansion'!J34</f>
        <v>120</v>
      </c>
      <c r="K34" s="112">
        <f>'5-Yr PCSB Budget Base Case'!K34-'5-Yr PCSB Budget No Expansion'!K34</f>
        <v>120</v>
      </c>
      <c r="L34" s="113">
        <f>IF('5-Yr PCSB Budget Base Case'!G34,G34/'5-Yr PCSB Budget Base Case'!G34,0)</f>
        <v>0</v>
      </c>
      <c r="M34" s="114">
        <f>IF('5-Yr PCSB Budget Base Case'!H34,H34/'5-Yr PCSB Budget Base Case'!H34,0)</f>
        <v>0.36893203883495146</v>
      </c>
      <c r="N34" s="114">
        <f>IF('5-Yr PCSB Budget Base Case'!I34,I34/'5-Yr PCSB Budget Base Case'!I34,0)</f>
        <v>0.45833333333333331</v>
      </c>
      <c r="O34" s="114">
        <f>IF('5-Yr PCSB Budget Base Case'!J34,J34/'5-Yr PCSB Budget Base Case'!J34,0)</f>
        <v>0.48</v>
      </c>
      <c r="P34" s="115">
        <f>IF('5-Yr PCSB Budget Base Case'!K34,K34/'5-Yr PCSB Budget Base Case'!K34,0)</f>
        <v>0.48</v>
      </c>
    </row>
    <row r="35" spans="1:16" ht="16.5" customHeight="1" x14ac:dyDescent="0.2">
      <c r="A35" s="25" t="str">
        <f t="shared" si="1"/>
        <v>PCSB 5-Year Budget</v>
      </c>
      <c r="B35" s="16">
        <f t="shared" si="1"/>
        <v>184</v>
      </c>
      <c r="C35" s="25" t="str">
        <f t="shared" si="1"/>
        <v>Monument Academy PCS</v>
      </c>
      <c r="D35" s="26" t="str">
        <f t="shared" si="1"/>
        <v>2026-2027</v>
      </c>
      <c r="E35" s="46" t="s">
        <v>38</v>
      </c>
      <c r="F35" s="93">
        <f>'5-Yr PCSB Budget Base Case'!F35</f>
        <v>0.37</v>
      </c>
      <c r="G35" s="112">
        <f>'5-Yr PCSB Budget Base Case'!G35-'5-Yr PCSB Budget No Expansion'!G35</f>
        <v>0</v>
      </c>
      <c r="H35" s="112">
        <f>'5-Yr PCSB Budget Base Case'!H35-'5-Yr PCSB Budget No Expansion'!H35</f>
        <v>2</v>
      </c>
      <c r="I35" s="112">
        <f>'5-Yr PCSB Budget Base Case'!I35-'5-Yr PCSB Budget No Expansion'!I35</f>
        <v>3</v>
      </c>
      <c r="J35" s="112">
        <f>'5-Yr PCSB Budget Base Case'!J35-'5-Yr PCSB Budget No Expansion'!J35</f>
        <v>4</v>
      </c>
      <c r="K35" s="112">
        <f>'5-Yr PCSB Budget Base Case'!K35-'5-Yr PCSB Budget No Expansion'!K35</f>
        <v>4</v>
      </c>
      <c r="L35" s="113">
        <f>IF('5-Yr PCSB Budget Base Case'!G35,G35/'5-Yr PCSB Budget Base Case'!G35,0)</f>
        <v>0</v>
      </c>
      <c r="M35" s="114">
        <f>IF('5-Yr PCSB Budget Base Case'!H35,H35/'5-Yr PCSB Budget Base Case'!H35,0)</f>
        <v>0.33333333333333331</v>
      </c>
      <c r="N35" s="114">
        <f>IF('5-Yr PCSB Budget Base Case'!I35,I35/'5-Yr PCSB Budget Base Case'!I35,0)</f>
        <v>0.42857142857142855</v>
      </c>
      <c r="O35" s="114">
        <f>IF('5-Yr PCSB Budget Base Case'!J35,J35/'5-Yr PCSB Budget Base Case'!J35,0)</f>
        <v>0.5</v>
      </c>
      <c r="P35" s="115">
        <f>IF('5-Yr PCSB Budget Base Case'!K35,K35/'5-Yr PCSB Budget Base Case'!K35,0)</f>
        <v>0.5</v>
      </c>
    </row>
    <row r="36" spans="1:16" ht="16.5" customHeight="1" x14ac:dyDescent="0.2">
      <c r="A36" s="25" t="str">
        <f t="shared" si="1"/>
        <v>PCSB 5-Year Budget</v>
      </c>
      <c r="B36" s="16">
        <f t="shared" si="1"/>
        <v>184</v>
      </c>
      <c r="C36" s="25" t="str">
        <f t="shared" si="1"/>
        <v>Monument Academy PCS</v>
      </c>
      <c r="D36" s="26" t="str">
        <f t="shared" si="1"/>
        <v>2026-2027</v>
      </c>
      <c r="E36" s="46" t="s">
        <v>39</v>
      </c>
      <c r="F36" s="93">
        <f>'5-Yr PCSB Budget Base Case'!F36</f>
        <v>1.34</v>
      </c>
      <c r="G36" s="112">
        <f>'5-Yr PCSB Budget Base Case'!G36-'5-Yr PCSB Budget No Expansion'!G36</f>
        <v>0</v>
      </c>
      <c r="H36" s="112">
        <f>'5-Yr PCSB Budget Base Case'!H36-'5-Yr PCSB Budget No Expansion'!H36</f>
        <v>2</v>
      </c>
      <c r="I36" s="112">
        <f>'5-Yr PCSB Budget Base Case'!I36-'5-Yr PCSB Budget No Expansion'!I36</f>
        <v>3</v>
      </c>
      <c r="J36" s="112">
        <f>'5-Yr PCSB Budget Base Case'!J36-'5-Yr PCSB Budget No Expansion'!J36</f>
        <v>4</v>
      </c>
      <c r="K36" s="112">
        <f>'5-Yr PCSB Budget Base Case'!K36-'5-Yr PCSB Budget No Expansion'!K36</f>
        <v>4</v>
      </c>
      <c r="L36" s="113">
        <f>IF('5-Yr PCSB Budget Base Case'!G36,G36/'5-Yr PCSB Budget Base Case'!G36,0)</f>
        <v>0</v>
      </c>
      <c r="M36" s="114">
        <f>IF('5-Yr PCSB Budget Base Case'!H36,H36/'5-Yr PCSB Budget Base Case'!H36,0)</f>
        <v>0.4</v>
      </c>
      <c r="N36" s="114">
        <f>IF('5-Yr PCSB Budget Base Case'!I36,I36/'5-Yr PCSB Budget Base Case'!I36,0)</f>
        <v>0.5</v>
      </c>
      <c r="O36" s="114">
        <f>IF('5-Yr PCSB Budget Base Case'!J36,J36/'5-Yr PCSB Budget Base Case'!J36,0)</f>
        <v>0.5714285714285714</v>
      </c>
      <c r="P36" s="115">
        <f>IF('5-Yr PCSB Budget Base Case'!K36,K36/'5-Yr PCSB Budget Base Case'!K36,0)</f>
        <v>0.5714285714285714</v>
      </c>
    </row>
    <row r="37" spans="1:16" ht="16.5" customHeight="1" x14ac:dyDescent="0.2">
      <c r="A37" s="25" t="str">
        <f t="shared" si="1"/>
        <v>PCSB 5-Year Budget</v>
      </c>
      <c r="B37" s="16">
        <f t="shared" si="1"/>
        <v>184</v>
      </c>
      <c r="C37" s="25" t="str">
        <f t="shared" si="1"/>
        <v>Monument Academy PCS</v>
      </c>
      <c r="D37" s="26" t="str">
        <f t="shared" si="1"/>
        <v>2026-2027</v>
      </c>
      <c r="E37" s="46" t="s">
        <v>40</v>
      </c>
      <c r="F37" s="93">
        <f>'5-Yr PCSB Budget Base Case'!F37</f>
        <v>2.89</v>
      </c>
      <c r="G37" s="112">
        <f>'5-Yr PCSB Budget Base Case'!G37-'5-Yr PCSB Budget No Expansion'!G37</f>
        <v>0</v>
      </c>
      <c r="H37" s="112">
        <f>'5-Yr PCSB Budget Base Case'!H37-'5-Yr PCSB Budget No Expansion'!H37</f>
        <v>18</v>
      </c>
      <c r="I37" s="112">
        <f>'5-Yr PCSB Budget Base Case'!I37-'5-Yr PCSB Budget No Expansion'!I37</f>
        <v>26</v>
      </c>
      <c r="J37" s="112">
        <f>'5-Yr PCSB Budget Base Case'!J37-'5-Yr PCSB Budget No Expansion'!J37</f>
        <v>34</v>
      </c>
      <c r="K37" s="112">
        <f>'5-Yr PCSB Budget Base Case'!K37-'5-Yr PCSB Budget No Expansion'!K37</f>
        <v>34</v>
      </c>
      <c r="L37" s="113">
        <f>IF('5-Yr PCSB Budget Base Case'!G37,G37/'5-Yr PCSB Budget Base Case'!G37,0)</f>
        <v>0</v>
      </c>
      <c r="M37" s="114">
        <f>IF('5-Yr PCSB Budget Base Case'!H37,H37/'5-Yr PCSB Budget Base Case'!H37,0)</f>
        <v>0.375</v>
      </c>
      <c r="N37" s="114">
        <f>IF('5-Yr PCSB Budget Base Case'!I37,I37/'5-Yr PCSB Budget Base Case'!I37,0)</f>
        <v>0.4642857142857143</v>
      </c>
      <c r="O37" s="114">
        <f>IF('5-Yr PCSB Budget Base Case'!J37,J37/'5-Yr PCSB Budget Base Case'!J37,0)</f>
        <v>0.53125</v>
      </c>
      <c r="P37" s="115">
        <f>IF('5-Yr PCSB Budget Base Case'!K37,K37/'5-Yr PCSB Budget Base Case'!K37,0)</f>
        <v>0.53125</v>
      </c>
    </row>
    <row r="38" spans="1:16" ht="16.5" customHeight="1" x14ac:dyDescent="0.2">
      <c r="A38" s="25" t="str">
        <f t="shared" si="1"/>
        <v>PCSB 5-Year Budget</v>
      </c>
      <c r="B38" s="16">
        <f t="shared" si="1"/>
        <v>184</v>
      </c>
      <c r="C38" s="25" t="str">
        <f t="shared" si="1"/>
        <v>Monument Academy PCS</v>
      </c>
      <c r="D38" s="26" t="str">
        <f t="shared" si="1"/>
        <v>2026-2027</v>
      </c>
      <c r="E38" s="46" t="s">
        <v>41</v>
      </c>
      <c r="F38" s="93">
        <f>'5-Yr PCSB Budget Base Case'!F38</f>
        <v>2.89</v>
      </c>
      <c r="G38" s="112">
        <f>'5-Yr PCSB Budget Base Case'!G38-'5-Yr PCSB Budget No Expansion'!G38</f>
        <v>0</v>
      </c>
      <c r="H38" s="112">
        <f>'5-Yr PCSB Budget Base Case'!H38-'5-Yr PCSB Budget No Expansion'!H38</f>
        <v>18</v>
      </c>
      <c r="I38" s="112">
        <f>'5-Yr PCSB Budget Base Case'!I38-'5-Yr PCSB Budget No Expansion'!I38</f>
        <v>26</v>
      </c>
      <c r="J38" s="112">
        <f>'5-Yr PCSB Budget Base Case'!J38-'5-Yr PCSB Budget No Expansion'!J38</f>
        <v>34</v>
      </c>
      <c r="K38" s="112">
        <f>'5-Yr PCSB Budget Base Case'!K38-'5-Yr PCSB Budget No Expansion'!K38</f>
        <v>34</v>
      </c>
      <c r="L38" s="113">
        <f>IF('5-Yr PCSB Budget Base Case'!G38,G38/'5-Yr PCSB Budget Base Case'!G38,0)</f>
        <v>0</v>
      </c>
      <c r="M38" s="114">
        <f>IF('5-Yr PCSB Budget Base Case'!H38,H38/'5-Yr PCSB Budget Base Case'!H38,0)</f>
        <v>0.375</v>
      </c>
      <c r="N38" s="114">
        <f>IF('5-Yr PCSB Budget Base Case'!I38,I38/'5-Yr PCSB Budget Base Case'!I38,0)</f>
        <v>0.4642857142857143</v>
      </c>
      <c r="O38" s="114">
        <f>IF('5-Yr PCSB Budget Base Case'!J38,J38/'5-Yr PCSB Budget Base Case'!J38,0)</f>
        <v>0.53125</v>
      </c>
      <c r="P38" s="115">
        <f>IF('5-Yr PCSB Budget Base Case'!K38,K38/'5-Yr PCSB Budget Base Case'!K38,0)</f>
        <v>0.53125</v>
      </c>
    </row>
    <row r="39" spans="1:16" ht="16.5" customHeight="1" x14ac:dyDescent="0.2">
      <c r="A39" s="25" t="str">
        <f t="shared" si="1"/>
        <v>PCSB 5-Year Budget</v>
      </c>
      <c r="B39" s="16">
        <f t="shared" si="1"/>
        <v>184</v>
      </c>
      <c r="C39" s="25" t="str">
        <f t="shared" si="1"/>
        <v>Monument Academy PCS</v>
      </c>
      <c r="D39" s="26" t="str">
        <f t="shared" si="1"/>
        <v>2026-2027</v>
      </c>
      <c r="E39" s="46" t="s">
        <v>42</v>
      </c>
      <c r="F39" s="93">
        <f>'5-Yr PCSB Budget Base Case'!F39</f>
        <v>0.67</v>
      </c>
      <c r="G39" s="112">
        <f>'5-Yr PCSB Budget Base Case'!G39-'5-Yr PCSB Budget No Expansion'!G39</f>
        <v>0</v>
      </c>
      <c r="H39" s="112">
        <f>'5-Yr PCSB Budget Base Case'!H39-'5-Yr PCSB Budget No Expansion'!H39</f>
        <v>0</v>
      </c>
      <c r="I39" s="112">
        <f>'5-Yr PCSB Budget Base Case'!I39-'5-Yr PCSB Budget No Expansion'!I39</f>
        <v>0</v>
      </c>
      <c r="J39" s="112">
        <f>'5-Yr PCSB Budget Base Case'!J39-'5-Yr PCSB Budget No Expansion'!J39</f>
        <v>0</v>
      </c>
      <c r="K39" s="112">
        <f>'5-Yr PCSB Budget Base Case'!K39-'5-Yr PCSB Budget No Expansion'!K39</f>
        <v>0</v>
      </c>
      <c r="L39" s="113">
        <f>IF('5-Yr PCSB Budget Base Case'!G39,G39/'5-Yr PCSB Budget Base Case'!G39,0)</f>
        <v>0</v>
      </c>
      <c r="M39" s="114">
        <f>IF('5-Yr PCSB Budget Base Case'!H39,H39/'5-Yr PCSB Budget Base Case'!H39,0)</f>
        <v>0</v>
      </c>
      <c r="N39" s="114">
        <f>IF('5-Yr PCSB Budget Base Case'!I39,I39/'5-Yr PCSB Budget Base Case'!I39,0)</f>
        <v>0</v>
      </c>
      <c r="O39" s="114">
        <f>IF('5-Yr PCSB Budget Base Case'!J39,J39/'5-Yr PCSB Budget Base Case'!J39,0)</f>
        <v>0</v>
      </c>
      <c r="P39" s="115">
        <f>IF('5-Yr PCSB Budget Base Case'!K39,K39/'5-Yr PCSB Budget Base Case'!K39,0)</f>
        <v>0</v>
      </c>
    </row>
    <row r="40" spans="1:16" ht="16.5" customHeight="1" x14ac:dyDescent="0.2">
      <c r="A40" s="25" t="str">
        <f t="shared" si="1"/>
        <v>PCSB 5-Year Budget</v>
      </c>
      <c r="B40" s="16">
        <f t="shared" si="1"/>
        <v>184</v>
      </c>
      <c r="C40" s="25" t="str">
        <f t="shared" si="1"/>
        <v>Monument Academy PCS</v>
      </c>
      <c r="D40" s="26" t="str">
        <f t="shared" si="1"/>
        <v>2026-2027</v>
      </c>
      <c r="E40" s="46" t="s">
        <v>43</v>
      </c>
      <c r="F40" s="93">
        <f>'5-Yr PCSB Budget Base Case'!F40</f>
        <v>0.06</v>
      </c>
      <c r="G40" s="112">
        <f>'5-Yr PCSB Budget Base Case'!G40-'5-Yr PCSB Budget No Expansion'!G40</f>
        <v>0</v>
      </c>
      <c r="H40" s="112">
        <f>'5-Yr PCSB Budget Base Case'!H40-'5-Yr PCSB Budget No Expansion'!H40</f>
        <v>0</v>
      </c>
      <c r="I40" s="112">
        <f>'5-Yr PCSB Budget Base Case'!I40-'5-Yr PCSB Budget No Expansion'!I40</f>
        <v>0</v>
      </c>
      <c r="J40" s="112">
        <f>'5-Yr PCSB Budget Base Case'!J40-'5-Yr PCSB Budget No Expansion'!J40</f>
        <v>0</v>
      </c>
      <c r="K40" s="112">
        <f>'5-Yr PCSB Budget Base Case'!K40-'5-Yr PCSB Budget No Expansion'!K40</f>
        <v>0</v>
      </c>
      <c r="L40" s="113">
        <f>IF('5-Yr PCSB Budget Base Case'!G40,G40/'5-Yr PCSB Budget Base Case'!G40,0)</f>
        <v>0</v>
      </c>
      <c r="M40" s="114">
        <f>IF('5-Yr PCSB Budget Base Case'!H40,H40/'5-Yr PCSB Budget Base Case'!H40,0)</f>
        <v>0</v>
      </c>
      <c r="N40" s="114">
        <f>IF('5-Yr PCSB Budget Base Case'!I40,I40/'5-Yr PCSB Budget Base Case'!I40,0)</f>
        <v>0</v>
      </c>
      <c r="O40" s="114">
        <f>IF('5-Yr PCSB Budget Base Case'!J40,J40/'5-Yr PCSB Budget Base Case'!J40,0)</f>
        <v>0</v>
      </c>
      <c r="P40" s="115">
        <f>IF('5-Yr PCSB Budget Base Case'!K40,K40/'5-Yr PCSB Budget Base Case'!K40,0)</f>
        <v>0</v>
      </c>
    </row>
    <row r="41" spans="1:16" ht="16.5" customHeight="1" x14ac:dyDescent="0.2">
      <c r="A41" s="25" t="str">
        <f t="shared" si="1"/>
        <v>PCSB 5-Year Budget</v>
      </c>
      <c r="B41" s="16">
        <f t="shared" si="1"/>
        <v>184</v>
      </c>
      <c r="C41" s="25" t="str">
        <f t="shared" si="1"/>
        <v>Monument Academy PCS</v>
      </c>
      <c r="D41" s="26" t="str">
        <f t="shared" si="1"/>
        <v>2026-2027</v>
      </c>
      <c r="E41" s="46" t="s">
        <v>44</v>
      </c>
      <c r="F41" s="93">
        <f>'5-Yr PCSB Budget Base Case'!F41</f>
        <v>0.23</v>
      </c>
      <c r="G41" s="112">
        <f>'5-Yr PCSB Budget Base Case'!G41-'5-Yr PCSB Budget No Expansion'!G41</f>
        <v>0</v>
      </c>
      <c r="H41" s="112">
        <f>'5-Yr PCSB Budget Base Case'!H41-'5-Yr PCSB Budget No Expansion'!H41</f>
        <v>1</v>
      </c>
      <c r="I41" s="112">
        <f>'5-Yr PCSB Budget Base Case'!I41-'5-Yr PCSB Budget No Expansion'!I41</f>
        <v>2</v>
      </c>
      <c r="J41" s="112">
        <f>'5-Yr PCSB Budget Base Case'!J41-'5-Yr PCSB Budget No Expansion'!J41</f>
        <v>2</v>
      </c>
      <c r="K41" s="112">
        <f>'5-Yr PCSB Budget Base Case'!K41-'5-Yr PCSB Budget No Expansion'!K41</f>
        <v>2</v>
      </c>
      <c r="L41" s="113">
        <f>IF('5-Yr PCSB Budget Base Case'!G41,G41/'5-Yr PCSB Budget Base Case'!G41,0)</f>
        <v>0</v>
      </c>
      <c r="M41" s="114">
        <f>IF('5-Yr PCSB Budget Base Case'!H41,H41/'5-Yr PCSB Budget Base Case'!H41,0)</f>
        <v>0.2</v>
      </c>
      <c r="N41" s="114">
        <f>IF('5-Yr PCSB Budget Base Case'!I41,I41/'5-Yr PCSB Budget Base Case'!I41,0)</f>
        <v>0.33333333333333331</v>
      </c>
      <c r="O41" s="114">
        <f>IF('5-Yr PCSB Budget Base Case'!J41,J41/'5-Yr PCSB Budget Base Case'!J41,0)</f>
        <v>0.33333333333333331</v>
      </c>
      <c r="P41" s="115">
        <f>IF('5-Yr PCSB Budget Base Case'!K41,K41/'5-Yr PCSB Budget Base Case'!K41,0)</f>
        <v>0.33333333333333331</v>
      </c>
    </row>
    <row r="42" spans="1:16" ht="16.5" customHeight="1" x14ac:dyDescent="0.2">
      <c r="A42" s="25" t="str">
        <f t="shared" si="1"/>
        <v>PCSB 5-Year Budget</v>
      </c>
      <c r="B42" s="16">
        <f t="shared" si="1"/>
        <v>184</v>
      </c>
      <c r="C42" s="25" t="str">
        <f t="shared" si="1"/>
        <v>Monument Academy PCS</v>
      </c>
      <c r="D42" s="26" t="str">
        <f t="shared" si="1"/>
        <v>2026-2027</v>
      </c>
      <c r="E42" s="46" t="s">
        <v>45</v>
      </c>
      <c r="F42" s="93">
        <f>'5-Yr PCSB Budget Base Case'!F42</f>
        <v>0.49</v>
      </c>
      <c r="G42" s="112">
        <f>'5-Yr PCSB Budget Base Case'!G42-'5-Yr PCSB Budget No Expansion'!G42</f>
        <v>0</v>
      </c>
      <c r="H42" s="112">
        <f>'5-Yr PCSB Budget Base Case'!H42-'5-Yr PCSB Budget No Expansion'!H42</f>
        <v>1</v>
      </c>
      <c r="I42" s="112">
        <f>'5-Yr PCSB Budget Base Case'!I42-'5-Yr PCSB Budget No Expansion'!I42</f>
        <v>2</v>
      </c>
      <c r="J42" s="112">
        <f>'5-Yr PCSB Budget Base Case'!J42-'5-Yr PCSB Budget No Expansion'!J42</f>
        <v>2</v>
      </c>
      <c r="K42" s="112">
        <f>'5-Yr PCSB Budget Base Case'!K42-'5-Yr PCSB Budget No Expansion'!K42</f>
        <v>2</v>
      </c>
      <c r="L42" s="113">
        <f>IF('5-Yr PCSB Budget Base Case'!G42,G42/'5-Yr PCSB Budget Base Case'!G42,0)</f>
        <v>0</v>
      </c>
      <c r="M42" s="114">
        <f>IF('5-Yr PCSB Budget Base Case'!H42,H42/'5-Yr PCSB Budget Base Case'!H42,0)</f>
        <v>0.25</v>
      </c>
      <c r="N42" s="114">
        <f>IF('5-Yr PCSB Budget Base Case'!I42,I42/'5-Yr PCSB Budget Base Case'!I42,0)</f>
        <v>0.4</v>
      </c>
      <c r="O42" s="114">
        <f>IF('5-Yr PCSB Budget Base Case'!J42,J42/'5-Yr PCSB Budget Base Case'!J42,0)</f>
        <v>0.4</v>
      </c>
      <c r="P42" s="115">
        <f>IF('5-Yr PCSB Budget Base Case'!K42,K42/'5-Yr PCSB Budget Base Case'!K42,0)</f>
        <v>0.4</v>
      </c>
    </row>
    <row r="43" spans="1:16" ht="16.5" customHeight="1" x14ac:dyDescent="0.2">
      <c r="A43" s="25" t="str">
        <f t="shared" ref="A43:D62" si="2">A$2</f>
        <v>PCSB 5-Year Budget</v>
      </c>
      <c r="B43" s="16">
        <f t="shared" si="2"/>
        <v>184</v>
      </c>
      <c r="C43" s="25" t="str">
        <f t="shared" si="2"/>
        <v>Monument Academy PCS</v>
      </c>
      <c r="D43" s="26" t="str">
        <f t="shared" si="2"/>
        <v>2026-2027</v>
      </c>
      <c r="E43" s="46" t="s">
        <v>46</v>
      </c>
      <c r="F43" s="94">
        <f>'5-Yr PCSB Budget Base Case'!F43</f>
        <v>0.49</v>
      </c>
      <c r="G43" s="116">
        <f>'5-Yr PCSB Budget Base Case'!G43-'5-Yr PCSB Budget No Expansion'!G43</f>
        <v>0</v>
      </c>
      <c r="H43" s="116">
        <f>'5-Yr PCSB Budget Base Case'!H43-'5-Yr PCSB Budget No Expansion'!H43</f>
        <v>2</v>
      </c>
      <c r="I43" s="116">
        <f>'5-Yr PCSB Budget Base Case'!I43-'5-Yr PCSB Budget No Expansion'!I43</f>
        <v>4</v>
      </c>
      <c r="J43" s="116">
        <f>'5-Yr PCSB Budget Base Case'!J43-'5-Yr PCSB Budget No Expansion'!J43</f>
        <v>4</v>
      </c>
      <c r="K43" s="116">
        <f>'5-Yr PCSB Budget Base Case'!K43-'5-Yr PCSB Budget No Expansion'!K43</f>
        <v>4</v>
      </c>
      <c r="L43" s="117">
        <f>IF('5-Yr PCSB Budget Base Case'!G43,G43/'5-Yr PCSB Budget Base Case'!G43,0)</f>
        <v>0</v>
      </c>
      <c r="M43" s="118">
        <f>IF('5-Yr PCSB Budget Base Case'!H43,H43/'5-Yr PCSB Budget Base Case'!H43,0)</f>
        <v>0.22222222222222221</v>
      </c>
      <c r="N43" s="118">
        <f>IF('5-Yr PCSB Budget Base Case'!I43,I43/'5-Yr PCSB Budget Base Case'!I43,0)</f>
        <v>0.36363636363636365</v>
      </c>
      <c r="O43" s="118">
        <f>IF('5-Yr PCSB Budget Base Case'!J43,J43/'5-Yr PCSB Budget Base Case'!J43,0)</f>
        <v>0.36363636363636365</v>
      </c>
      <c r="P43" s="119">
        <f>IF('5-Yr PCSB Budget Base Case'!K43,K43/'5-Yr PCSB Budget Base Case'!K43,0)</f>
        <v>0.36363636363636365</v>
      </c>
    </row>
    <row r="44" spans="1:16" ht="30" customHeight="1" x14ac:dyDescent="0.2">
      <c r="A44" s="25" t="str">
        <f t="shared" si="2"/>
        <v>PCSB 5-Year Budget</v>
      </c>
      <c r="B44" s="16">
        <f t="shared" si="2"/>
        <v>184</v>
      </c>
      <c r="C44" s="25" t="str">
        <f t="shared" si="2"/>
        <v>Monument Academy PCS</v>
      </c>
      <c r="D44" s="26" t="str">
        <f t="shared" si="2"/>
        <v>2026-2027</v>
      </c>
      <c r="E44" s="37" t="s">
        <v>47</v>
      </c>
      <c r="F44" s="29" t="e">
        <f>'5-Yr PCSB Budget Base Case'!F44-'5-Yr PCSB Budget No Expansion'!F44</f>
        <v>#VALUE!</v>
      </c>
      <c r="G44" s="5">
        <f>'5-Yr PCSB Budget Base Case'!G44-'5-Yr PCSB Budget No Expansion'!G44</f>
        <v>0</v>
      </c>
      <c r="H44" s="5">
        <f>'5-Yr PCSB Budget Base Case'!H44-'5-Yr PCSB Budget No Expansion'!H44</f>
        <v>0</v>
      </c>
      <c r="I44" s="5">
        <f>'5-Yr PCSB Budget Base Case'!I44-'5-Yr PCSB Budget No Expansion'!I44</f>
        <v>0</v>
      </c>
      <c r="J44" s="5">
        <f>'5-Yr PCSB Budget Base Case'!J44-'5-Yr PCSB Budget No Expansion'!J44</f>
        <v>0</v>
      </c>
      <c r="K44" s="5">
        <f>'5-Yr PCSB Budget Base Case'!K44-'5-Yr PCSB Budget No Expansion'!K44</f>
        <v>0</v>
      </c>
      <c r="L44" s="106">
        <f>IF('5-Yr PCSB Budget Base Case'!G44,G44/'5-Yr PCSB Budget Base Case'!G44,0)</f>
        <v>0</v>
      </c>
      <c r="M44" s="107">
        <f>IF('5-Yr PCSB Budget Base Case'!H44,H44/'5-Yr PCSB Budget Base Case'!H44,0)</f>
        <v>0</v>
      </c>
      <c r="N44" s="107">
        <f>IF('5-Yr PCSB Budget Base Case'!I44,I44/'5-Yr PCSB Budget Base Case'!I44,0)</f>
        <v>0</v>
      </c>
      <c r="O44" s="107">
        <f>IF('5-Yr PCSB Budget Base Case'!J44,J44/'5-Yr PCSB Budget Base Case'!J44,0)</f>
        <v>0</v>
      </c>
      <c r="P44" s="108">
        <f>IF('5-Yr PCSB Budget Base Case'!K44,K44/'5-Yr PCSB Budget Base Case'!K44,0)</f>
        <v>0</v>
      </c>
    </row>
    <row r="45" spans="1:16" ht="16.5" customHeight="1" x14ac:dyDescent="0.2">
      <c r="A45" s="25" t="str">
        <f t="shared" si="2"/>
        <v>PCSB 5-Year Budget</v>
      </c>
      <c r="B45" s="16">
        <f t="shared" si="2"/>
        <v>184</v>
      </c>
      <c r="C45" s="25" t="str">
        <f t="shared" si="2"/>
        <v>Monument Academy PCS</v>
      </c>
      <c r="D45" s="26" t="str">
        <f t="shared" si="2"/>
        <v>2026-2027</v>
      </c>
      <c r="E45" s="46" t="s">
        <v>48</v>
      </c>
      <c r="F45" s="29" t="e">
        <f>'5-Yr PCSB Budget Base Case'!F45-'5-Yr PCSB Budget No Expansion'!F45</f>
        <v>#VALUE!</v>
      </c>
      <c r="G45" s="120">
        <f>'5-Yr PCSB Budget Base Case'!G45-'5-Yr PCSB Budget No Expansion'!G45</f>
        <v>0</v>
      </c>
      <c r="H45" s="120">
        <f>'5-Yr PCSB Budget Base Case'!H45-'5-Yr PCSB Budget No Expansion'!H45</f>
        <v>176167.37741599602</v>
      </c>
      <c r="I45" s="120">
        <f>'5-Yr PCSB Budget Base Case'!I45-'5-Yr PCSB Budget No Expansion'!I45</f>
        <v>253432.33955913899</v>
      </c>
      <c r="J45" s="120">
        <f>'5-Yr PCSB Budget Base Case'!J45-'5-Yr PCSB Budget No Expansion'!J45</f>
        <v>241601.80102890998</v>
      </c>
      <c r="K45" s="120">
        <f>'5-Yr PCSB Budget Base Case'!K45-'5-Yr PCSB Budget No Expansion'!K45</f>
        <v>248336.65304949001</v>
      </c>
      <c r="L45" s="121">
        <f>IF('5-Yr PCSB Budget Base Case'!G45,G45/'5-Yr PCSB Budget Base Case'!G45,0)</f>
        <v>0</v>
      </c>
      <c r="M45" s="122">
        <f>IF('5-Yr PCSB Budget Base Case'!H45,H45/'5-Yr PCSB Budget Base Case'!H45,0)</f>
        <v>0.40398849756706179</v>
      </c>
      <c r="N45" s="122">
        <f>IF('5-Yr PCSB Budget Base Case'!I45,I45/'5-Yr PCSB Budget Base Case'!I45,0)</f>
        <v>0.48874843575161836</v>
      </c>
      <c r="O45" s="122">
        <f>IF('5-Yr PCSB Budget Base Case'!J45,J45/'5-Yr PCSB Budget Base Case'!J45,0)</f>
        <v>0.47187411104685051</v>
      </c>
      <c r="P45" s="123">
        <f>IF('5-Yr PCSB Budget Base Case'!K45,K45/'5-Yr PCSB Budget Base Case'!K45,0)</f>
        <v>0.47379136911184239</v>
      </c>
    </row>
    <row r="46" spans="1:16" ht="30" customHeight="1" x14ac:dyDescent="0.2">
      <c r="A46" s="25" t="str">
        <f t="shared" si="2"/>
        <v>PCSB 5-Year Budget</v>
      </c>
      <c r="B46" s="16">
        <f t="shared" si="2"/>
        <v>184</v>
      </c>
      <c r="C46" s="25" t="str">
        <f t="shared" si="2"/>
        <v>Monument Academy PCS</v>
      </c>
      <c r="D46" s="26" t="str">
        <f t="shared" si="2"/>
        <v>2026-2027</v>
      </c>
      <c r="E46" s="37" t="s">
        <v>50</v>
      </c>
      <c r="F46" s="29" t="e">
        <f>'5-Yr PCSB Budget Base Case'!F46-'5-Yr PCSB Budget No Expansion'!F46</f>
        <v>#VALUE!</v>
      </c>
      <c r="G46" s="51">
        <f>'5-Yr PCSB Budget Base Case'!G46-'5-Yr PCSB Budget No Expansion'!G46</f>
        <v>0</v>
      </c>
      <c r="H46" s="51">
        <f>'5-Yr PCSB Budget Base Case'!H46-'5-Yr PCSB Budget No Expansion'!H46</f>
        <v>1502403.7776000006</v>
      </c>
      <c r="I46" s="51">
        <f>'5-Yr PCSB Budget Base Case'!I46-'5-Yr PCSB Budget No Expansion'!I46</f>
        <v>2207537.9074080009</v>
      </c>
      <c r="J46" s="51">
        <f>'5-Yr PCSB Budget Base Case'!J46-'5-Yr PCSB Budget No Expansion'!J46</f>
        <v>2940276.4408972817</v>
      </c>
      <c r="K46" s="51">
        <f>'5-Yr PCSB Budget Base Case'!K46-'5-Yr PCSB Budget No Expansion'!K46</f>
        <v>2999081.9697152274</v>
      </c>
      <c r="L46" s="124">
        <f>IF('5-Yr PCSB Budget Base Case'!G46,G46/'5-Yr PCSB Budget Base Case'!G46,0)</f>
        <v>0</v>
      </c>
      <c r="M46" s="125">
        <f>IF('5-Yr PCSB Budget Base Case'!H46,H46/'5-Yr PCSB Budget Base Case'!H46,0)</f>
        <v>0.40600206967919983</v>
      </c>
      <c r="N46" s="125">
        <f>IF('5-Yr PCSB Budget Base Case'!I46,I46/'5-Yr PCSB Budget Base Case'!I46,0)</f>
        <v>0.4961228968544259</v>
      </c>
      <c r="O46" s="125">
        <f>IF('5-Yr PCSB Budget Base Case'!J46,J46/'5-Yr PCSB Budget Base Case'!J46,0)</f>
        <v>0.56250000000000011</v>
      </c>
      <c r="P46" s="126">
        <f>IF('5-Yr PCSB Budget Base Case'!K46,K46/'5-Yr PCSB Budget Base Case'!K46,0)</f>
        <v>0.56250000000000011</v>
      </c>
    </row>
    <row r="47" spans="1:16" ht="16.5" customHeight="1" x14ac:dyDescent="0.2">
      <c r="A47" s="25" t="str">
        <f t="shared" si="2"/>
        <v>PCSB 5-Year Budget</v>
      </c>
      <c r="B47" s="16">
        <f t="shared" si="2"/>
        <v>184</v>
      </c>
      <c r="C47" s="25" t="str">
        <f t="shared" si="2"/>
        <v>Monument Academy PCS</v>
      </c>
      <c r="D47" s="26" t="str">
        <f t="shared" si="2"/>
        <v>2026-2027</v>
      </c>
      <c r="E47" s="46" t="s">
        <v>51</v>
      </c>
      <c r="F47" s="29" t="e">
        <f>'5-Yr PCSB Budget Base Case'!F47-'5-Yr PCSB Budget No Expansion'!F47</f>
        <v>#VALUE!</v>
      </c>
      <c r="G47" s="51">
        <f>'5-Yr PCSB Budget Base Case'!G47-'5-Yr PCSB Budget No Expansion'!G47</f>
        <v>0</v>
      </c>
      <c r="H47" s="51">
        <f>'5-Yr PCSB Budget Base Case'!H47-'5-Yr PCSB Budget No Expansion'!H47</f>
        <v>5901129.9454159997</v>
      </c>
      <c r="I47" s="51">
        <f>'5-Yr PCSB Budget Base Case'!I47-'5-Yr PCSB Budget No Expansion'!I47</f>
        <v>8703075.002255151</v>
      </c>
      <c r="J47" s="51">
        <f>'5-Yr PCSB Budget Base Case'!J47-'5-Yr PCSB Budget No Expansion'!J47</f>
        <v>10829053.858817238</v>
      </c>
      <c r="K47" s="51">
        <f>'5-Yr PCSB Budget Base Case'!K47-'5-Yr PCSB Budget No Expansion'!K47</f>
        <v>11047537.751993584</v>
      </c>
      <c r="L47" s="124">
        <f>IF('5-Yr PCSB Budget Base Case'!G47,G47/'5-Yr PCSB Budget Base Case'!G47,0)</f>
        <v>0</v>
      </c>
      <c r="M47" s="125">
        <f>IF('5-Yr PCSB Budget Base Case'!H47,H47/'5-Yr PCSB Budget Base Case'!H47,0)</f>
        <v>0.37409445325177565</v>
      </c>
      <c r="N47" s="125">
        <f>IF('5-Yr PCSB Budget Base Case'!I47,I47/'5-Yr PCSB Budget Base Case'!I47,0)</f>
        <v>0.46357434032613604</v>
      </c>
      <c r="O47" s="125">
        <f>IF('5-Yr PCSB Budget Base Case'!J47,J47/'5-Yr PCSB Budget Base Case'!J47,0)</f>
        <v>0.51319504286671991</v>
      </c>
      <c r="P47" s="126">
        <f>IF('5-Yr PCSB Budget Base Case'!K47,K47/'5-Yr PCSB Budget Base Case'!K47,0)</f>
        <v>0.51323807621720829</v>
      </c>
    </row>
    <row r="48" spans="1:16" ht="16.5" customHeight="1" x14ac:dyDescent="0.2">
      <c r="A48" s="25" t="str">
        <f t="shared" si="2"/>
        <v>PCSB 5-Year Budget</v>
      </c>
      <c r="B48" s="16">
        <f t="shared" si="2"/>
        <v>184</v>
      </c>
      <c r="C48" s="25" t="str">
        <f t="shared" si="2"/>
        <v>Monument Academy PCS</v>
      </c>
      <c r="D48" s="26" t="str">
        <f t="shared" si="2"/>
        <v>2026-2027</v>
      </c>
      <c r="E48" s="32" t="s">
        <v>52</v>
      </c>
      <c r="F48" s="29" t="e">
        <f>'5-Yr PCSB Budget Base Case'!F48-'5-Yr PCSB Budget No Expansion'!F48</f>
        <v>#VALUE!</v>
      </c>
      <c r="G48" s="51">
        <f>'5-Yr PCSB Budget Base Case'!G48-'5-Yr PCSB Budget No Expansion'!G48</f>
        <v>0</v>
      </c>
      <c r="H48" s="51">
        <f>'5-Yr PCSB Budget Base Case'!H48-'5-Yr PCSB Budget No Expansion'!H48</f>
        <v>790096</v>
      </c>
      <c r="I48" s="51">
        <f>'5-Yr PCSB Budget Base Case'!I48-'5-Yr PCSB Budget No Expansion'!I48</f>
        <v>1154995.6000000003</v>
      </c>
      <c r="J48" s="51">
        <f>'5-Yr PCSB Budget Base Case'!J48-'5-Yr PCSB Budget No Expansion'!J48</f>
        <v>1364995.1520000002</v>
      </c>
      <c r="K48" s="51">
        <f>'5-Yr PCSB Budget Base Case'!K48-'5-Yr PCSB Budget No Expansion'!K48</f>
        <v>1377721.1035200001</v>
      </c>
      <c r="L48" s="124">
        <f>IF('5-Yr PCSB Budget Base Case'!G48,G48/'5-Yr PCSB Budget Base Case'!G48,0)</f>
        <v>0</v>
      </c>
      <c r="M48" s="125">
        <f>IF('5-Yr PCSB Budget Base Case'!H48,H48/'5-Yr PCSB Budget Base Case'!H48,0)</f>
        <v>0.36893203883495146</v>
      </c>
      <c r="N48" s="125">
        <f>IF('5-Yr PCSB Budget Base Case'!I48,I48/'5-Yr PCSB Budget Base Case'!I48,0)</f>
        <v>0.45833333333333337</v>
      </c>
      <c r="O48" s="125">
        <f>IF('5-Yr PCSB Budget Base Case'!J48,J48/'5-Yr PCSB Budget Base Case'!J48,0)</f>
        <v>0.49751250227845134</v>
      </c>
      <c r="P48" s="126">
        <f>IF('5-Yr PCSB Budget Base Case'!K48,K48/'5-Yr PCSB Budget Base Case'!K48,0)</f>
        <v>0.49734489472558774</v>
      </c>
    </row>
    <row r="49" spans="1:16" ht="15" customHeight="1" x14ac:dyDescent="0.2">
      <c r="A49" s="25" t="str">
        <f t="shared" si="2"/>
        <v>PCSB 5-Year Budget</v>
      </c>
      <c r="B49" s="16">
        <f t="shared" si="2"/>
        <v>184</v>
      </c>
      <c r="C49" s="25" t="str">
        <f t="shared" si="2"/>
        <v>Monument Academy PCS</v>
      </c>
      <c r="D49" s="26" t="str">
        <f t="shared" si="2"/>
        <v>2026-2027</v>
      </c>
      <c r="E49" t="s">
        <v>53</v>
      </c>
      <c r="F49" s="29" t="e">
        <f>'5-Yr PCSB Budget Base Case'!F49-'5-Yr PCSB Budget No Expansion'!F49</f>
        <v>#VALUE!</v>
      </c>
      <c r="G49" s="5">
        <f>'5-Yr PCSB Budget Base Case'!G49-'5-Yr PCSB Budget No Expansion'!G49</f>
        <v>0</v>
      </c>
      <c r="H49" s="5">
        <f>'5-Yr PCSB Budget Base Case'!H49-'5-Yr PCSB Budget No Expansion'!H49</f>
        <v>140725.46573301504</v>
      </c>
      <c r="I49" s="5">
        <f>'5-Yr PCSB Budget Base Case'!I49-'5-Yr PCSB Budget No Expansion'!I49</f>
        <v>378577.54061195004</v>
      </c>
      <c r="J49" s="5">
        <f>'5-Yr PCSB Budget Base Case'!J49-'5-Yr PCSB Budget No Expansion'!J49</f>
        <v>525588.56195161701</v>
      </c>
      <c r="K49" s="5">
        <f>'5-Yr PCSB Budget Base Case'!K49-'5-Yr PCSB Budget No Expansion'!K49</f>
        <v>609474.45187156694</v>
      </c>
      <c r="L49" s="106">
        <f>IF('5-Yr PCSB Budget Base Case'!G49,G49/'5-Yr PCSB Budget Base Case'!G49,0)</f>
        <v>0</v>
      </c>
      <c r="M49" s="107">
        <f>IF('5-Yr PCSB Budget Base Case'!H49,H49/'5-Yr PCSB Budget Base Case'!H49,0)</f>
        <v>0.21506228787088258</v>
      </c>
      <c r="N49" s="107">
        <f>IF('5-Yr PCSB Budget Base Case'!I49,I49/'5-Yr PCSB Budget Base Case'!I49,0)</f>
        <v>0.42431935690639411</v>
      </c>
      <c r="O49" s="107">
        <f>IF('5-Yr PCSB Budget Base Case'!J49,J49/'5-Yr PCSB Budget Base Case'!J49,0)</f>
        <v>0.50575751909088718</v>
      </c>
      <c r="P49" s="108">
        <f>IF('5-Yr PCSB Budget Base Case'!K49,K49/'5-Yr PCSB Budget Base Case'!K49,0)</f>
        <v>0.54267328871733278</v>
      </c>
    </row>
    <row r="50" spans="1:16" ht="16.5" customHeight="1" x14ac:dyDescent="0.2">
      <c r="A50" s="25" t="str">
        <f t="shared" si="2"/>
        <v>PCSB 5-Year Budget</v>
      </c>
      <c r="B50" s="16">
        <f t="shared" si="2"/>
        <v>184</v>
      </c>
      <c r="C50" s="25" t="str">
        <f t="shared" si="2"/>
        <v>Monument Academy PCS</v>
      </c>
      <c r="D50" s="26" t="str">
        <f t="shared" si="2"/>
        <v>2026-2027</v>
      </c>
      <c r="E50" t="s">
        <v>55</v>
      </c>
      <c r="F50" s="29" t="e">
        <f>'5-Yr PCSB Budget Base Case'!F50-'5-Yr PCSB Budget No Expansion'!F50</f>
        <v>#VALUE!</v>
      </c>
      <c r="G50" s="5">
        <f>'5-Yr PCSB Budget Base Case'!G50-'5-Yr PCSB Budget No Expansion'!G50</f>
        <v>0</v>
      </c>
      <c r="H50" s="5">
        <f>'5-Yr PCSB Budget Base Case'!H50-'5-Yr PCSB Budget No Expansion'!H50</f>
        <v>3457.5171777017968</v>
      </c>
      <c r="I50" s="5">
        <f>'5-Yr PCSB Budget Base Case'!I50-'5-Yr PCSB Budget No Expansion'!I50</f>
        <v>5242.9053372655908</v>
      </c>
      <c r="J50" s="5">
        <f>'5-Yr PCSB Budget Base Case'!J50-'5-Yr PCSB Budget No Expansion'!J50</f>
        <v>7005.0834507550026</v>
      </c>
      <c r="K50" s="5">
        <f>'5-Yr PCSB Budget Base Case'!K50-'5-Yr PCSB Budget No Expansion'!K50</f>
        <v>7254.573592172499</v>
      </c>
      <c r="L50" s="106">
        <f>IF('5-Yr PCSB Budget Base Case'!G50,G50/'5-Yr PCSB Budget Base Case'!G50,0)</f>
        <v>0</v>
      </c>
      <c r="M50" s="107">
        <f>IF('5-Yr PCSB Budget Base Case'!H50,H50/'5-Yr PCSB Budget Base Case'!H50,0)</f>
        <v>3.888042416260197E-2</v>
      </c>
      <c r="N50" s="107">
        <f>IF('5-Yr PCSB Budget Base Case'!I50,I50/'5-Yr PCSB Budget Base Case'!I50,0)</f>
        <v>5.7797053581644227E-2</v>
      </c>
      <c r="O50" s="107">
        <f>IF('5-Yr PCSB Budget Base Case'!J50,J50/'5-Yr PCSB Budget Base Case'!J50,0)</f>
        <v>7.5751508957883129E-2</v>
      </c>
      <c r="P50" s="108">
        <f>IF('5-Yr PCSB Budget Base Case'!K50,K50/'5-Yr PCSB Budget Base Case'!K50,0)</f>
        <v>7.8238361268694018E-2</v>
      </c>
    </row>
    <row r="51" spans="1:16" ht="16.5" customHeight="1" x14ac:dyDescent="0.2">
      <c r="A51" s="25" t="str">
        <f t="shared" si="2"/>
        <v>PCSB 5-Year Budget</v>
      </c>
      <c r="B51" s="16">
        <f t="shared" si="2"/>
        <v>184</v>
      </c>
      <c r="C51" s="25" t="str">
        <f t="shared" si="2"/>
        <v>Monument Academy PCS</v>
      </c>
      <c r="D51" s="26" t="str">
        <f t="shared" si="2"/>
        <v>2026-2027</v>
      </c>
      <c r="E51" t="s">
        <v>56</v>
      </c>
      <c r="F51" s="29" t="e">
        <f>'5-Yr PCSB Budget Base Case'!F51-'5-Yr PCSB Budget No Expansion'!F51</f>
        <v>#VALUE!</v>
      </c>
      <c r="G51" s="5">
        <f>'5-Yr PCSB Budget Base Case'!G51-'5-Yr PCSB Budget No Expansion'!G51</f>
        <v>0</v>
      </c>
      <c r="H51" s="5">
        <f>'5-Yr PCSB Budget Base Case'!H51-'5-Yr PCSB Budget No Expansion'!H51</f>
        <v>200000</v>
      </c>
      <c r="I51" s="5">
        <f>'5-Yr PCSB Budget Base Case'!I51-'5-Yr PCSB Budget No Expansion'!I51</f>
        <v>200000</v>
      </c>
      <c r="J51" s="5">
        <f>'5-Yr PCSB Budget Base Case'!J51-'5-Yr PCSB Budget No Expansion'!J51</f>
        <v>200000</v>
      </c>
      <c r="K51" s="5">
        <f>'5-Yr PCSB Budget Base Case'!K51-'5-Yr PCSB Budget No Expansion'!K51</f>
        <v>0</v>
      </c>
      <c r="L51" s="106">
        <f>IF('5-Yr PCSB Budget Base Case'!G51,G51/'5-Yr PCSB Budget Base Case'!G51,0)</f>
        <v>0</v>
      </c>
      <c r="M51" s="107">
        <f>IF('5-Yr PCSB Budget Base Case'!H51,H51/'5-Yr PCSB Budget Base Case'!H51,0)</f>
        <v>0.33333333333333331</v>
      </c>
      <c r="N51" s="107">
        <f>IF('5-Yr PCSB Budget Base Case'!I51,I51/'5-Yr PCSB Budget Base Case'!I51,0)</f>
        <v>0.33333333333333331</v>
      </c>
      <c r="O51" s="107">
        <f>IF('5-Yr PCSB Budget Base Case'!J51,J51/'5-Yr PCSB Budget Base Case'!J51,0)</f>
        <v>0.33333333333333331</v>
      </c>
      <c r="P51" s="108">
        <f>IF('5-Yr PCSB Budget Base Case'!K51,K51/'5-Yr PCSB Budget Base Case'!K51,0)</f>
        <v>0</v>
      </c>
    </row>
    <row r="52" spans="1:16" ht="16.5" customHeight="1" x14ac:dyDescent="0.2">
      <c r="A52" s="25" t="str">
        <f t="shared" si="2"/>
        <v>PCSB 5-Year Budget</v>
      </c>
      <c r="B52" s="16">
        <f t="shared" si="2"/>
        <v>184</v>
      </c>
      <c r="C52" s="25" t="str">
        <f t="shared" si="2"/>
        <v>Monument Academy PCS</v>
      </c>
      <c r="D52" s="26" t="str">
        <f t="shared" si="2"/>
        <v>2026-2027</v>
      </c>
      <c r="E52" t="s">
        <v>58</v>
      </c>
      <c r="F52" s="29" t="e">
        <f>'5-Yr PCSB Budget Base Case'!F52-'5-Yr PCSB Budget No Expansion'!F52</f>
        <v>#VALUE!</v>
      </c>
      <c r="G52" s="5">
        <f>'5-Yr PCSB Budget Base Case'!G52-'5-Yr PCSB Budget No Expansion'!G52</f>
        <v>0</v>
      </c>
      <c r="H52" s="5">
        <f>'5-Yr PCSB Budget Base Case'!H52-'5-Yr PCSB Budget No Expansion'!H52</f>
        <v>38353.28614709602</v>
      </c>
      <c r="I52" s="5">
        <f>'5-Yr PCSB Budget Base Case'!I52-'5-Yr PCSB Budget No Expansion'!I52</f>
        <v>55084.851624561998</v>
      </c>
      <c r="J52" s="5">
        <f>'5-Yr PCSB Budget Base Case'!J52-'5-Yr PCSB Budget No Expansion'!J52</f>
        <v>81793.906750821043</v>
      </c>
      <c r="K52" s="5">
        <f>'5-Yr PCSB Budget Base Case'!K52-'5-Yr PCSB Budget No Expansion'!K52</f>
        <v>82035.875710642023</v>
      </c>
      <c r="L52" s="106">
        <f>IF('5-Yr PCSB Budget Base Case'!G52,G52/'5-Yr PCSB Budget Base Case'!G52,0)</f>
        <v>0</v>
      </c>
      <c r="M52" s="107">
        <f>IF('5-Yr PCSB Budget Base Case'!H52,H52/'5-Yr PCSB Budget Base Case'!H52,0)</f>
        <v>8.58472765486403E-2</v>
      </c>
      <c r="N52" s="107">
        <f>IF('5-Yr PCSB Budget Base Case'!I52,I52/'5-Yr PCSB Budget Base Case'!I52,0)</f>
        <v>0.11884711297412304</v>
      </c>
      <c r="O52" s="107">
        <f>IF('5-Yr PCSB Budget Base Case'!J52,J52/'5-Yr PCSB Budget Base Case'!J52,0)</f>
        <v>0.16685740164299134</v>
      </c>
      <c r="P52" s="108">
        <f>IF('5-Yr PCSB Budget Base Case'!K52,K52/'5-Yr PCSB Budget Base Case'!K52,0)</f>
        <v>0.16726844648505584</v>
      </c>
    </row>
    <row r="53" spans="1:16" ht="16.5" customHeight="1" x14ac:dyDescent="0.2">
      <c r="A53" s="25" t="str">
        <f t="shared" si="2"/>
        <v>PCSB 5-Year Budget</v>
      </c>
      <c r="B53" s="16">
        <f t="shared" si="2"/>
        <v>184</v>
      </c>
      <c r="C53" s="25" t="str">
        <f t="shared" si="2"/>
        <v>Monument Academy PCS</v>
      </c>
      <c r="D53" s="26" t="str">
        <f t="shared" si="2"/>
        <v>2026-2027</v>
      </c>
      <c r="E53" s="54" t="s">
        <v>60</v>
      </c>
      <c r="F53" s="29" t="e">
        <f>'5-Yr PCSB Budget Base Case'!F53-'5-Yr PCSB Budget No Expansion'!F53</f>
        <v>#VALUE!</v>
      </c>
      <c r="G53" s="55">
        <f>'5-Yr PCSB Budget Base Case'!G53-'5-Yr PCSB Budget No Expansion'!G53</f>
        <v>0</v>
      </c>
      <c r="H53" s="55">
        <f>'5-Yr PCSB Budget Base Case'!H53-'5-Yr PCSB Budget No Expansion'!H53</f>
        <v>8576165.9920738153</v>
      </c>
      <c r="I53" s="55">
        <f>'5-Yr PCSB Budget Base Case'!I53-'5-Yr PCSB Budget No Expansion'!I53</f>
        <v>12704513.80723693</v>
      </c>
      <c r="J53" s="55">
        <f>'5-Yr PCSB Budget Base Case'!J53-'5-Yr PCSB Budget No Expansion'!J53</f>
        <v>15948713.00386771</v>
      </c>
      <c r="K53" s="55">
        <f>'5-Yr PCSB Budget Base Case'!K53-'5-Yr PCSB Budget No Expansion'!K53</f>
        <v>16123105.726403199</v>
      </c>
      <c r="L53" s="127">
        <f>IF('5-Yr PCSB Budget Base Case'!G53,G53/'5-Yr PCSB Budget Base Case'!G53,0)</f>
        <v>0</v>
      </c>
      <c r="M53" s="128">
        <f>IF('5-Yr PCSB Budget Base Case'!H53,H53/'5-Yr PCSB Budget Base Case'!H53,0)</f>
        <v>0.36640051307069976</v>
      </c>
      <c r="N53" s="128">
        <f>IF('5-Yr PCSB Budget Base Case'!I53,I53/'5-Yr PCSB Budget Base Case'!I53,0)</f>
        <v>0.4571642386276677</v>
      </c>
      <c r="O53" s="128">
        <f>IF('5-Yr PCSB Budget Base Case'!J53,J53/'5-Yr PCSB Budget Base Case'!J53,0)</f>
        <v>0.5096423873729351</v>
      </c>
      <c r="P53" s="129">
        <f>IF('5-Yr PCSB Budget Base Case'!K53,K53/'5-Yr PCSB Budget Base Case'!K53,0)</f>
        <v>0.50808175290244517</v>
      </c>
    </row>
    <row r="54" spans="1:16" ht="30" customHeight="1" x14ac:dyDescent="0.2">
      <c r="A54" s="25" t="str">
        <f t="shared" si="2"/>
        <v>PCSB 5-Year Budget</v>
      </c>
      <c r="B54" s="16">
        <f t="shared" si="2"/>
        <v>184</v>
      </c>
      <c r="C54" s="25" t="str">
        <f t="shared" si="2"/>
        <v>Monument Academy PCS</v>
      </c>
      <c r="D54" s="26" t="str">
        <f t="shared" si="2"/>
        <v>2026-2027</v>
      </c>
      <c r="E54" t="s">
        <v>146</v>
      </c>
      <c r="F54" s="29" t="e">
        <f>'5-Yr PCSB Budget Base Case'!F54-'5-Yr PCSB Budget No Expansion'!F54</f>
        <v>#VALUE!</v>
      </c>
      <c r="G54" s="130">
        <f>'5-Yr PCSB Budget Base Case'!G54-'5-Yr PCSB Budget No Expansion'!G54</f>
        <v>0</v>
      </c>
      <c r="H54" s="130">
        <f>'5-Yr PCSB Budget Base Case'!H54-'5-Yr PCSB Budget No Expansion'!H54</f>
        <v>15</v>
      </c>
      <c r="I54" s="130">
        <f>'5-Yr PCSB Budget Base Case'!I54-'5-Yr PCSB Budget No Expansion'!I54</f>
        <v>25</v>
      </c>
      <c r="J54" s="130">
        <f>'5-Yr PCSB Budget Base Case'!J54-'5-Yr PCSB Budget No Expansion'!J54</f>
        <v>31</v>
      </c>
      <c r="K54" s="130">
        <f>'5-Yr PCSB Budget Base Case'!K54-'5-Yr PCSB Budget No Expansion'!K54</f>
        <v>33</v>
      </c>
      <c r="L54" s="131">
        <f>IF('5-Yr PCSB Budget Base Case'!G54,G54/'5-Yr PCSB Budget Base Case'!G54,0)</f>
        <v>0</v>
      </c>
      <c r="M54" s="132">
        <f>IF('5-Yr PCSB Budget Base Case'!H54,H54/'5-Yr PCSB Budget Base Case'!H54,0)</f>
        <v>0.28846153846153844</v>
      </c>
      <c r="N54" s="132">
        <f>IF('5-Yr PCSB Budget Base Case'!I54,I54/'5-Yr PCSB Budget Base Case'!I54,0)</f>
        <v>0.40322580645161288</v>
      </c>
      <c r="O54" s="132">
        <f>IF('5-Yr PCSB Budget Base Case'!J54,J54/'5-Yr PCSB Budget Base Case'!J54,0)</f>
        <v>0.45588235294117646</v>
      </c>
      <c r="P54" s="133">
        <f>IF('5-Yr PCSB Budget Base Case'!K54,K54/'5-Yr PCSB Budget Base Case'!K54,0)</f>
        <v>0.47142857142857142</v>
      </c>
    </row>
    <row r="55" spans="1:16" ht="16.5" customHeight="1" x14ac:dyDescent="0.2">
      <c r="A55" s="25" t="str">
        <f t="shared" si="2"/>
        <v>PCSB 5-Year Budget</v>
      </c>
      <c r="B55" s="16">
        <f t="shared" si="2"/>
        <v>184</v>
      </c>
      <c r="C55" s="25" t="str">
        <f t="shared" si="2"/>
        <v>Monument Academy PCS</v>
      </c>
      <c r="D55" s="26" t="str">
        <f t="shared" si="2"/>
        <v>2026-2027</v>
      </c>
      <c r="E55" t="s">
        <v>147</v>
      </c>
      <c r="F55" s="29" t="e">
        <f>'5-Yr PCSB Budget Base Case'!F55-'5-Yr PCSB Budget No Expansion'!F55</f>
        <v>#VALUE!</v>
      </c>
      <c r="G55" s="130">
        <f>'5-Yr PCSB Budget Base Case'!G55-'5-Yr PCSB Budget No Expansion'!G55</f>
        <v>0</v>
      </c>
      <c r="H55" s="130">
        <f>'5-Yr PCSB Budget Base Case'!H55-'5-Yr PCSB Budget No Expansion'!H55</f>
        <v>3</v>
      </c>
      <c r="I55" s="130">
        <f>'5-Yr PCSB Budget Base Case'!I55-'5-Yr PCSB Budget No Expansion'!I55</f>
        <v>7</v>
      </c>
      <c r="J55" s="130">
        <f>'5-Yr PCSB Budget Base Case'!J55-'5-Yr PCSB Budget No Expansion'!J55</f>
        <v>9</v>
      </c>
      <c r="K55" s="130">
        <f>'5-Yr PCSB Budget Base Case'!K55-'5-Yr PCSB Budget No Expansion'!K55</f>
        <v>9</v>
      </c>
      <c r="L55" s="131">
        <f>IF('5-Yr PCSB Budget Base Case'!G55,G55/'5-Yr PCSB Budget Base Case'!G55,0)</f>
        <v>0</v>
      </c>
      <c r="M55" s="132">
        <f>IF('5-Yr PCSB Budget Base Case'!H55,H55/'5-Yr PCSB Budget Base Case'!H55,0)</f>
        <v>0.42857142857142855</v>
      </c>
      <c r="N55" s="132">
        <f>IF('5-Yr PCSB Budget Base Case'!I55,I55/'5-Yr PCSB Budget Base Case'!I55,0)</f>
        <v>0.63636363636363635</v>
      </c>
      <c r="O55" s="132">
        <f>IF('5-Yr PCSB Budget Base Case'!J55,J55/'5-Yr PCSB Budget Base Case'!J55,0)</f>
        <v>0.69230769230769229</v>
      </c>
      <c r="P55" s="133">
        <f>IF('5-Yr PCSB Budget Base Case'!K55,K55/'5-Yr PCSB Budget Base Case'!K55,0)</f>
        <v>0.69230769230769229</v>
      </c>
    </row>
    <row r="56" spans="1:16" ht="16.5" customHeight="1" x14ac:dyDescent="0.2">
      <c r="A56" s="25" t="str">
        <f t="shared" si="2"/>
        <v>PCSB 5-Year Budget</v>
      </c>
      <c r="B56" s="16">
        <f t="shared" si="2"/>
        <v>184</v>
      </c>
      <c r="C56" s="25" t="str">
        <f t="shared" si="2"/>
        <v>Monument Academy PCS</v>
      </c>
      <c r="D56" s="26" t="str">
        <f t="shared" si="2"/>
        <v>2026-2027</v>
      </c>
      <c r="E56" t="s">
        <v>148</v>
      </c>
      <c r="F56" s="29" t="e">
        <f>'5-Yr PCSB Budget Base Case'!F56-'5-Yr PCSB Budget No Expansion'!F56</f>
        <v>#VALUE!</v>
      </c>
      <c r="G56" s="130">
        <f>'5-Yr PCSB Budget Base Case'!G56-'5-Yr PCSB Budget No Expansion'!G56</f>
        <v>0</v>
      </c>
      <c r="H56" s="130">
        <f>'5-Yr PCSB Budget Base Case'!H56-'5-Yr PCSB Budget No Expansion'!H56</f>
        <v>2</v>
      </c>
      <c r="I56" s="130">
        <f>'5-Yr PCSB Budget Base Case'!I56-'5-Yr PCSB Budget No Expansion'!I56</f>
        <v>2</v>
      </c>
      <c r="J56" s="130">
        <f>'5-Yr PCSB Budget Base Case'!J56-'5-Yr PCSB Budget No Expansion'!J56</f>
        <v>2</v>
      </c>
      <c r="K56" s="130">
        <f>'5-Yr PCSB Budget Base Case'!K56-'5-Yr PCSB Budget No Expansion'!K56</f>
        <v>2</v>
      </c>
      <c r="L56" s="131">
        <f>IF('5-Yr PCSB Budget Base Case'!G56,G56/'5-Yr PCSB Budget Base Case'!G56,0)</f>
        <v>0</v>
      </c>
      <c r="M56" s="132">
        <f>IF('5-Yr PCSB Budget Base Case'!H56,H56/'5-Yr PCSB Budget Base Case'!H56,0)</f>
        <v>0.66666666666666663</v>
      </c>
      <c r="N56" s="132">
        <f>IF('5-Yr PCSB Budget Base Case'!I56,I56/'5-Yr PCSB Budget Base Case'!I56,0)</f>
        <v>0.66666666666666663</v>
      </c>
      <c r="O56" s="132">
        <f>IF('5-Yr PCSB Budget Base Case'!J56,J56/'5-Yr PCSB Budget Base Case'!J56,0)</f>
        <v>0.66666666666666663</v>
      </c>
      <c r="P56" s="133">
        <f>IF('5-Yr PCSB Budget Base Case'!K56,K56/'5-Yr PCSB Budget Base Case'!K56,0)</f>
        <v>0.66666666666666663</v>
      </c>
    </row>
    <row r="57" spans="1:16" ht="16.5" customHeight="1" x14ac:dyDescent="0.2">
      <c r="A57" s="25" t="str">
        <f t="shared" si="2"/>
        <v>PCSB 5-Year Budget</v>
      </c>
      <c r="B57" s="16">
        <f t="shared" si="2"/>
        <v>184</v>
      </c>
      <c r="C57" s="25" t="str">
        <f t="shared" si="2"/>
        <v>Monument Academy PCS</v>
      </c>
      <c r="D57" s="26" t="str">
        <f t="shared" si="2"/>
        <v>2026-2027</v>
      </c>
      <c r="E57" t="s">
        <v>64</v>
      </c>
      <c r="F57" s="29" t="e">
        <f>'5-Yr PCSB Budget Base Case'!F57-'5-Yr PCSB Budget No Expansion'!F57</f>
        <v>#VALUE!</v>
      </c>
      <c r="G57" s="130">
        <f>'5-Yr PCSB Budget Base Case'!G57-'5-Yr PCSB Budget No Expansion'!G57</f>
        <v>0</v>
      </c>
      <c r="H57" s="130">
        <f>'5-Yr PCSB Budget Base Case'!H57-'5-Yr PCSB Budget No Expansion'!H57</f>
        <v>0</v>
      </c>
      <c r="I57" s="130">
        <f>'5-Yr PCSB Budget Base Case'!I57-'5-Yr PCSB Budget No Expansion'!I57</f>
        <v>0</v>
      </c>
      <c r="J57" s="130">
        <f>'5-Yr PCSB Budget Base Case'!J57-'5-Yr PCSB Budget No Expansion'!J57</f>
        <v>0</v>
      </c>
      <c r="K57" s="130">
        <f>'5-Yr PCSB Budget Base Case'!K57-'5-Yr PCSB Budget No Expansion'!K57</f>
        <v>0</v>
      </c>
      <c r="L57" s="131">
        <f>IF('5-Yr PCSB Budget Base Case'!G57,G57/'5-Yr PCSB Budget Base Case'!G57,0)</f>
        <v>0</v>
      </c>
      <c r="M57" s="132">
        <f>IF('5-Yr PCSB Budget Base Case'!H57,H57/'5-Yr PCSB Budget Base Case'!H57,0)</f>
        <v>0</v>
      </c>
      <c r="N57" s="132">
        <f>IF('5-Yr PCSB Budget Base Case'!I57,I57/'5-Yr PCSB Budget Base Case'!I57,0)</f>
        <v>0</v>
      </c>
      <c r="O57" s="132">
        <f>IF('5-Yr PCSB Budget Base Case'!J57,J57/'5-Yr PCSB Budget Base Case'!J57,0)</f>
        <v>0</v>
      </c>
      <c r="P57" s="133">
        <f>IF('5-Yr PCSB Budget Base Case'!K57,K57/'5-Yr PCSB Budget Base Case'!K57,0)</f>
        <v>0</v>
      </c>
    </row>
    <row r="58" spans="1:16" ht="16.5" customHeight="1" x14ac:dyDescent="0.2">
      <c r="A58" s="25" t="str">
        <f t="shared" si="2"/>
        <v>PCSB 5-Year Budget</v>
      </c>
      <c r="B58" s="16">
        <f t="shared" si="2"/>
        <v>184</v>
      </c>
      <c r="C58" s="25" t="str">
        <f t="shared" si="2"/>
        <v>Monument Academy PCS</v>
      </c>
      <c r="D58" s="26" t="str">
        <f t="shared" si="2"/>
        <v>2026-2027</v>
      </c>
      <c r="E58" t="s">
        <v>65</v>
      </c>
      <c r="F58" s="29"/>
      <c r="G58" s="130">
        <f>'5-Yr PCSB Budget Base Case'!G58-'5-Yr PCSB Budget No Expansion'!G58</f>
        <v>0</v>
      </c>
      <c r="H58" s="130">
        <f>'5-Yr PCSB Budget Base Case'!H58-'5-Yr PCSB Budget No Expansion'!H58</f>
        <v>7</v>
      </c>
      <c r="I58" s="130">
        <f>'5-Yr PCSB Budget Base Case'!I58-'5-Yr PCSB Budget No Expansion'!I58</f>
        <v>15</v>
      </c>
      <c r="J58" s="130">
        <f>'5-Yr PCSB Budget Base Case'!J58-'5-Yr PCSB Budget No Expansion'!J58</f>
        <v>17.5</v>
      </c>
      <c r="K58" s="130">
        <f>'5-Yr PCSB Budget Base Case'!K58-'5-Yr PCSB Budget No Expansion'!K58</f>
        <v>17.5</v>
      </c>
      <c r="L58" s="131">
        <f>IF('5-Yr PCSB Budget Base Case'!G58,G58/'5-Yr PCSB Budget Base Case'!G58,0)</f>
        <v>0</v>
      </c>
      <c r="M58" s="132">
        <f>IF('5-Yr PCSB Budget Base Case'!H58,H58/'5-Yr PCSB Budget Base Case'!H58,0)</f>
        <v>7.7348066298342538E-2</v>
      </c>
      <c r="N58" s="132">
        <f>IF('5-Yr PCSB Budget Base Case'!I58,I58/'5-Yr PCSB Budget Base Case'!I58,0)</f>
        <v>0.15228426395939088</v>
      </c>
      <c r="O58" s="132">
        <f>IF('5-Yr PCSB Budget Base Case'!J58,J58/'5-Yr PCSB Budget Base Case'!J58,0)</f>
        <v>0.17326732673267325</v>
      </c>
      <c r="P58" s="133">
        <f>IF('5-Yr PCSB Budget Base Case'!K58,K58/'5-Yr PCSB Budget Base Case'!K58,0)</f>
        <v>0.17326732673267325</v>
      </c>
    </row>
    <row r="59" spans="1:16" ht="16.5" customHeight="1" x14ac:dyDescent="0.2">
      <c r="A59" s="25" t="str">
        <f t="shared" si="2"/>
        <v>PCSB 5-Year Budget</v>
      </c>
      <c r="B59" s="16">
        <f t="shared" si="2"/>
        <v>184</v>
      </c>
      <c r="C59" s="25" t="str">
        <f t="shared" si="2"/>
        <v>Monument Academy PCS</v>
      </c>
      <c r="D59" s="26" t="str">
        <f t="shared" si="2"/>
        <v>2026-2027</v>
      </c>
      <c r="E59" t="s">
        <v>67</v>
      </c>
      <c r="F59" s="29" t="e">
        <f>'5-Yr PCSB Budget Base Case'!F58-'5-Yr PCSB Budget No Expansion'!F58</f>
        <v>#VALUE!</v>
      </c>
      <c r="G59" s="130">
        <f>'5-Yr PCSB Budget Base Case'!G59-'5-Yr PCSB Budget No Expansion'!G59</f>
        <v>0</v>
      </c>
      <c r="H59" s="130">
        <f>'5-Yr PCSB Budget Base Case'!H59-'5-Yr PCSB Budget No Expansion'!H59</f>
        <v>0</v>
      </c>
      <c r="I59" s="130">
        <f>'5-Yr PCSB Budget Base Case'!I59-'5-Yr PCSB Budget No Expansion'!I59</f>
        <v>0</v>
      </c>
      <c r="J59" s="130">
        <f>'5-Yr PCSB Budget Base Case'!J59-'5-Yr PCSB Budget No Expansion'!J59</f>
        <v>0</v>
      </c>
      <c r="K59" s="130">
        <f>'5-Yr PCSB Budget Base Case'!K59-'5-Yr PCSB Budget No Expansion'!K59</f>
        <v>0</v>
      </c>
      <c r="L59" s="131">
        <f>IF('5-Yr PCSB Budget Base Case'!G59,G59/'5-Yr PCSB Budget Base Case'!G59,0)</f>
        <v>0</v>
      </c>
      <c r="M59" s="132">
        <f>IF('5-Yr PCSB Budget Base Case'!H59,H59/'5-Yr PCSB Budget Base Case'!H59,0)</f>
        <v>0</v>
      </c>
      <c r="N59" s="132">
        <f>IF('5-Yr PCSB Budget Base Case'!I59,I59/'5-Yr PCSB Budget Base Case'!I59,0)</f>
        <v>0</v>
      </c>
      <c r="O59" s="132">
        <f>IF('5-Yr PCSB Budget Base Case'!J59,J59/'5-Yr PCSB Budget Base Case'!J59,0)</f>
        <v>0</v>
      </c>
      <c r="P59" s="133">
        <f>IF('5-Yr PCSB Budget Base Case'!K59,K59/'5-Yr PCSB Budget Base Case'!K59,0)</f>
        <v>0</v>
      </c>
    </row>
    <row r="60" spans="1:16" ht="16.5" customHeight="1" x14ac:dyDescent="0.2">
      <c r="A60" s="25" t="str">
        <f t="shared" si="2"/>
        <v>PCSB 5-Year Budget</v>
      </c>
      <c r="B60" s="16">
        <f t="shared" si="2"/>
        <v>184</v>
      </c>
      <c r="C60" s="25" t="str">
        <f t="shared" si="2"/>
        <v>Monument Academy PCS</v>
      </c>
      <c r="D60" s="26" t="str">
        <f t="shared" si="2"/>
        <v>2026-2027</v>
      </c>
      <c r="E60" t="s">
        <v>149</v>
      </c>
      <c r="F60" s="29" t="e">
        <f>'5-Yr PCSB Budget Base Case'!F60-'5-Yr PCSB Budget No Expansion'!F60</f>
        <v>#VALUE!</v>
      </c>
      <c r="G60" s="60">
        <f>'5-Yr PCSB Budget Base Case'!G60-'5-Yr PCSB Budget No Expansion'!G60</f>
        <v>0</v>
      </c>
      <c r="H60" s="60">
        <f>'5-Yr PCSB Budget Base Case'!H60-'5-Yr PCSB Budget No Expansion'!H60</f>
        <v>27</v>
      </c>
      <c r="I60" s="60">
        <f>'5-Yr PCSB Budget Base Case'!I60-'5-Yr PCSB Budget No Expansion'!I60</f>
        <v>49</v>
      </c>
      <c r="J60" s="60">
        <f>'5-Yr PCSB Budget Base Case'!J60-'5-Yr PCSB Budget No Expansion'!J60</f>
        <v>59.5</v>
      </c>
      <c r="K60" s="60">
        <f>'5-Yr PCSB Budget Base Case'!K60-'5-Yr PCSB Budget No Expansion'!K60</f>
        <v>61.5</v>
      </c>
      <c r="L60" s="127">
        <f>IF('5-Yr PCSB Budget Base Case'!G60,G60/'5-Yr PCSB Budget Base Case'!G60,0)</f>
        <v>0</v>
      </c>
      <c r="M60" s="128">
        <f>IF('5-Yr PCSB Budget Base Case'!H60,H60/'5-Yr PCSB Budget Base Case'!H60,0)</f>
        <v>0.17704918032786884</v>
      </c>
      <c r="N60" s="128">
        <f>IF('5-Yr PCSB Budget Base Case'!I60,I60/'5-Yr PCSB Budget Base Case'!I60,0)</f>
        <v>0.28080229226361031</v>
      </c>
      <c r="O60" s="128">
        <f>IF('5-Yr PCSB Budget Base Case'!J60,J60/'5-Yr PCSB Budget Base Case'!J60,0)</f>
        <v>0.32162162162162161</v>
      </c>
      <c r="P60" s="129">
        <f>IF('5-Yr PCSB Budget Base Case'!K60,K60/'5-Yr PCSB Budget Base Case'!K60,0)</f>
        <v>0.32887700534759357</v>
      </c>
    </row>
    <row r="61" spans="1:16" ht="30" customHeight="1" x14ac:dyDescent="0.2">
      <c r="A61" s="25" t="str">
        <f t="shared" si="2"/>
        <v>PCSB 5-Year Budget</v>
      </c>
      <c r="B61" s="16">
        <f t="shared" si="2"/>
        <v>184</v>
      </c>
      <c r="C61" s="25" t="str">
        <f t="shared" si="2"/>
        <v>Monument Academy PCS</v>
      </c>
      <c r="D61" s="26" t="str">
        <f t="shared" si="2"/>
        <v>2026-2027</v>
      </c>
      <c r="E61" s="62" t="s">
        <v>69</v>
      </c>
      <c r="F61" s="29" t="e">
        <f>'5-Yr PCSB Budget Base Case'!F61-'5-Yr PCSB Budget No Expansion'!F61</f>
        <v>#VALUE!</v>
      </c>
      <c r="G61" s="5">
        <f>'5-Yr PCSB Budget Base Case'!G61-'5-Yr PCSB Budget No Expansion'!G61</f>
        <v>0</v>
      </c>
      <c r="H61" s="5">
        <f>'5-Yr PCSB Budget Base Case'!H61-'5-Yr PCSB Budget No Expansion'!H61</f>
        <v>1326889.0506259105</v>
      </c>
      <c r="I61" s="5">
        <f>'5-Yr PCSB Budget Base Case'!I61-'5-Yr PCSB Budget No Expansion'!I61</f>
        <v>2236419.7384562199</v>
      </c>
      <c r="J61" s="5">
        <f>'5-Yr PCSB Budget Base Case'!J61-'5-Yr PCSB Budget No Expansion'!J61</f>
        <v>2760597.3398857904</v>
      </c>
      <c r="K61" s="5">
        <f>'5-Yr PCSB Budget Base Case'!K61-'5-Yr PCSB Budget No Expansion'!K61</f>
        <v>3012956.1700891303</v>
      </c>
      <c r="L61" s="106">
        <f>IF('5-Yr PCSB Budget Base Case'!G61,G61/'5-Yr PCSB Budget Base Case'!G61,0)</f>
        <v>0</v>
      </c>
      <c r="M61" s="107">
        <f>IF('5-Yr PCSB Budget Base Case'!H61,H61/'5-Yr PCSB Budget Base Case'!H61,0)</f>
        <v>0.2737608601525422</v>
      </c>
      <c r="N61" s="107">
        <f>IF('5-Yr PCSB Budget Base Case'!I61,I61/'5-Yr PCSB Budget Base Case'!I61,0)</f>
        <v>0.38381468342521452</v>
      </c>
      <c r="O61" s="107">
        <f>IF('5-Yr PCSB Budget Base Case'!J61,J61/'5-Yr PCSB Budget Base Case'!J61,0)</f>
        <v>0.4298116352276376</v>
      </c>
      <c r="P61" s="108">
        <f>IF('5-Yr PCSB Budget Base Case'!K61,K61/'5-Yr PCSB Budget Base Case'!K61,0)</f>
        <v>0.44646901857215321</v>
      </c>
    </row>
    <row r="62" spans="1:16" ht="15" customHeight="1" x14ac:dyDescent="0.2">
      <c r="A62" s="25" t="str">
        <f t="shared" si="2"/>
        <v>PCSB 5-Year Budget</v>
      </c>
      <c r="B62" s="16">
        <f t="shared" si="2"/>
        <v>184</v>
      </c>
      <c r="C62" s="25" t="str">
        <f t="shared" si="2"/>
        <v>Monument Academy PCS</v>
      </c>
      <c r="D62" s="26" t="str">
        <f t="shared" si="2"/>
        <v>2026-2027</v>
      </c>
      <c r="E62" s="62" t="s">
        <v>71</v>
      </c>
      <c r="F62" s="29" t="e">
        <f>'5-Yr PCSB Budget Base Case'!F62-'5-Yr PCSB Budget No Expansion'!F62</f>
        <v>#VALUE!</v>
      </c>
      <c r="G62" s="5">
        <f>'5-Yr PCSB Budget Base Case'!G62-'5-Yr PCSB Budget No Expansion'!G62</f>
        <v>0</v>
      </c>
      <c r="H62" s="5">
        <f>'5-Yr PCSB Budget Base Case'!H62-'5-Yr PCSB Budget No Expansion'!H62</f>
        <v>487095.41546233697</v>
      </c>
      <c r="I62" s="5">
        <f>'5-Yr PCSB Budget Base Case'!I62-'5-Yr PCSB Budget No Expansion'!I62</f>
        <v>958244.66665881989</v>
      </c>
      <c r="J62" s="5">
        <f>'5-Yr PCSB Budget Base Case'!J62-'5-Yr PCSB Budget No Expansion'!J62</f>
        <v>1332208.2648006789</v>
      </c>
      <c r="K62" s="5">
        <f>'5-Yr PCSB Budget Base Case'!K62-'5-Yr PCSB Budget No Expansion'!K62</f>
        <v>1361454.1217949558</v>
      </c>
      <c r="L62" s="106">
        <f>IF('5-Yr PCSB Budget Base Case'!G62,G62/'5-Yr PCSB Budget Base Case'!G62,0)</f>
        <v>0</v>
      </c>
      <c r="M62" s="107">
        <f>IF('5-Yr PCSB Budget Base Case'!H62,H62/'5-Yr PCSB Budget Base Case'!H62,0)</f>
        <v>0.38281677972318057</v>
      </c>
      <c r="N62" s="107">
        <f>IF('5-Yr PCSB Budget Base Case'!I62,I62/'5-Yr PCSB Budget Base Case'!I62,0)</f>
        <v>0.54468819504676269</v>
      </c>
      <c r="O62" s="107">
        <f>IF('5-Yr PCSB Budget Base Case'!J62,J62/'5-Yr PCSB Budget Base Case'!J62,0)</f>
        <v>0.61985161841513026</v>
      </c>
      <c r="P62" s="108">
        <f>IF('5-Yr PCSB Budget Base Case'!K62,K62/'5-Yr PCSB Budget Base Case'!K62,0)</f>
        <v>0.62030223722216815</v>
      </c>
    </row>
    <row r="63" spans="1:16" ht="15" customHeight="1" x14ac:dyDescent="0.2">
      <c r="A63" s="25" t="str">
        <f t="shared" ref="A63:D82" si="3">A$2</f>
        <v>PCSB 5-Year Budget</v>
      </c>
      <c r="B63" s="16">
        <f t="shared" si="3"/>
        <v>184</v>
      </c>
      <c r="C63" s="25" t="str">
        <f t="shared" si="3"/>
        <v>Monument Academy PCS</v>
      </c>
      <c r="D63" s="26" t="str">
        <f t="shared" si="3"/>
        <v>2026-2027</v>
      </c>
      <c r="E63" s="62" t="s">
        <v>73</v>
      </c>
      <c r="F63" s="29" t="e">
        <f>'5-Yr PCSB Budget Base Case'!F63-'5-Yr PCSB Budget No Expansion'!F63</f>
        <v>#VALUE!</v>
      </c>
      <c r="G63" s="5">
        <f>'5-Yr PCSB Budget Base Case'!G63-'5-Yr PCSB Budget No Expansion'!G63</f>
        <v>0</v>
      </c>
      <c r="H63" s="5">
        <f>'5-Yr PCSB Budget Base Case'!H63-'5-Yr PCSB Budget No Expansion'!H63</f>
        <v>248200.24417027499</v>
      </c>
      <c r="I63" s="5">
        <f>'5-Yr PCSB Budget Base Case'!I63-'5-Yr PCSB Budget No Expansion'!I63</f>
        <v>267180.73585931398</v>
      </c>
      <c r="J63" s="5">
        <f>'5-Yr PCSB Budget Base Case'!J63-'5-Yr PCSB Budget No Expansion'!J63</f>
        <v>289261.93240641395</v>
      </c>
      <c r="K63" s="5">
        <f>'5-Yr PCSB Budget Base Case'!K63-'5-Yr PCSB Budget No Expansion'!K63</f>
        <v>296004.04263445304</v>
      </c>
      <c r="L63" s="106">
        <f>IF('5-Yr PCSB Budget Base Case'!G63,G63/'5-Yr PCSB Budget Base Case'!G63,0)</f>
        <v>0</v>
      </c>
      <c r="M63" s="107">
        <f>IF('5-Yr PCSB Budget Base Case'!H63,H63/'5-Yr PCSB Budget Base Case'!H63,0)</f>
        <v>0.50012673786773676</v>
      </c>
      <c r="N63" s="107">
        <f>IF('5-Yr PCSB Budget Base Case'!I63,I63/'5-Yr PCSB Budget Base Case'!I63,0)</f>
        <v>0.51359510079003901</v>
      </c>
      <c r="O63" s="107">
        <f>IF('5-Yr PCSB Budget Base Case'!J63,J63/'5-Yr PCSB Budget Base Case'!J63,0)</f>
        <v>0.5284687904334151</v>
      </c>
      <c r="P63" s="108">
        <f>IF('5-Yr PCSB Budget Base Case'!K63,K63/'5-Yr PCSB Budget Base Case'!K63,0)</f>
        <v>0.52927555774790724</v>
      </c>
    </row>
    <row r="64" spans="1:16" ht="15" customHeight="1" x14ac:dyDescent="0.2">
      <c r="A64" s="25" t="str">
        <f t="shared" si="3"/>
        <v>PCSB 5-Year Budget</v>
      </c>
      <c r="B64" s="16">
        <f t="shared" si="3"/>
        <v>184</v>
      </c>
      <c r="C64" s="25" t="str">
        <f t="shared" si="3"/>
        <v>Monument Academy PCS</v>
      </c>
      <c r="D64" s="26" t="str">
        <f t="shared" si="3"/>
        <v>2026-2027</v>
      </c>
      <c r="E64" s="54" t="s">
        <v>74</v>
      </c>
      <c r="F64" s="29" t="e">
        <f>'5-Yr PCSB Budget Base Case'!F64-'5-Yr PCSB Budget No Expansion'!F64</f>
        <v>#VALUE!</v>
      </c>
      <c r="G64" s="63">
        <f>'5-Yr PCSB Budget Base Case'!G64-'5-Yr PCSB Budget No Expansion'!G64</f>
        <v>0</v>
      </c>
      <c r="H64" s="63">
        <f>'5-Yr PCSB Budget Base Case'!H64-'5-Yr PCSB Budget No Expansion'!H64</f>
        <v>2062184.7102585211</v>
      </c>
      <c r="I64" s="63">
        <f>'5-Yr PCSB Budget Base Case'!I64-'5-Yr PCSB Budget No Expansion'!I64</f>
        <v>3461845.1409743531</v>
      </c>
      <c r="J64" s="63">
        <f>'5-Yr PCSB Budget Base Case'!J64-'5-Yr PCSB Budget No Expansion'!J64</f>
        <v>4382067.5370928841</v>
      </c>
      <c r="K64" s="63">
        <f>'5-Yr PCSB Budget Base Case'!K64-'5-Yr PCSB Budget No Expansion'!K64</f>
        <v>4670414.3345185407</v>
      </c>
      <c r="L64" s="134">
        <f>IF('5-Yr PCSB Budget Base Case'!G64,G64/'5-Yr PCSB Budget Base Case'!G64,0)</f>
        <v>0</v>
      </c>
      <c r="M64" s="135">
        <f>IF('5-Yr PCSB Budget Base Case'!H64,H64/'5-Yr PCSB Budget Base Case'!H64,0)</f>
        <v>0.31171714365963238</v>
      </c>
      <c r="N64" s="135">
        <f>IF('5-Yr PCSB Budget Base Case'!I64,I64/'5-Yr PCSB Budget Base Case'!I64,0)</f>
        <v>0.42705655543136428</v>
      </c>
      <c r="O64" s="135">
        <f>IF('5-Yr PCSB Budget Base Case'!J64,J64/'5-Yr PCSB Budget Base Case'!J64,0)</f>
        <v>0.48052129887087447</v>
      </c>
      <c r="P64" s="136">
        <f>IF('5-Yr PCSB Budget Base Case'!K64,K64/'5-Yr PCSB Budget Base Case'!K64,0)</f>
        <v>0.49149338403737264</v>
      </c>
    </row>
    <row r="65" spans="1:16" ht="15" customHeight="1" x14ac:dyDescent="0.2">
      <c r="A65" s="25" t="str">
        <f t="shared" si="3"/>
        <v>PCSB 5-Year Budget</v>
      </c>
      <c r="B65" s="16">
        <f t="shared" si="3"/>
        <v>184</v>
      </c>
      <c r="C65" s="25" t="str">
        <f t="shared" si="3"/>
        <v>Monument Academy PCS</v>
      </c>
      <c r="D65" s="26" t="str">
        <f t="shared" si="3"/>
        <v>2026-2027</v>
      </c>
      <c r="E65" s="62" t="s">
        <v>75</v>
      </c>
      <c r="F65" s="29" t="e">
        <f>'5-Yr PCSB Budget Base Case'!F65-'5-Yr PCSB Budget No Expansion'!F65</f>
        <v>#VALUE!</v>
      </c>
      <c r="G65" s="5">
        <f>'5-Yr PCSB Budget Base Case'!G65-'5-Yr PCSB Budget No Expansion'!G65</f>
        <v>0</v>
      </c>
      <c r="H65" s="5">
        <f>'5-Yr PCSB Budget Base Case'!H65-'5-Yr PCSB Budget No Expansion'!H65</f>
        <v>0</v>
      </c>
      <c r="I65" s="5">
        <f>'5-Yr PCSB Budget Base Case'!I65-'5-Yr PCSB Budget No Expansion'!I65</f>
        <v>0</v>
      </c>
      <c r="J65" s="5">
        <f>'5-Yr PCSB Budget Base Case'!J65-'5-Yr PCSB Budget No Expansion'!J65</f>
        <v>0</v>
      </c>
      <c r="K65" s="5">
        <f>'5-Yr PCSB Budget Base Case'!K65-'5-Yr PCSB Budget No Expansion'!K65</f>
        <v>0</v>
      </c>
      <c r="L65" s="106">
        <f>IF('5-Yr PCSB Budget Base Case'!G65,G65/'5-Yr PCSB Budget Base Case'!G65,0)</f>
        <v>0</v>
      </c>
      <c r="M65" s="107">
        <f>IF('5-Yr PCSB Budget Base Case'!H65,H65/'5-Yr PCSB Budget Base Case'!H65,0)</f>
        <v>0</v>
      </c>
      <c r="N65" s="107">
        <f>IF('5-Yr PCSB Budget Base Case'!I65,I65/'5-Yr PCSB Budget Base Case'!I65,0)</f>
        <v>0</v>
      </c>
      <c r="O65" s="107">
        <f>IF('5-Yr PCSB Budget Base Case'!J65,J65/'5-Yr PCSB Budget Base Case'!J65,0)</f>
        <v>0</v>
      </c>
      <c r="P65" s="108">
        <f>IF('5-Yr PCSB Budget Base Case'!K65,K65/'5-Yr PCSB Budget Base Case'!K65,0)</f>
        <v>0</v>
      </c>
    </row>
    <row r="66" spans="1:16" ht="15" customHeight="1" x14ac:dyDescent="0.2">
      <c r="A66" s="25" t="str">
        <f t="shared" si="3"/>
        <v>PCSB 5-Year Budget</v>
      </c>
      <c r="B66" s="16">
        <f t="shared" si="3"/>
        <v>184</v>
      </c>
      <c r="C66" s="25" t="str">
        <f t="shared" si="3"/>
        <v>Monument Academy PCS</v>
      </c>
      <c r="D66" s="26" t="str">
        <f t="shared" si="3"/>
        <v>2026-2027</v>
      </c>
      <c r="E66" s="62" t="s">
        <v>76</v>
      </c>
      <c r="F66" s="29" t="e">
        <f>'5-Yr PCSB Budget Base Case'!F66-'5-Yr PCSB Budget No Expansion'!F66</f>
        <v>#VALUE!</v>
      </c>
      <c r="G66" s="5">
        <f>'5-Yr PCSB Budget Base Case'!G66-'5-Yr PCSB Budget No Expansion'!G66</f>
        <v>0</v>
      </c>
      <c r="H66" s="5">
        <f>'5-Yr PCSB Budget Base Case'!H66-'5-Yr PCSB Budget No Expansion'!H66</f>
        <v>2148746.7115786495</v>
      </c>
      <c r="I66" s="5">
        <f>'5-Yr PCSB Budget Base Case'!I66-'5-Yr PCSB Budget No Expansion'!I66</f>
        <v>2809661.5536748199</v>
      </c>
      <c r="J66" s="5">
        <f>'5-Yr PCSB Budget Base Case'!J66-'5-Yr PCSB Budget No Expansion'!J66</f>
        <v>3228190.7233943492</v>
      </c>
      <c r="K66" s="5">
        <f>'5-Yr PCSB Budget Base Case'!K66-'5-Yr PCSB Budget No Expansion'!K66</f>
        <v>3303555.8934766995</v>
      </c>
      <c r="L66" s="106">
        <f>IF('5-Yr PCSB Budget Base Case'!G66,G66/'5-Yr PCSB Budget Base Case'!G66,0)</f>
        <v>0</v>
      </c>
      <c r="M66" s="107">
        <f>IF('5-Yr PCSB Budget Base Case'!H66,H66/'5-Yr PCSB Budget Base Case'!H66,0)</f>
        <v>0.28924931576432966</v>
      </c>
      <c r="N66" s="107">
        <f>IF('5-Yr PCSB Budget Base Case'!I66,I66/'5-Yr PCSB Budget Base Case'!I66,0)</f>
        <v>0.34284171211620712</v>
      </c>
      <c r="O66" s="107">
        <f>IF('5-Yr PCSB Budget Base Case'!J66,J66/'5-Yr PCSB Budget Base Case'!J66,0)</f>
        <v>0.370143585209188</v>
      </c>
      <c r="P66" s="108">
        <f>IF('5-Yr PCSB Budget Base Case'!K66,K66/'5-Yr PCSB Budget Base Case'!K66,0)</f>
        <v>0.37090742748727895</v>
      </c>
    </row>
    <row r="67" spans="1:16" ht="15" customHeight="1" x14ac:dyDescent="0.2">
      <c r="A67" s="25" t="str">
        <f t="shared" si="3"/>
        <v>PCSB 5-Year Budget</v>
      </c>
      <c r="B67" s="16">
        <f t="shared" si="3"/>
        <v>184</v>
      </c>
      <c r="C67" s="25" t="str">
        <f t="shared" si="3"/>
        <v>Monument Academy PCS</v>
      </c>
      <c r="D67" s="26" t="str">
        <f t="shared" si="3"/>
        <v>2026-2027</v>
      </c>
      <c r="E67" s="54" t="s">
        <v>78</v>
      </c>
      <c r="F67" s="29" t="e">
        <f>'5-Yr PCSB Budget Base Case'!F67-'5-Yr PCSB Budget No Expansion'!F67</f>
        <v>#VALUE!</v>
      </c>
      <c r="G67" s="55">
        <f>'5-Yr PCSB Budget Base Case'!G67-'5-Yr PCSB Budget No Expansion'!G67</f>
        <v>0</v>
      </c>
      <c r="H67" s="55">
        <f>'5-Yr PCSB Budget Base Case'!H67-'5-Yr PCSB Budget No Expansion'!H67</f>
        <v>4210931.4218371715</v>
      </c>
      <c r="I67" s="55">
        <f>'5-Yr PCSB Budget Base Case'!I67-'5-Yr PCSB Budget No Expansion'!I67</f>
        <v>6271506.6946491729</v>
      </c>
      <c r="J67" s="55">
        <f>'5-Yr PCSB Budget Base Case'!J67-'5-Yr PCSB Budget No Expansion'!J67</f>
        <v>7610258.2604872361</v>
      </c>
      <c r="K67" s="55">
        <f>'5-Yr PCSB Budget Base Case'!K67-'5-Yr PCSB Budget No Expansion'!K67</f>
        <v>7973970.2279952392</v>
      </c>
      <c r="L67" s="127">
        <f>IF('5-Yr PCSB Budget Base Case'!G67,G67/'5-Yr PCSB Budget Base Case'!G67,0)</f>
        <v>0</v>
      </c>
      <c r="M67" s="128">
        <f>IF('5-Yr PCSB Budget Base Case'!H67,H67/'5-Yr PCSB Budget Base Case'!H67,0)</f>
        <v>0.29983280675792312</v>
      </c>
      <c r="N67" s="128">
        <f>IF('5-Yr PCSB Budget Base Case'!I67,I67/'5-Yr PCSB Budget Base Case'!I67,0)</f>
        <v>0.38471944215693854</v>
      </c>
      <c r="O67" s="128">
        <f>IF('5-Yr PCSB Budget Base Case'!J67,J67/'5-Yr PCSB Budget Base Case'!J67,0)</f>
        <v>0.42656345335086004</v>
      </c>
      <c r="P67" s="129">
        <f>IF('5-Yr PCSB Budget Base Case'!K67,K67/'5-Yr PCSB Budget Base Case'!K67,0)</f>
        <v>0.43315178119916597</v>
      </c>
    </row>
    <row r="68" spans="1:16" ht="30" customHeight="1" x14ac:dyDescent="0.2">
      <c r="A68" s="25" t="str">
        <f t="shared" si="3"/>
        <v>PCSB 5-Year Budget</v>
      </c>
      <c r="B68" s="16">
        <f t="shared" si="3"/>
        <v>184</v>
      </c>
      <c r="C68" s="25" t="str">
        <f t="shared" si="3"/>
        <v>Monument Academy PCS</v>
      </c>
      <c r="D68" s="26" t="str">
        <f t="shared" si="3"/>
        <v>2026-2027</v>
      </c>
      <c r="E68" s="15" t="s">
        <v>79</v>
      </c>
      <c r="F68" s="29" t="e">
        <f>'5-Yr PCSB Budget Base Case'!F68-'5-Yr PCSB Budget No Expansion'!F68</f>
        <v>#VALUE!</v>
      </c>
      <c r="G68" s="5">
        <f>'5-Yr PCSB Budget Base Case'!G68-'5-Yr PCSB Budget No Expansion'!G68</f>
        <v>0</v>
      </c>
      <c r="H68" s="5">
        <f>'5-Yr PCSB Budget Base Case'!H68-'5-Yr PCSB Budget No Expansion'!H68</f>
        <v>132067.013767303</v>
      </c>
      <c r="I68" s="5">
        <f>'5-Yr PCSB Budget Base Case'!I68-'5-Yr PCSB Budget No Expansion'!I68</f>
        <v>199009.04242336401</v>
      </c>
      <c r="J68" s="5">
        <f>'5-Yr PCSB Budget Base Case'!J68-'5-Yr PCSB Budget No Expansion'!J68</f>
        <v>264913.88641191903</v>
      </c>
      <c r="K68" s="5">
        <f>'5-Yr PCSB Budget Base Case'!K68-'5-Yr PCSB Budget No Expansion'!K68</f>
        <v>269712.16414015694</v>
      </c>
      <c r="L68" s="106">
        <f>IF('5-Yr PCSB Budget Base Case'!G68,G68/'5-Yr PCSB Budget Base Case'!G68,0)</f>
        <v>0</v>
      </c>
      <c r="M68" s="107">
        <f>IF('5-Yr PCSB Budget Base Case'!H68,H68/'5-Yr PCSB Budget Base Case'!H68,0)</f>
        <v>0.34302779717740856</v>
      </c>
      <c r="N68" s="107">
        <f>IF('5-Yr PCSB Budget Base Case'!I68,I68/'5-Yr PCSB Budget Base Case'!I68,0)</f>
        <v>0.4354639912252537</v>
      </c>
      <c r="O68" s="107">
        <f>IF('5-Yr PCSB Budget Base Case'!J68,J68/'5-Yr PCSB Budget Base Case'!J68,0)</f>
        <v>0.5016649600231875</v>
      </c>
      <c r="P68" s="108">
        <f>IF('5-Yr PCSB Budget Base Case'!K68,K68/'5-Yr PCSB Budget Base Case'!K68,0)</f>
        <v>0.50120193588122752</v>
      </c>
    </row>
    <row r="69" spans="1:16" ht="15" customHeight="1" x14ac:dyDescent="0.2">
      <c r="A69" s="25" t="str">
        <f t="shared" si="3"/>
        <v>PCSB 5-Year Budget</v>
      </c>
      <c r="B69" s="16">
        <f t="shared" si="3"/>
        <v>184</v>
      </c>
      <c r="C69" s="25" t="str">
        <f t="shared" si="3"/>
        <v>Monument Academy PCS</v>
      </c>
      <c r="D69" s="26" t="str">
        <f t="shared" si="3"/>
        <v>2026-2027</v>
      </c>
      <c r="E69" s="15" t="s">
        <v>80</v>
      </c>
      <c r="F69" s="29" t="e">
        <f>'5-Yr PCSB Budget Base Case'!F69-'5-Yr PCSB Budget No Expansion'!F69</f>
        <v>#VALUE!</v>
      </c>
      <c r="G69" s="5">
        <f>'5-Yr PCSB Budget Base Case'!G69-'5-Yr PCSB Budget No Expansion'!G69</f>
        <v>0</v>
      </c>
      <c r="H69" s="5">
        <f>'5-Yr PCSB Budget Base Case'!H69-'5-Yr PCSB Budget No Expansion'!H69</f>
        <v>158211.268427692</v>
      </c>
      <c r="I69" s="5">
        <f>'5-Yr PCSB Budget Base Case'!I69-'5-Yr PCSB Budget No Expansion'!I69</f>
        <v>238565.93897123105</v>
      </c>
      <c r="J69" s="5">
        <f>'5-Yr PCSB Budget Base Case'!J69-'5-Yr PCSB Budget No Expansion'!J69</f>
        <v>317697.38660255703</v>
      </c>
      <c r="K69" s="5">
        <f>'5-Yr PCSB Budget Base Case'!K69-'5-Yr PCSB Budget No Expansion'!K69</f>
        <v>324051.33433460799</v>
      </c>
      <c r="L69" s="106">
        <f>IF('5-Yr PCSB Budget Base Case'!G69,G69/'5-Yr PCSB Budget Base Case'!G69,0)</f>
        <v>0</v>
      </c>
      <c r="M69" s="107">
        <f>IF('5-Yr PCSB Budget Base Case'!H69,H69/'5-Yr PCSB Budget Base Case'!H69,0)</f>
        <v>0.36893203883495101</v>
      </c>
      <c r="N69" s="107">
        <f>IF('5-Yr PCSB Budget Base Case'!I69,I69/'5-Yr PCSB Budget Base Case'!I69,0)</f>
        <v>0.46359223300970903</v>
      </c>
      <c r="O69" s="107">
        <f>IF('5-Yr PCSB Budget Base Case'!J69,J69/'5-Yr PCSB Budget Base Case'!J69,0)</f>
        <v>0.53015378073843089</v>
      </c>
      <c r="P69" s="108">
        <f>IF('5-Yr PCSB Budget Base Case'!K69,K69/'5-Yr PCSB Budget Base Case'!K69,0)</f>
        <v>0.53015378073843056</v>
      </c>
    </row>
    <row r="70" spans="1:16" ht="15" customHeight="1" x14ac:dyDescent="0.2">
      <c r="A70" s="25" t="str">
        <f t="shared" si="3"/>
        <v>PCSB 5-Year Budget</v>
      </c>
      <c r="B70" s="16">
        <f t="shared" si="3"/>
        <v>184</v>
      </c>
      <c r="C70" s="25" t="str">
        <f t="shared" si="3"/>
        <v>Monument Academy PCS</v>
      </c>
      <c r="D70" s="26" t="str">
        <f t="shared" si="3"/>
        <v>2026-2027</v>
      </c>
      <c r="E70" s="15" t="s">
        <v>81</v>
      </c>
      <c r="F70" s="29" t="e">
        <f>'5-Yr PCSB Budget Base Case'!F70-'5-Yr PCSB Budget No Expansion'!F70</f>
        <v>#VALUE!</v>
      </c>
      <c r="G70" s="5">
        <f>'5-Yr PCSB Budget Base Case'!G70-'5-Yr PCSB Budget No Expansion'!G70</f>
        <v>0</v>
      </c>
      <c r="H70" s="5">
        <f>'5-Yr PCSB Budget Base Case'!H70-'5-Yr PCSB Budget No Expansion'!H70</f>
        <v>77527.307692308008</v>
      </c>
      <c r="I70" s="5">
        <f>'5-Yr PCSB Budget Base Case'!I70-'5-Yr PCSB Budget No Expansion'!I70</f>
        <v>116903.01923076899</v>
      </c>
      <c r="J70" s="5">
        <f>'5-Yr PCSB Budget Base Case'!J70-'5-Yr PCSB Budget No Expansion'!J70</f>
        <v>155679.32226923099</v>
      </c>
      <c r="K70" s="5">
        <f>'5-Yr PCSB Budget Base Case'!K70-'5-Yr PCSB Budget No Expansion'!K70</f>
        <v>158792.90871461498</v>
      </c>
      <c r="L70" s="106">
        <f>IF('5-Yr PCSB Budget Base Case'!G70,G70/'5-Yr PCSB Budget Base Case'!G70,0)</f>
        <v>0</v>
      </c>
      <c r="M70" s="107">
        <f>IF('5-Yr PCSB Budget Base Case'!H70,H70/'5-Yr PCSB Budget Base Case'!H70,0)</f>
        <v>0.3689320388349524</v>
      </c>
      <c r="N70" s="107">
        <f>IF('5-Yr PCSB Budget Base Case'!I70,I70/'5-Yr PCSB Budget Base Case'!I70,0)</f>
        <v>0.4635922330097082</v>
      </c>
      <c r="O70" s="107">
        <f>IF('5-Yr PCSB Budget Base Case'!J70,J70/'5-Yr PCSB Budget Base Case'!J70,0)</f>
        <v>0.53015378073843133</v>
      </c>
      <c r="P70" s="108">
        <f>IF('5-Yr PCSB Budget Base Case'!K70,K70/'5-Yr PCSB Budget Base Case'!K70,0)</f>
        <v>0.53015378073843045</v>
      </c>
    </row>
    <row r="71" spans="1:16" ht="15" customHeight="1" x14ac:dyDescent="0.2">
      <c r="A71" s="25" t="str">
        <f t="shared" si="3"/>
        <v>PCSB 5-Year Budget</v>
      </c>
      <c r="B71" s="16">
        <f t="shared" si="3"/>
        <v>184</v>
      </c>
      <c r="C71" s="25" t="str">
        <f t="shared" si="3"/>
        <v>Monument Academy PCS</v>
      </c>
      <c r="D71" s="26" t="str">
        <f t="shared" si="3"/>
        <v>2026-2027</v>
      </c>
      <c r="E71" s="54" t="s">
        <v>82</v>
      </c>
      <c r="F71" s="29" t="e">
        <f>'5-Yr PCSB Budget Base Case'!F71-'5-Yr PCSB Budget No Expansion'!F71</f>
        <v>#VALUE!</v>
      </c>
      <c r="G71" s="55">
        <f>'5-Yr PCSB Budget Base Case'!G71-'5-Yr PCSB Budget No Expansion'!G71</f>
        <v>0</v>
      </c>
      <c r="H71" s="55">
        <f>'5-Yr PCSB Budget Base Case'!H71-'5-Yr PCSB Budget No Expansion'!H71</f>
        <v>367805.58988730307</v>
      </c>
      <c r="I71" s="55">
        <f>'5-Yr PCSB Budget Base Case'!I71-'5-Yr PCSB Budget No Expansion'!I71</f>
        <v>554478.00062536402</v>
      </c>
      <c r="J71" s="55">
        <f>'5-Yr PCSB Budget Base Case'!J71-'5-Yr PCSB Budget No Expansion'!J71</f>
        <v>738290.59528370702</v>
      </c>
      <c r="K71" s="55">
        <f>'5-Yr PCSB Budget Base Case'!K71-'5-Yr PCSB Budget No Expansion'!K71</f>
        <v>752556.40718937991</v>
      </c>
      <c r="L71" s="127">
        <f>IF('5-Yr PCSB Budget Base Case'!G71,G71/'5-Yr PCSB Budget Base Case'!G71,0)</f>
        <v>0</v>
      </c>
      <c r="M71" s="128">
        <f>IF('5-Yr PCSB Budget Base Case'!H71,H71/'5-Yr PCSB Budget Base Case'!H71,0)</f>
        <v>0.35919235878945849</v>
      </c>
      <c r="N71" s="128">
        <f>IF('5-Yr PCSB Budget Base Case'!I71,I71/'5-Yr PCSB Budget Base Case'!I71,0)</f>
        <v>0.4530880699449486</v>
      </c>
      <c r="O71" s="128">
        <f>IF('5-Yr PCSB Budget Base Case'!J71,J71/'5-Yr PCSB Budget Base Case'!J71,0)</f>
        <v>0.519566624130682</v>
      </c>
      <c r="P71" s="129">
        <f>IF('5-Yr PCSB Budget Base Case'!K71,K71/'5-Yr PCSB Budget Base Case'!K71,0)</f>
        <v>0.51940083091422506</v>
      </c>
    </row>
    <row r="72" spans="1:16" ht="30" customHeight="1" x14ac:dyDescent="0.2">
      <c r="A72" s="25" t="str">
        <f t="shared" si="3"/>
        <v>PCSB 5-Year Budget</v>
      </c>
      <c r="B72" s="16">
        <f t="shared" si="3"/>
        <v>184</v>
      </c>
      <c r="C72" s="25" t="str">
        <f t="shared" si="3"/>
        <v>Monument Academy PCS</v>
      </c>
      <c r="D72" s="26" t="str">
        <f t="shared" si="3"/>
        <v>2026-2027</v>
      </c>
      <c r="E72" t="s">
        <v>83</v>
      </c>
      <c r="F72" s="29" t="e">
        <f>'5-Yr PCSB Budget Base Case'!F72-'5-Yr PCSB Budget No Expansion'!F72</f>
        <v>#VALUE!</v>
      </c>
      <c r="G72" s="5">
        <f>'5-Yr PCSB Budget Base Case'!G72-'5-Yr PCSB Budget No Expansion'!G72</f>
        <v>112125.949630421</v>
      </c>
      <c r="H72" s="5">
        <f>'5-Yr PCSB Budget Base Case'!H72-'5-Yr PCSB Budget No Expansion'!H72</f>
        <v>1345511.395565049</v>
      </c>
      <c r="I72" s="5">
        <f>'5-Yr PCSB Budget Base Case'!I72-'5-Yr PCSB Budget No Expansion'!I72</f>
        <v>2380649.9695625389</v>
      </c>
      <c r="J72" s="5">
        <f>'5-Yr PCSB Budget Base Case'!J72-'5-Yr PCSB Budget No Expansion'!J72</f>
        <v>2494014.2538274289</v>
      </c>
      <c r="K72" s="5">
        <f>'5-Yr PCSB Budget Base Case'!K72-'5-Yr PCSB Budget No Expansion'!K72</f>
        <v>2607378.5380923091</v>
      </c>
      <c r="L72" s="106">
        <f>IF('5-Yr PCSB Budget Base Case'!G72,G72/'5-Yr PCSB Budget Base Case'!G72,0)</f>
        <v>0.23458070128868092</v>
      </c>
      <c r="M72" s="107">
        <f>IF('5-Yr PCSB Budget Base Case'!H72,H72/'5-Yr PCSB Budget Base Case'!H72,0)</f>
        <v>0.78621887912282007</v>
      </c>
      <c r="N72" s="107">
        <f>IF('5-Yr PCSB Budget Base Case'!I72,I72/'5-Yr PCSB Budget Base Case'!I72,0)</f>
        <v>0.86679138761096675</v>
      </c>
      <c r="O72" s="107">
        <f>IF('5-Yr PCSB Budget Base Case'!J72,J72/'5-Yr PCSB Budget Base Case'!J72,0)</f>
        <v>0.87207172691304868</v>
      </c>
      <c r="P72" s="108">
        <f>IF('5-Yr PCSB Budget Base Case'!K72,K72/'5-Yr PCSB Budget Base Case'!K72,0)</f>
        <v>0.87694940617900974</v>
      </c>
    </row>
    <row r="73" spans="1:16" ht="16.5" customHeight="1" x14ac:dyDescent="0.2">
      <c r="A73" s="25" t="str">
        <f t="shared" si="3"/>
        <v>PCSB 5-Year Budget</v>
      </c>
      <c r="B73" s="16">
        <f t="shared" si="3"/>
        <v>184</v>
      </c>
      <c r="C73" s="25" t="str">
        <f t="shared" si="3"/>
        <v>Monument Academy PCS</v>
      </c>
      <c r="D73" s="26" t="str">
        <f t="shared" si="3"/>
        <v>2026-2027</v>
      </c>
      <c r="E73" t="s">
        <v>85</v>
      </c>
      <c r="F73" s="29" t="e">
        <f>'5-Yr PCSB Budget Base Case'!F73-'5-Yr PCSB Budget No Expansion'!F73</f>
        <v>#VALUE!</v>
      </c>
      <c r="G73" s="5">
        <f>'5-Yr PCSB Budget Base Case'!G73-'5-Yr PCSB Budget No Expansion'!G73</f>
        <v>0</v>
      </c>
      <c r="H73" s="5">
        <f>'5-Yr PCSB Budget Base Case'!H73-'5-Yr PCSB Budget No Expansion'!H73</f>
        <v>0</v>
      </c>
      <c r="I73" s="5">
        <f>'5-Yr PCSB Budget Base Case'!I73-'5-Yr PCSB Budget No Expansion'!I73</f>
        <v>0</v>
      </c>
      <c r="J73" s="5">
        <f>'5-Yr PCSB Budget Base Case'!J73-'5-Yr PCSB Budget No Expansion'!J73</f>
        <v>0</v>
      </c>
      <c r="K73" s="5">
        <f>'5-Yr PCSB Budget Base Case'!K73-'5-Yr PCSB Budget No Expansion'!K73</f>
        <v>0</v>
      </c>
      <c r="L73" s="106">
        <f>IF('5-Yr PCSB Budget Base Case'!G73,G73/'5-Yr PCSB Budget Base Case'!G73,0)</f>
        <v>0</v>
      </c>
      <c r="M73" s="107">
        <f>IF('5-Yr PCSB Budget Base Case'!H73,H73/'5-Yr PCSB Budget Base Case'!H73,0)</f>
        <v>0</v>
      </c>
      <c r="N73" s="107">
        <f>IF('5-Yr PCSB Budget Base Case'!I73,I73/'5-Yr PCSB Budget Base Case'!I73,0)</f>
        <v>0</v>
      </c>
      <c r="O73" s="107">
        <f>IF('5-Yr PCSB Budget Base Case'!J73,J73/'5-Yr PCSB Budget Base Case'!J73,0)</f>
        <v>0</v>
      </c>
      <c r="P73" s="108">
        <f>IF('5-Yr PCSB Budget Base Case'!K73,K73/'5-Yr PCSB Budget Base Case'!K73,0)</f>
        <v>0</v>
      </c>
    </row>
    <row r="74" spans="1:16" ht="16.5" customHeight="1" x14ac:dyDescent="0.2">
      <c r="A74" s="25" t="str">
        <f t="shared" si="3"/>
        <v>PCSB 5-Year Budget</v>
      </c>
      <c r="B74" s="16">
        <f t="shared" si="3"/>
        <v>184</v>
      </c>
      <c r="C74" s="25" t="str">
        <f t="shared" si="3"/>
        <v>Monument Academy PCS</v>
      </c>
      <c r="D74" s="26" t="str">
        <f t="shared" si="3"/>
        <v>2026-2027</v>
      </c>
      <c r="E74" t="s">
        <v>86</v>
      </c>
      <c r="F74" s="29" t="e">
        <f>'5-Yr PCSB Budget Base Case'!F74-'5-Yr PCSB Budget No Expansion'!F74</f>
        <v>#VALUE!</v>
      </c>
      <c r="G74" s="5">
        <f>'5-Yr PCSB Budget Base Case'!G74-'5-Yr PCSB Budget No Expansion'!G74</f>
        <v>0</v>
      </c>
      <c r="H74" s="5">
        <f>'5-Yr PCSB Budget Base Case'!H74-'5-Yr PCSB Budget No Expansion'!H74</f>
        <v>0</v>
      </c>
      <c r="I74" s="5">
        <f>'5-Yr PCSB Budget Base Case'!I74-'5-Yr PCSB Budget No Expansion'!I74</f>
        <v>0</v>
      </c>
      <c r="J74" s="5">
        <f>'5-Yr PCSB Budget Base Case'!J74-'5-Yr PCSB Budget No Expansion'!J74</f>
        <v>0</v>
      </c>
      <c r="K74" s="5">
        <f>'5-Yr PCSB Budget Base Case'!K74-'5-Yr PCSB Budget No Expansion'!K74</f>
        <v>0</v>
      </c>
      <c r="L74" s="106">
        <f>IF('5-Yr PCSB Budget Base Case'!G74,G74/'5-Yr PCSB Budget Base Case'!G74,0)</f>
        <v>0</v>
      </c>
      <c r="M74" s="107">
        <f>IF('5-Yr PCSB Budget Base Case'!H74,H74/'5-Yr PCSB Budget Base Case'!H74,0)</f>
        <v>0</v>
      </c>
      <c r="N74" s="107">
        <f>IF('5-Yr PCSB Budget Base Case'!I74,I74/'5-Yr PCSB Budget Base Case'!I74,0)</f>
        <v>0</v>
      </c>
      <c r="O74" s="107">
        <f>IF('5-Yr PCSB Budget Base Case'!J74,J74/'5-Yr PCSB Budget Base Case'!J74,0)</f>
        <v>0</v>
      </c>
      <c r="P74" s="108">
        <f>IF('5-Yr PCSB Budget Base Case'!K74,K74/'5-Yr PCSB Budget Base Case'!K74,0)</f>
        <v>0</v>
      </c>
    </row>
    <row r="75" spans="1:16" ht="16.5" customHeight="1" x14ac:dyDescent="0.2">
      <c r="A75" s="25" t="str">
        <f t="shared" si="3"/>
        <v>PCSB 5-Year Budget</v>
      </c>
      <c r="B75" s="16">
        <f t="shared" si="3"/>
        <v>184</v>
      </c>
      <c r="C75" s="25" t="str">
        <f t="shared" si="3"/>
        <v>Monument Academy PCS</v>
      </c>
      <c r="D75" s="26" t="str">
        <f t="shared" si="3"/>
        <v>2026-2027</v>
      </c>
      <c r="E75" t="s">
        <v>88</v>
      </c>
      <c r="F75" s="29" t="e">
        <f>'5-Yr PCSB Budget Base Case'!F75-'5-Yr PCSB Budget No Expansion'!F75</f>
        <v>#VALUE!</v>
      </c>
      <c r="G75" s="5">
        <f>'5-Yr PCSB Budget Base Case'!G75-'5-Yr PCSB Budget No Expansion'!G75</f>
        <v>0</v>
      </c>
      <c r="H75" s="5">
        <f>'5-Yr PCSB Budget Base Case'!H75-'5-Yr PCSB Budget No Expansion'!H75</f>
        <v>0</v>
      </c>
      <c r="I75" s="5">
        <f>'5-Yr PCSB Budget Base Case'!I75-'5-Yr PCSB Budget No Expansion'!I75</f>
        <v>0</v>
      </c>
      <c r="J75" s="5">
        <f>'5-Yr PCSB Budget Base Case'!J75-'5-Yr PCSB Budget No Expansion'!J75</f>
        <v>0</v>
      </c>
      <c r="K75" s="5">
        <f>'5-Yr PCSB Budget Base Case'!K75-'5-Yr PCSB Budget No Expansion'!K75</f>
        <v>0</v>
      </c>
      <c r="L75" s="106">
        <f>IF('5-Yr PCSB Budget Base Case'!G75,G75/'5-Yr PCSB Budget Base Case'!G75,0)</f>
        <v>0</v>
      </c>
      <c r="M75" s="107">
        <f>IF('5-Yr PCSB Budget Base Case'!H75,H75/'5-Yr PCSB Budget Base Case'!H75,0)</f>
        <v>0</v>
      </c>
      <c r="N75" s="107">
        <f>IF('5-Yr PCSB Budget Base Case'!I75,I75/'5-Yr PCSB Budget Base Case'!I75,0)</f>
        <v>0</v>
      </c>
      <c r="O75" s="107">
        <f>IF('5-Yr PCSB Budget Base Case'!J75,J75/'5-Yr PCSB Budget Base Case'!J75,0)</f>
        <v>0</v>
      </c>
      <c r="P75" s="108">
        <f>IF('5-Yr PCSB Budget Base Case'!K75,K75/'5-Yr PCSB Budget Base Case'!K75,0)</f>
        <v>0</v>
      </c>
    </row>
    <row r="76" spans="1:16" ht="16.5" customHeight="1" x14ac:dyDescent="0.2">
      <c r="A76" s="25" t="str">
        <f t="shared" si="3"/>
        <v>PCSB 5-Year Budget</v>
      </c>
      <c r="B76" s="16">
        <f t="shared" si="3"/>
        <v>184</v>
      </c>
      <c r="C76" s="25" t="str">
        <f t="shared" si="3"/>
        <v>Monument Academy PCS</v>
      </c>
      <c r="D76" s="26" t="str">
        <f t="shared" si="3"/>
        <v>2026-2027</v>
      </c>
      <c r="E76" t="s">
        <v>89</v>
      </c>
      <c r="F76" s="29" t="e">
        <f>'5-Yr PCSB Budget Base Case'!F76-'5-Yr PCSB Budget No Expansion'!F76</f>
        <v>#VALUE!</v>
      </c>
      <c r="G76" s="5">
        <f>'5-Yr PCSB Budget Base Case'!G76-'5-Yr PCSB Budget No Expansion'!G76</f>
        <v>113805.55555555597</v>
      </c>
      <c r="H76" s="5">
        <f>'5-Yr PCSB Budget Base Case'!H76-'5-Yr PCSB Budget No Expansion'!H76</f>
        <v>190710.03179153393</v>
      </c>
      <c r="I76" s="5">
        <f>'5-Yr PCSB Budget Base Case'!I76-'5-Yr PCSB Budget No Expansion'!I76</f>
        <v>188889.51724736299</v>
      </c>
      <c r="J76" s="5">
        <f>'5-Yr PCSB Budget Base Case'!J76-'5-Yr PCSB Budget No Expansion'!J76</f>
        <v>169713.244343495</v>
      </c>
      <c r="K76" s="5">
        <f>'5-Yr PCSB Budget Base Case'!K76-'5-Yr PCSB Budget No Expansion'!K76</f>
        <v>164219.06377845409</v>
      </c>
      <c r="L76" s="106">
        <f>IF('5-Yr PCSB Budget Base Case'!G76,G76/'5-Yr PCSB Budget Base Case'!G76,0)</f>
        <v>0.13288815278597191</v>
      </c>
      <c r="M76" s="107">
        <f>IF('5-Yr PCSB Budget Base Case'!H76,H76/'5-Yr PCSB Budget Base Case'!H76,0)</f>
        <v>0.21197972442932989</v>
      </c>
      <c r="N76" s="107">
        <f>IF('5-Yr PCSB Budget Base Case'!I76,I76/'5-Yr PCSB Budget Base Case'!I76,0)</f>
        <v>0.21595959774432075</v>
      </c>
      <c r="O76" s="107">
        <f>IF('5-Yr PCSB Budget Base Case'!J76,J76/'5-Yr PCSB Budget Base Case'!J76,0)</f>
        <v>0.2033853302743294</v>
      </c>
      <c r="P76" s="108">
        <f>IF('5-Yr PCSB Budget Base Case'!K76,K76/'5-Yr PCSB Budget Base Case'!K76,0)</f>
        <v>0.20358048446311983</v>
      </c>
    </row>
    <row r="77" spans="1:16" ht="16.5" customHeight="1" x14ac:dyDescent="0.2">
      <c r="A77" s="25" t="str">
        <f t="shared" si="3"/>
        <v>PCSB 5-Year Budget</v>
      </c>
      <c r="B77" s="16">
        <f t="shared" si="3"/>
        <v>184</v>
      </c>
      <c r="C77" s="25" t="str">
        <f t="shared" si="3"/>
        <v>Monument Academy PCS</v>
      </c>
      <c r="D77" s="26" t="str">
        <f t="shared" si="3"/>
        <v>2026-2027</v>
      </c>
      <c r="E77" t="s">
        <v>91</v>
      </c>
      <c r="F77" s="29" t="e">
        <f>'5-Yr PCSB Budget Base Case'!F77-'5-Yr PCSB Budget No Expansion'!F77</f>
        <v>#VALUE!</v>
      </c>
      <c r="G77" s="5">
        <f>'5-Yr PCSB Budget Base Case'!G77-'5-Yr PCSB Budget No Expansion'!G77</f>
        <v>0</v>
      </c>
      <c r="H77" s="5">
        <f>'5-Yr PCSB Budget Base Case'!H77-'5-Yr PCSB Budget No Expansion'!H77</f>
        <v>0</v>
      </c>
      <c r="I77" s="5">
        <f>'5-Yr PCSB Budget Base Case'!I77-'5-Yr PCSB Budget No Expansion'!I77</f>
        <v>0</v>
      </c>
      <c r="J77" s="5">
        <f>'5-Yr PCSB Budget Base Case'!J77-'5-Yr PCSB Budget No Expansion'!J77</f>
        <v>0</v>
      </c>
      <c r="K77" s="5">
        <f>'5-Yr PCSB Budget Base Case'!K77-'5-Yr PCSB Budget No Expansion'!K77</f>
        <v>0</v>
      </c>
      <c r="L77" s="106">
        <f>IF('5-Yr PCSB Budget Base Case'!G77,G77/'5-Yr PCSB Budget Base Case'!G77,0)</f>
        <v>0</v>
      </c>
      <c r="M77" s="107">
        <f>IF('5-Yr PCSB Budget Base Case'!H77,H77/'5-Yr PCSB Budget Base Case'!H77,0)</f>
        <v>0</v>
      </c>
      <c r="N77" s="107">
        <f>IF('5-Yr PCSB Budget Base Case'!I77,I77/'5-Yr PCSB Budget Base Case'!I77,0)</f>
        <v>0</v>
      </c>
      <c r="O77" s="107">
        <f>IF('5-Yr PCSB Budget Base Case'!J77,J77/'5-Yr PCSB Budget Base Case'!J77,0)</f>
        <v>0</v>
      </c>
      <c r="P77" s="108">
        <f>IF('5-Yr PCSB Budget Base Case'!K77,K77/'5-Yr PCSB Budget Base Case'!K77,0)</f>
        <v>0</v>
      </c>
    </row>
    <row r="78" spans="1:16" ht="16.5" customHeight="1" x14ac:dyDescent="0.2">
      <c r="A78" s="25" t="str">
        <f t="shared" si="3"/>
        <v>PCSB 5-Year Budget</v>
      </c>
      <c r="B78" s="16">
        <f t="shared" si="3"/>
        <v>184</v>
      </c>
      <c r="C78" s="25" t="str">
        <f t="shared" si="3"/>
        <v>Monument Academy PCS</v>
      </c>
      <c r="D78" s="26" t="str">
        <f t="shared" si="3"/>
        <v>2026-2027</v>
      </c>
      <c r="E78" t="s">
        <v>92</v>
      </c>
      <c r="F78" s="29" t="e">
        <f>'5-Yr PCSB Budget Base Case'!F78-'5-Yr PCSB Budget No Expansion'!F78</f>
        <v>#VALUE!</v>
      </c>
      <c r="G78" s="5">
        <f>'5-Yr PCSB Budget Base Case'!G78-'5-Yr PCSB Budget No Expansion'!G78</f>
        <v>0</v>
      </c>
      <c r="H78" s="5">
        <f>'5-Yr PCSB Budget Base Case'!H78-'5-Yr PCSB Budget No Expansion'!H78</f>
        <v>977474.0344269902</v>
      </c>
      <c r="I78" s="5">
        <f>'5-Yr PCSB Budget Base Case'!I78-'5-Yr PCSB Budget No Expansion'!I78</f>
        <v>1089904.5143564199</v>
      </c>
      <c r="J78" s="5">
        <f>'5-Yr PCSB Budget Base Case'!J78-'5-Yr PCSB Budget No Expansion'!J78</f>
        <v>1161474.53822537</v>
      </c>
      <c r="K78" s="5">
        <f>'5-Yr PCSB Budget Base Case'!K78-'5-Yr PCSB Budget No Expansion'!K78</f>
        <v>1184704.0289898701</v>
      </c>
      <c r="L78" s="106">
        <f>IF('5-Yr PCSB Budget Base Case'!G78,G78/'5-Yr PCSB Budget Base Case'!G78,0)</f>
        <v>0</v>
      </c>
      <c r="M78" s="107">
        <f>IF('5-Yr PCSB Budget Base Case'!H78,H78/'5-Yr PCSB Budget Base Case'!H78,0)</f>
        <v>0.41914980360924947</v>
      </c>
      <c r="N78" s="107">
        <f>IF('5-Yr PCSB Budget Base Case'!I78,I78/'5-Yr PCSB Budget Base Case'!I78,0)</f>
        <v>0.4409780866710829</v>
      </c>
      <c r="O78" s="107">
        <f>IF('5-Yr PCSB Budget Base Case'!J78,J78/'5-Yr PCSB Budget Base Case'!J78,0)</f>
        <v>0.45180117001605824</v>
      </c>
      <c r="P78" s="108">
        <f>IF('5-Yr PCSB Budget Base Case'!K78,K78/'5-Yr PCSB Budget Base Case'!K78,0)</f>
        <v>0.45180117001605669</v>
      </c>
    </row>
    <row r="79" spans="1:16" ht="16.5" customHeight="1" x14ac:dyDescent="0.2">
      <c r="A79" s="25" t="str">
        <f t="shared" si="3"/>
        <v>PCSB 5-Year Budget</v>
      </c>
      <c r="B79" s="16">
        <f t="shared" si="3"/>
        <v>184</v>
      </c>
      <c r="C79" s="25" t="str">
        <f t="shared" si="3"/>
        <v>Monument Academy PCS</v>
      </c>
      <c r="D79" s="26" t="str">
        <f t="shared" si="3"/>
        <v>2026-2027</v>
      </c>
      <c r="E79" s="54" t="s">
        <v>94</v>
      </c>
      <c r="F79" s="29" t="e">
        <f>'5-Yr PCSB Budget Base Case'!F79-'5-Yr PCSB Budget No Expansion'!F79</f>
        <v>#VALUE!</v>
      </c>
      <c r="G79" s="55">
        <f>'5-Yr PCSB Budget Base Case'!G79-'5-Yr PCSB Budget No Expansion'!G79</f>
        <v>0</v>
      </c>
      <c r="H79" s="55">
        <f>'5-Yr PCSB Budget Base Case'!H79-'5-Yr PCSB Budget No Expansion'!H79</f>
        <v>0</v>
      </c>
      <c r="I79" s="55">
        <f>'5-Yr PCSB Budget Base Case'!I79-'5-Yr PCSB Budget No Expansion'!I79</f>
        <v>0</v>
      </c>
      <c r="J79" s="55">
        <f>'5-Yr PCSB Budget Base Case'!J79-'5-Yr PCSB Budget No Expansion'!J79</f>
        <v>0</v>
      </c>
      <c r="K79" s="55">
        <f>'5-Yr PCSB Budget Base Case'!K79-'5-Yr PCSB Budget No Expansion'!K79</f>
        <v>0</v>
      </c>
      <c r="L79" s="127">
        <f>IF('5-Yr PCSB Budget Base Case'!G79,G79/'5-Yr PCSB Budget Base Case'!G79,0)</f>
        <v>0</v>
      </c>
      <c r="M79" s="128">
        <f>IF('5-Yr PCSB Budget Base Case'!H79,H79/'5-Yr PCSB Budget Base Case'!H79,0)</f>
        <v>0</v>
      </c>
      <c r="N79" s="128">
        <f>IF('5-Yr PCSB Budget Base Case'!I79,I79/'5-Yr PCSB Budget Base Case'!I79,0)</f>
        <v>0</v>
      </c>
      <c r="O79" s="128">
        <f>IF('5-Yr PCSB Budget Base Case'!J79,J79/'5-Yr PCSB Budget Base Case'!J79,0)</f>
        <v>0</v>
      </c>
      <c r="P79" s="129">
        <f>IF('5-Yr PCSB Budget Base Case'!K79,K79/'5-Yr PCSB Budget Base Case'!K79,0)</f>
        <v>0</v>
      </c>
    </row>
    <row r="80" spans="1:16" ht="16.5" customHeight="1" x14ac:dyDescent="0.2">
      <c r="A80" s="25" t="str">
        <f t="shared" si="3"/>
        <v>PCSB 5-Year Budget</v>
      </c>
      <c r="B80" s="16">
        <f t="shared" si="3"/>
        <v>184</v>
      </c>
      <c r="C80" s="25" t="str">
        <f t="shared" si="3"/>
        <v>Monument Academy PCS</v>
      </c>
      <c r="D80" s="26" t="str">
        <f t="shared" si="3"/>
        <v>2026-2027</v>
      </c>
      <c r="E80" s="54" t="s">
        <v>95</v>
      </c>
      <c r="F80" s="29" t="e">
        <f>'5-Yr PCSB Budget Base Case'!F80-'5-Yr PCSB Budget No Expansion'!F80</f>
        <v>#VALUE!</v>
      </c>
      <c r="G80" s="55">
        <f>'5-Yr PCSB Budget Base Case'!G80-'5-Yr PCSB Budget No Expansion'!G80</f>
        <v>225931.50518597662</v>
      </c>
      <c r="H80" s="55">
        <f>'5-Yr PCSB Budget Base Case'!H80-'5-Yr PCSB Budget No Expansion'!H80</f>
        <v>2513695.461783574</v>
      </c>
      <c r="I80" s="55">
        <f>'5-Yr PCSB Budget Base Case'!I80-'5-Yr PCSB Budget No Expansion'!I80</f>
        <v>3659444.0011663218</v>
      </c>
      <c r="J80" s="55">
        <f>'5-Yr PCSB Budget Base Case'!J80-'5-Yr PCSB Budget No Expansion'!J80</f>
        <v>3825202.0363962934</v>
      </c>
      <c r="K80" s="55">
        <f>'5-Yr PCSB Budget Base Case'!K80-'5-Yr PCSB Budget No Expansion'!K80</f>
        <v>3956301.6308606337</v>
      </c>
      <c r="L80" s="127">
        <f>IF('5-Yr PCSB Budget Base Case'!G80,G80/'5-Yr PCSB Budget Base Case'!G80,0)</f>
        <v>6.4119879049463452E-2</v>
      </c>
      <c r="M80" s="128">
        <f>IF('5-Yr PCSB Budget Base Case'!H80,H80/'5-Yr PCSB Budget Base Case'!H80,0)</f>
        <v>0.43228153863028307</v>
      </c>
      <c r="N80" s="128">
        <f>IF('5-Yr PCSB Budget Base Case'!I80,I80/'5-Yr PCSB Budget Base Case'!I80,0)</f>
        <v>0.52534711359186936</v>
      </c>
      <c r="O80" s="128">
        <f>IF('5-Yr PCSB Budget Base Case'!J80,J80/'5-Yr PCSB Budget Base Case'!J80,0)</f>
        <v>0.53577100365911245</v>
      </c>
      <c r="P80" s="129">
        <f>IF('5-Yr PCSB Budget Base Case'!K80,K80/'5-Yr PCSB Budget Base Case'!K80,0)</f>
        <v>0.54358891450579638</v>
      </c>
    </row>
    <row r="81" spans="1:16" ht="16.5" customHeight="1" x14ac:dyDescent="0.2">
      <c r="A81" s="25" t="str">
        <f t="shared" si="3"/>
        <v>PCSB 5-Year Budget</v>
      </c>
      <c r="B81" s="16">
        <f t="shared" si="3"/>
        <v>184</v>
      </c>
      <c r="C81" s="25" t="str">
        <f t="shared" si="3"/>
        <v>Monument Academy PCS</v>
      </c>
      <c r="D81" s="26" t="str">
        <f t="shared" si="3"/>
        <v>2026-2027</v>
      </c>
      <c r="E81" s="54" t="s">
        <v>96</v>
      </c>
      <c r="F81" s="29" t="e">
        <f>'5-Yr PCSB Budget Base Case'!F81-'5-Yr PCSB Budget No Expansion'!F81</f>
        <v>#VALUE!</v>
      </c>
      <c r="G81" s="55">
        <f>'5-Yr PCSB Budget Base Case'!G81-'5-Yr PCSB Budget No Expansion'!G81</f>
        <v>225931.50518597662</v>
      </c>
      <c r="H81" s="55">
        <f>'5-Yr PCSB Budget Base Case'!H81-'5-Yr PCSB Budget No Expansion'!H81</f>
        <v>2513695.461783574</v>
      </c>
      <c r="I81" s="55">
        <f>'5-Yr PCSB Budget Base Case'!I81-'5-Yr PCSB Budget No Expansion'!I81</f>
        <v>3659444.0011663218</v>
      </c>
      <c r="J81" s="55">
        <f>'5-Yr PCSB Budget Base Case'!J81-'5-Yr PCSB Budget No Expansion'!J81</f>
        <v>3825202.0363962934</v>
      </c>
      <c r="K81" s="55">
        <f>'5-Yr PCSB Budget Base Case'!K81-'5-Yr PCSB Budget No Expansion'!K81</f>
        <v>3956301.6308606337</v>
      </c>
      <c r="L81" s="127">
        <f>IF('5-Yr PCSB Budget Base Case'!G81,G81/'5-Yr PCSB Budget Base Case'!G81,0)</f>
        <v>6.4119879049463452E-2</v>
      </c>
      <c r="M81" s="128">
        <f>IF('5-Yr PCSB Budget Base Case'!H81,H81/'5-Yr PCSB Budget Base Case'!H81,0)</f>
        <v>0.43228153863028307</v>
      </c>
      <c r="N81" s="128">
        <f>IF('5-Yr PCSB Budget Base Case'!I81,I81/'5-Yr PCSB Budget Base Case'!I81,0)</f>
        <v>0.52534711359186936</v>
      </c>
      <c r="O81" s="128">
        <f>IF('5-Yr PCSB Budget Base Case'!J81,J81/'5-Yr PCSB Budget Base Case'!J81,0)</f>
        <v>0.53577100365911245</v>
      </c>
      <c r="P81" s="129">
        <f>IF('5-Yr PCSB Budget Base Case'!K81,K81/'5-Yr PCSB Budget Base Case'!K81,0)</f>
        <v>0.54358891450579638</v>
      </c>
    </row>
    <row r="82" spans="1:16" ht="30" customHeight="1" x14ac:dyDescent="0.2">
      <c r="A82" s="25" t="str">
        <f t="shared" si="3"/>
        <v>PCSB 5-Year Budget</v>
      </c>
      <c r="B82" s="16">
        <f t="shared" si="3"/>
        <v>184</v>
      </c>
      <c r="C82" s="25" t="str">
        <f t="shared" si="3"/>
        <v>Monument Academy PCS</v>
      </c>
      <c r="D82" s="26" t="str">
        <f t="shared" si="3"/>
        <v>2026-2027</v>
      </c>
      <c r="E82" t="s">
        <v>97</v>
      </c>
      <c r="F82" s="29" t="e">
        <f>'5-Yr PCSB Budget Base Case'!F82-'5-Yr PCSB Budget No Expansion'!F82</f>
        <v>#VALUE!</v>
      </c>
      <c r="G82" s="5">
        <f>'5-Yr PCSB Budget Base Case'!G82-'5-Yr PCSB Budget No Expansion'!G82</f>
        <v>0</v>
      </c>
      <c r="H82" s="5">
        <f>'5-Yr PCSB Budget Base Case'!H82-'5-Yr PCSB Budget No Expansion'!H82</f>
        <v>0</v>
      </c>
      <c r="I82" s="5">
        <f>'5-Yr PCSB Budget Base Case'!I82-'5-Yr PCSB Budget No Expansion'!I82</f>
        <v>0</v>
      </c>
      <c r="J82" s="5">
        <f>'5-Yr PCSB Budget Base Case'!J82-'5-Yr PCSB Budget No Expansion'!J82</f>
        <v>0</v>
      </c>
      <c r="K82" s="5">
        <f>'5-Yr PCSB Budget Base Case'!K82-'5-Yr PCSB Budget No Expansion'!K82</f>
        <v>0</v>
      </c>
      <c r="L82" s="106">
        <f>IF('5-Yr PCSB Budget Base Case'!G82,G82/'5-Yr PCSB Budget Base Case'!G82,0)</f>
        <v>0</v>
      </c>
      <c r="M82" s="107">
        <f>IF('5-Yr PCSB Budget Base Case'!H82,H82/'5-Yr PCSB Budget Base Case'!H82,0)</f>
        <v>0</v>
      </c>
      <c r="N82" s="107">
        <f>IF('5-Yr PCSB Budget Base Case'!I82,I82/'5-Yr PCSB Budget Base Case'!I82,0)</f>
        <v>0</v>
      </c>
      <c r="O82" s="107">
        <f>IF('5-Yr PCSB Budget Base Case'!J82,J82/'5-Yr PCSB Budget Base Case'!J82,0)</f>
        <v>0</v>
      </c>
      <c r="P82" s="108">
        <f>IF('5-Yr PCSB Budget Base Case'!K82,K82/'5-Yr PCSB Budget Base Case'!K82,0)</f>
        <v>0</v>
      </c>
    </row>
    <row r="83" spans="1:16" ht="16.5" customHeight="1" x14ac:dyDescent="0.2">
      <c r="A83" s="25" t="str">
        <f t="shared" ref="A83:D102" si="4">A$2</f>
        <v>PCSB 5-Year Budget</v>
      </c>
      <c r="B83" s="16">
        <f t="shared" si="4"/>
        <v>184</v>
      </c>
      <c r="C83" s="25" t="str">
        <f t="shared" si="4"/>
        <v>Monument Academy PCS</v>
      </c>
      <c r="D83" s="26" t="str">
        <f t="shared" si="4"/>
        <v>2026-2027</v>
      </c>
      <c r="E83" t="s">
        <v>98</v>
      </c>
      <c r="F83" s="29" t="e">
        <f>'5-Yr PCSB Budget Base Case'!F83-'5-Yr PCSB Budget No Expansion'!F83</f>
        <v>#VALUE!</v>
      </c>
      <c r="G83" s="5">
        <f>'5-Yr PCSB Budget Base Case'!G83-'5-Yr PCSB Budget No Expansion'!G83</f>
        <v>0</v>
      </c>
      <c r="H83" s="5">
        <f>'5-Yr PCSB Budget Base Case'!H83-'5-Yr PCSB Budget No Expansion'!H83</f>
        <v>0</v>
      </c>
      <c r="I83" s="5">
        <f>'5-Yr PCSB Budget Base Case'!I83-'5-Yr PCSB Budget No Expansion'!I83</f>
        <v>0</v>
      </c>
      <c r="J83" s="5">
        <f>'5-Yr PCSB Budget Base Case'!J83-'5-Yr PCSB Budget No Expansion'!J83</f>
        <v>0</v>
      </c>
      <c r="K83" s="5">
        <f>'5-Yr PCSB Budget Base Case'!K83-'5-Yr PCSB Budget No Expansion'!K83</f>
        <v>0</v>
      </c>
      <c r="L83" s="106">
        <f>IF('5-Yr PCSB Budget Base Case'!G83,G83/'5-Yr PCSB Budget Base Case'!G83,0)</f>
        <v>0</v>
      </c>
      <c r="M83" s="107">
        <f>IF('5-Yr PCSB Budget Base Case'!H83,H83/'5-Yr PCSB Budget Base Case'!H83,0)</f>
        <v>0</v>
      </c>
      <c r="N83" s="107">
        <f>IF('5-Yr PCSB Budget Base Case'!I83,I83/'5-Yr PCSB Budget Base Case'!I83,0)</f>
        <v>0</v>
      </c>
      <c r="O83" s="107">
        <f>IF('5-Yr PCSB Budget Base Case'!J83,J83/'5-Yr PCSB Budget Base Case'!J83,0)</f>
        <v>0</v>
      </c>
      <c r="P83" s="108">
        <f>IF('5-Yr PCSB Budget Base Case'!K83,K83/'5-Yr PCSB Budget Base Case'!K83,0)</f>
        <v>0</v>
      </c>
    </row>
    <row r="84" spans="1:16" ht="16.5" customHeight="1" x14ac:dyDescent="0.2">
      <c r="A84" s="25" t="str">
        <f t="shared" si="4"/>
        <v>PCSB 5-Year Budget</v>
      </c>
      <c r="B84" s="16">
        <f t="shared" si="4"/>
        <v>184</v>
      </c>
      <c r="C84" s="25" t="str">
        <f t="shared" si="4"/>
        <v>Monument Academy PCS</v>
      </c>
      <c r="D84" s="26" t="str">
        <f t="shared" si="4"/>
        <v>2026-2027</v>
      </c>
      <c r="E84" t="s">
        <v>99</v>
      </c>
      <c r="F84" s="29" t="e">
        <f>'5-Yr PCSB Budget Base Case'!F84-'5-Yr PCSB Budget No Expansion'!F84</f>
        <v>#VALUE!</v>
      </c>
      <c r="G84" s="5">
        <f>'5-Yr PCSB Budget Base Case'!G84-'5-Yr PCSB Budget No Expansion'!G84</f>
        <v>0</v>
      </c>
      <c r="H84" s="5">
        <f>'5-Yr PCSB Budget Base Case'!H84-'5-Yr PCSB Budget No Expansion'!H84</f>
        <v>0</v>
      </c>
      <c r="I84" s="5">
        <f>'5-Yr PCSB Budget Base Case'!I84-'5-Yr PCSB Budget No Expansion'!I84</f>
        <v>0</v>
      </c>
      <c r="J84" s="5">
        <f>'5-Yr PCSB Budget Base Case'!J84-'5-Yr PCSB Budget No Expansion'!J84</f>
        <v>0</v>
      </c>
      <c r="K84" s="5">
        <f>'5-Yr PCSB Budget Base Case'!K84-'5-Yr PCSB Budget No Expansion'!K84</f>
        <v>0</v>
      </c>
      <c r="L84" s="106">
        <f>IF('5-Yr PCSB Budget Base Case'!G84,G84/'5-Yr PCSB Budget Base Case'!G84,0)</f>
        <v>0</v>
      </c>
      <c r="M84" s="107">
        <f>IF('5-Yr PCSB Budget Base Case'!H84,H84/'5-Yr PCSB Budget Base Case'!H84,0)</f>
        <v>0</v>
      </c>
      <c r="N84" s="107">
        <f>IF('5-Yr PCSB Budget Base Case'!I84,I84/'5-Yr PCSB Budget Base Case'!I84,0)</f>
        <v>0</v>
      </c>
      <c r="O84" s="107">
        <f>IF('5-Yr PCSB Budget Base Case'!J84,J84/'5-Yr PCSB Budget Base Case'!J84,0)</f>
        <v>0</v>
      </c>
      <c r="P84" s="108">
        <f>IF('5-Yr PCSB Budget Base Case'!K84,K84/'5-Yr PCSB Budget Base Case'!K84,0)</f>
        <v>0</v>
      </c>
    </row>
    <row r="85" spans="1:16" ht="16.5" customHeight="1" x14ac:dyDescent="0.2">
      <c r="A85" s="25" t="str">
        <f t="shared" si="4"/>
        <v>PCSB 5-Year Budget</v>
      </c>
      <c r="B85" s="16">
        <f t="shared" si="4"/>
        <v>184</v>
      </c>
      <c r="C85" s="25" t="str">
        <f t="shared" si="4"/>
        <v>Monument Academy PCS</v>
      </c>
      <c r="D85" s="26" t="str">
        <f t="shared" si="4"/>
        <v>2026-2027</v>
      </c>
      <c r="E85" t="s">
        <v>100</v>
      </c>
      <c r="F85" s="29" t="e">
        <f>'5-Yr PCSB Budget Base Case'!F85-'5-Yr PCSB Budget No Expansion'!F85</f>
        <v>#VALUE!</v>
      </c>
      <c r="G85" s="5">
        <f>'5-Yr PCSB Budget Base Case'!G85-'5-Yr PCSB Budget No Expansion'!G85</f>
        <v>0</v>
      </c>
      <c r="H85" s="5">
        <f>'5-Yr PCSB Budget Base Case'!H85-'5-Yr PCSB Budget No Expansion'!H85</f>
        <v>254928.40410140995</v>
      </c>
      <c r="I85" s="5">
        <f>'5-Yr PCSB Budget Base Case'!I85-'5-Yr PCSB Budget No Expansion'!I85</f>
        <v>529931.46979940985</v>
      </c>
      <c r="J85" s="5">
        <f>'5-Yr PCSB Budget Base Case'!J85-'5-Yr PCSB Budget No Expansion'!J85</f>
        <v>663205.58037907002</v>
      </c>
      <c r="K85" s="5">
        <f>'5-Yr PCSB Budget Base Case'!K85-'5-Yr PCSB Budget No Expansion'!K85</f>
        <v>696785.44664550992</v>
      </c>
      <c r="L85" s="106">
        <f>IF('5-Yr PCSB Budget Base Case'!G85,G85/'5-Yr PCSB Budget Base Case'!G85,0)</f>
        <v>0</v>
      </c>
      <c r="M85" s="107">
        <f>IF('5-Yr PCSB Budget Base Case'!H85,H85/'5-Yr PCSB Budget Base Case'!H85,0)</f>
        <v>0.17175420481041481</v>
      </c>
      <c r="N85" s="107">
        <f>IF('5-Yr PCSB Budget Base Case'!I85,I85/'5-Yr PCSB Budget Base Case'!I85,0)</f>
        <v>0.29707131388909452</v>
      </c>
      <c r="O85" s="107">
        <f>IF('5-Yr PCSB Budget Base Case'!J85,J85/'5-Yr PCSB Budget Base Case'!J85,0)</f>
        <v>0.34147038797748075</v>
      </c>
      <c r="P85" s="108">
        <f>IF('5-Yr PCSB Budget Base Case'!K85,K85/'5-Yr PCSB Budget Base Case'!K85,0)</f>
        <v>0.34815508831840714</v>
      </c>
    </row>
    <row r="86" spans="1:16" ht="16.5" customHeight="1" x14ac:dyDescent="0.2">
      <c r="A86" s="25" t="str">
        <f t="shared" si="4"/>
        <v>PCSB 5-Year Budget</v>
      </c>
      <c r="B86" s="16">
        <f t="shared" si="4"/>
        <v>184</v>
      </c>
      <c r="C86" s="25" t="str">
        <f t="shared" si="4"/>
        <v>Monument Academy PCS</v>
      </c>
      <c r="D86" s="26" t="str">
        <f t="shared" si="4"/>
        <v>2026-2027</v>
      </c>
      <c r="E86" s="54" t="s">
        <v>101</v>
      </c>
      <c r="F86" s="29" t="e">
        <f>'5-Yr PCSB Budget Base Case'!F86-'5-Yr PCSB Budget No Expansion'!F86</f>
        <v>#VALUE!</v>
      </c>
      <c r="G86" s="55">
        <f>'5-Yr PCSB Budget Base Case'!G86-'5-Yr PCSB Budget No Expansion'!G86</f>
        <v>0</v>
      </c>
      <c r="H86" s="55">
        <f>'5-Yr PCSB Budget Base Case'!H86-'5-Yr PCSB Budget No Expansion'!H86</f>
        <v>254928.40410140995</v>
      </c>
      <c r="I86" s="55">
        <f>'5-Yr PCSB Budget Base Case'!I86-'5-Yr PCSB Budget No Expansion'!I86</f>
        <v>529931.46979940985</v>
      </c>
      <c r="J86" s="55">
        <f>'5-Yr PCSB Budget Base Case'!J86-'5-Yr PCSB Budget No Expansion'!J86</f>
        <v>663205.58037907025</v>
      </c>
      <c r="K86" s="55">
        <f>'5-Yr PCSB Budget Base Case'!K86-'5-Yr PCSB Budget No Expansion'!K86</f>
        <v>696785.44664550992</v>
      </c>
      <c r="L86" s="127">
        <f>IF('5-Yr PCSB Budget Base Case'!G86,G86/'5-Yr PCSB Budget Base Case'!G86,0)</f>
        <v>0</v>
      </c>
      <c r="M86" s="128">
        <f>IF('5-Yr PCSB Budget Base Case'!H86,H86/'5-Yr PCSB Budget Base Case'!H86,0)</f>
        <v>0.16084753803457111</v>
      </c>
      <c r="N86" s="128">
        <f>IF('5-Yr PCSB Budget Base Case'!I86,I86/'5-Yr PCSB Budget Base Case'!I86,0)</f>
        <v>0.28687631847231559</v>
      </c>
      <c r="O86" s="128">
        <f>IF('5-Yr PCSB Budget Base Case'!J86,J86/'5-Yr PCSB Budget Base Case'!J86,0)</f>
        <v>0.33331316043999565</v>
      </c>
      <c r="P86" s="129">
        <f>IF('5-Yr PCSB Budget Base Case'!K86,K86/'5-Yr PCSB Budget Base Case'!K86,0)</f>
        <v>0.34237152990051889</v>
      </c>
    </row>
    <row r="87" spans="1:16" ht="30" customHeight="1" x14ac:dyDescent="0.2">
      <c r="A87" s="25" t="str">
        <f t="shared" si="4"/>
        <v>PCSB 5-Year Budget</v>
      </c>
      <c r="B87" s="16">
        <f t="shared" si="4"/>
        <v>184</v>
      </c>
      <c r="C87" s="25" t="str">
        <f t="shared" si="4"/>
        <v>Monument Academy PCS</v>
      </c>
      <c r="D87" s="26" t="str">
        <f t="shared" si="4"/>
        <v>2026-2027</v>
      </c>
      <c r="E87" s="54" t="s">
        <v>102</v>
      </c>
      <c r="F87" s="29" t="e">
        <f>'5-Yr PCSB Budget Base Case'!F87-'5-Yr PCSB Budget No Expansion'!F87</f>
        <v>#VALUE!</v>
      </c>
      <c r="G87" s="55">
        <f>'5-Yr PCSB Budget Base Case'!G87-'5-Yr PCSB Budget No Expansion'!G87</f>
        <v>225931.50518597662</v>
      </c>
      <c r="H87" s="55">
        <f>'5-Yr PCSB Budget Base Case'!H87-'5-Yr PCSB Budget No Expansion'!H87</f>
        <v>7347360.8776094578</v>
      </c>
      <c r="I87" s="55">
        <f>'5-Yr PCSB Budget Base Case'!I87-'5-Yr PCSB Budget No Expansion'!I87</f>
        <v>11015360.166240267</v>
      </c>
      <c r="J87" s="55">
        <f>'5-Yr PCSB Budget Base Case'!J87-'5-Yr PCSB Budget No Expansion'!J87</f>
        <v>12836956.472546306</v>
      </c>
      <c r="K87" s="55">
        <f>'5-Yr PCSB Budget Base Case'!K87-'5-Yr PCSB Budget No Expansion'!K87</f>
        <v>13379613.712690765</v>
      </c>
      <c r="L87" s="127">
        <f>IF('5-Yr PCSB Budget Base Case'!G87,G87/'5-Yr PCSB Budget Base Case'!G87,0)</f>
        <v>1.4941051999751312E-2</v>
      </c>
      <c r="M87" s="128">
        <f>IF('5-Yr PCSB Budget Base Case'!H87,H87/'5-Yr PCSB Budget Base Case'!H87,0)</f>
        <v>0.32701298284003311</v>
      </c>
      <c r="N87" s="128">
        <f>IF('5-Yr PCSB Budget Base Case'!I87,I87/'5-Yr PCSB Budget Base Case'!I87,0)</f>
        <v>0.4182260386707079</v>
      </c>
      <c r="O87" s="128">
        <f>IF('5-Yr PCSB Budget Base Case'!J87,J87/'5-Yr PCSB Budget Base Case'!J87,0)</f>
        <v>0.45214575637008186</v>
      </c>
      <c r="P87" s="129">
        <f>IF('5-Yr PCSB Budget Base Case'!K87,K87/'5-Yr PCSB Budget Base Case'!K87,0)</f>
        <v>0.4586557688594825</v>
      </c>
    </row>
    <row r="88" spans="1:16" ht="30" customHeight="1" x14ac:dyDescent="0.2">
      <c r="A88" s="25" t="str">
        <f t="shared" si="4"/>
        <v>PCSB 5-Year Budget</v>
      </c>
      <c r="B88" s="16">
        <f t="shared" si="4"/>
        <v>184</v>
      </c>
      <c r="C88" s="25" t="str">
        <f t="shared" si="4"/>
        <v>Monument Academy PCS</v>
      </c>
      <c r="D88" s="26" t="str">
        <f t="shared" si="4"/>
        <v>2026-2027</v>
      </c>
      <c r="E88" s="54" t="s">
        <v>103</v>
      </c>
      <c r="F88" s="29" t="e">
        <f>'5-Yr PCSB Budget Base Case'!F88-'5-Yr PCSB Budget No Expansion'!F88</f>
        <v>#VALUE!</v>
      </c>
      <c r="G88" s="66">
        <f>'5-Yr PCSB Budget Base Case'!G88-'5-Yr PCSB Budget No Expansion'!G88</f>
        <v>-225931.50518597662</v>
      </c>
      <c r="H88" s="66">
        <f>'5-Yr PCSB Budget Base Case'!H88-'5-Yr PCSB Budget No Expansion'!H88</f>
        <v>1228805.1144643575</v>
      </c>
      <c r="I88" s="66">
        <f>'5-Yr PCSB Budget Base Case'!I88-'5-Yr PCSB Budget No Expansion'!I88</f>
        <v>1689153.6409966629</v>
      </c>
      <c r="J88" s="66">
        <f>'5-Yr PCSB Budget Base Case'!J88-'5-Yr PCSB Budget No Expansion'!J88</f>
        <v>3111756.5313214045</v>
      </c>
      <c r="K88" s="66">
        <f>'5-Yr PCSB Budget Base Case'!K88-'5-Yr PCSB Budget No Expansion'!K88</f>
        <v>2743492.0137124341</v>
      </c>
      <c r="L88" s="137">
        <f>IF('5-Yr PCSB Budget Base Case'!G88,G88/'5-Yr PCSB Budget Base Case'!G88,0)</f>
        <v>0.68912650842509127</v>
      </c>
      <c r="M88" s="84">
        <f>IF('5-Yr PCSB Budget Base Case'!H88,H88/'5-Yr PCSB Budget Base Case'!H88,0)</f>
        <v>1.3094232465898468</v>
      </c>
      <c r="N88" s="84">
        <f>IF('5-Yr PCSB Budget Base Case'!I88,I88/'5-Yr PCSB Budget Base Case'!I88,0)</f>
        <v>1.1637051200201076</v>
      </c>
      <c r="O88" s="84">
        <f>IF('5-Yr PCSB Budget Base Case'!J88,J88/'5-Yr PCSB Budget Base Case'!J88,0)</f>
        <v>1.0720070942168451</v>
      </c>
      <c r="P88" s="138">
        <f>IF('5-Yr PCSB Budget Base Case'!K88,K88/'5-Yr PCSB Budget Base Case'!K88,0)</f>
        <v>1.0708701959908413</v>
      </c>
    </row>
    <row r="89" spans="1:16" ht="16.5" customHeight="1" x14ac:dyDescent="0.2">
      <c r="A89" s="25" t="str">
        <f t="shared" si="4"/>
        <v>PCSB 5-Year Budget</v>
      </c>
      <c r="B89" s="16">
        <f t="shared" si="4"/>
        <v>184</v>
      </c>
      <c r="C89" s="25" t="str">
        <f t="shared" si="4"/>
        <v>Monument Academy PCS</v>
      </c>
      <c r="D89" s="26" t="str">
        <f t="shared" si="4"/>
        <v>2026-2027</v>
      </c>
      <c r="E89" s="15" t="s">
        <v>104</v>
      </c>
      <c r="F89" s="29" t="e">
        <f>'5-Yr PCSB Budget Base Case'!F89-'5-Yr PCSB Budget No Expansion'!F89</f>
        <v>#VALUE!</v>
      </c>
      <c r="G89" s="5">
        <f>'5-Yr PCSB Budget Base Case'!G89-'5-Yr PCSB Budget No Expansion'!G89</f>
        <v>0</v>
      </c>
      <c r="H89" s="5">
        <f>'5-Yr PCSB Budget Base Case'!H89-'5-Yr PCSB Budget No Expansion'!H89</f>
        <v>0</v>
      </c>
      <c r="I89" s="5">
        <f>'5-Yr PCSB Budget Base Case'!I89-'5-Yr PCSB Budget No Expansion'!I89</f>
        <v>0</v>
      </c>
      <c r="J89" s="5">
        <f>'5-Yr PCSB Budget Base Case'!J89-'5-Yr PCSB Budget No Expansion'!J89</f>
        <v>0</v>
      </c>
      <c r="K89" s="5">
        <f>'5-Yr PCSB Budget Base Case'!K89-'5-Yr PCSB Budget No Expansion'!K89</f>
        <v>0</v>
      </c>
      <c r="L89" s="106">
        <f>IF('5-Yr PCSB Budget Base Case'!G89,G89/'5-Yr PCSB Budget Base Case'!G89,0)</f>
        <v>0</v>
      </c>
      <c r="M89" s="107">
        <f>IF('5-Yr PCSB Budget Base Case'!H89,H89/'5-Yr PCSB Budget Base Case'!H89,0)</f>
        <v>0</v>
      </c>
      <c r="N89" s="107">
        <f>IF('5-Yr PCSB Budget Base Case'!I89,I89/'5-Yr PCSB Budget Base Case'!I89,0)</f>
        <v>0</v>
      </c>
      <c r="O89" s="107">
        <f>IF('5-Yr PCSB Budget Base Case'!J89,J89/'5-Yr PCSB Budget Base Case'!J89,0)</f>
        <v>0</v>
      </c>
      <c r="P89" s="108">
        <f>IF('5-Yr PCSB Budget Base Case'!K89,K89/'5-Yr PCSB Budget Base Case'!K89,0)</f>
        <v>0</v>
      </c>
    </row>
    <row r="90" spans="1:16" ht="16.5" customHeight="1" x14ac:dyDescent="0.2">
      <c r="A90" s="25" t="str">
        <f t="shared" si="4"/>
        <v>PCSB 5-Year Budget</v>
      </c>
      <c r="B90" s="16">
        <f t="shared" si="4"/>
        <v>184</v>
      </c>
      <c r="C90" s="25" t="str">
        <f t="shared" si="4"/>
        <v>Monument Academy PCS</v>
      </c>
      <c r="D90" s="26" t="str">
        <f t="shared" si="4"/>
        <v>2026-2027</v>
      </c>
      <c r="E90" s="15" t="s">
        <v>105</v>
      </c>
      <c r="F90" s="29" t="e">
        <f>'5-Yr PCSB Budget Base Case'!F90-'5-Yr PCSB Budget No Expansion'!F90</f>
        <v>#VALUE!</v>
      </c>
      <c r="L90" s="106"/>
      <c r="M90" s="107"/>
      <c r="N90" s="107"/>
      <c r="O90" s="107"/>
      <c r="P90" s="108"/>
    </row>
    <row r="91" spans="1:16" ht="16.5" customHeight="1" x14ac:dyDescent="0.2">
      <c r="A91" s="25" t="str">
        <f t="shared" si="4"/>
        <v>PCSB 5-Year Budget</v>
      </c>
      <c r="B91" s="16">
        <f t="shared" si="4"/>
        <v>184</v>
      </c>
      <c r="C91" s="25" t="str">
        <f t="shared" si="4"/>
        <v>Monument Academy PCS</v>
      </c>
      <c r="D91" s="26" t="str">
        <f t="shared" si="4"/>
        <v>2026-2027</v>
      </c>
      <c r="E91" s="15" t="s">
        <v>106</v>
      </c>
      <c r="F91" s="29" t="e">
        <f>'5-Yr PCSB Budget Base Case'!F91-'5-Yr PCSB Budget No Expansion'!F91</f>
        <v>#VALUE!</v>
      </c>
      <c r="G91" s="5">
        <f>'5-Yr PCSB Budget Base Case'!G91-'5-Yr PCSB Budget No Expansion'!G91</f>
        <v>0</v>
      </c>
      <c r="H91" s="5">
        <f>'5-Yr PCSB Budget Base Case'!H91-'5-Yr PCSB Budget No Expansion'!H91</f>
        <v>0</v>
      </c>
      <c r="I91" s="5">
        <f>'5-Yr PCSB Budget Base Case'!I91-'5-Yr PCSB Budget No Expansion'!I91</f>
        <v>0</v>
      </c>
      <c r="J91" s="5">
        <f>'5-Yr PCSB Budget Base Case'!J91-'5-Yr PCSB Budget No Expansion'!J91</f>
        <v>0</v>
      </c>
      <c r="K91" s="5">
        <f>'5-Yr PCSB Budget Base Case'!K91-'5-Yr PCSB Budget No Expansion'!K91</f>
        <v>0</v>
      </c>
      <c r="L91" s="106">
        <f>IF('5-Yr PCSB Budget Base Case'!G91,G91/'5-Yr PCSB Budget Base Case'!G91,0)</f>
        <v>0</v>
      </c>
      <c r="M91" s="107">
        <f>IF('5-Yr PCSB Budget Base Case'!H91,H91/'5-Yr PCSB Budget Base Case'!H91,0)</f>
        <v>0</v>
      </c>
      <c r="N91" s="107">
        <f>IF('5-Yr PCSB Budget Base Case'!I91,I91/'5-Yr PCSB Budget Base Case'!I91,0)</f>
        <v>0</v>
      </c>
      <c r="O91" s="107">
        <f>IF('5-Yr PCSB Budget Base Case'!J91,J91/'5-Yr PCSB Budget Base Case'!J91,0)</f>
        <v>0</v>
      </c>
      <c r="P91" s="108">
        <f>IF('5-Yr PCSB Budget Base Case'!K91,K91/'5-Yr PCSB Budget Base Case'!K91,0)</f>
        <v>0</v>
      </c>
    </row>
    <row r="92" spans="1:16" ht="16.5" customHeight="1" x14ac:dyDescent="0.2">
      <c r="A92" s="25" t="str">
        <f t="shared" si="4"/>
        <v>PCSB 5-Year Budget</v>
      </c>
      <c r="B92" s="16">
        <f t="shared" si="4"/>
        <v>184</v>
      </c>
      <c r="C92" s="25" t="str">
        <f t="shared" si="4"/>
        <v>Monument Academy PCS</v>
      </c>
      <c r="D92" s="26" t="str">
        <f t="shared" si="4"/>
        <v>2026-2027</v>
      </c>
      <c r="E92" s="15" t="s">
        <v>107</v>
      </c>
      <c r="F92" s="29" t="e">
        <f>'5-Yr PCSB Budget Base Case'!F92-'5-Yr PCSB Budget No Expansion'!F92</f>
        <v>#VALUE!</v>
      </c>
      <c r="L92" s="106"/>
      <c r="M92" s="107"/>
      <c r="N92" s="107"/>
      <c r="O92" s="107"/>
      <c r="P92" s="108"/>
    </row>
    <row r="93" spans="1:16" ht="16.5" customHeight="1" x14ac:dyDescent="0.2">
      <c r="A93" s="25" t="str">
        <f t="shared" si="4"/>
        <v>PCSB 5-Year Budget</v>
      </c>
      <c r="B93" s="16">
        <f t="shared" si="4"/>
        <v>184</v>
      </c>
      <c r="C93" s="25" t="str">
        <f t="shared" si="4"/>
        <v>Monument Academy PCS</v>
      </c>
      <c r="D93" s="26" t="str">
        <f t="shared" si="4"/>
        <v>2026-2027</v>
      </c>
      <c r="E93" s="54" t="s">
        <v>108</v>
      </c>
      <c r="F93" s="29" t="e">
        <f>'5-Yr PCSB Budget Base Case'!F93-'5-Yr PCSB Budget No Expansion'!F93</f>
        <v>#VALUE!</v>
      </c>
      <c r="G93" s="55">
        <f>'5-Yr PCSB Budget Base Case'!G93-'5-Yr PCSB Budget No Expansion'!G93</f>
        <v>-225931.50518597662</v>
      </c>
      <c r="H93" s="55">
        <f>'5-Yr PCSB Budget Base Case'!H93-'5-Yr PCSB Budget No Expansion'!H93</f>
        <v>1228805.1144643575</v>
      </c>
      <c r="I93" s="55">
        <f>'5-Yr PCSB Budget Base Case'!I93-'5-Yr PCSB Budget No Expansion'!I93</f>
        <v>1689153.6409966629</v>
      </c>
      <c r="J93" s="55">
        <f>'5-Yr PCSB Budget Base Case'!J93-'5-Yr PCSB Budget No Expansion'!J93</f>
        <v>3111756.5313214045</v>
      </c>
      <c r="K93" s="55">
        <f>'5-Yr PCSB Budget Base Case'!K93-'5-Yr PCSB Budget No Expansion'!K93</f>
        <v>2743492.0137124341</v>
      </c>
      <c r="L93" s="127">
        <f>IF('5-Yr PCSB Budget Base Case'!G93,G93/'5-Yr PCSB Budget Base Case'!G93,0)</f>
        <v>0.68912650842509127</v>
      </c>
      <c r="M93" s="128">
        <f>IF('5-Yr PCSB Budget Base Case'!H93,H93/'5-Yr PCSB Budget Base Case'!H93,0)</f>
        <v>1.3094232465898468</v>
      </c>
      <c r="N93" s="128">
        <f>IF('5-Yr PCSB Budget Base Case'!I93,I93/'5-Yr PCSB Budget Base Case'!I93,0)</f>
        <v>1.1637051200201076</v>
      </c>
      <c r="O93" s="128">
        <f>IF('5-Yr PCSB Budget Base Case'!J93,J93/'5-Yr PCSB Budget Base Case'!J93,0)</f>
        <v>1.0720070942168451</v>
      </c>
      <c r="P93" s="129">
        <f>IF('5-Yr PCSB Budget Base Case'!K93,K93/'5-Yr PCSB Budget Base Case'!K93,0)</f>
        <v>1.0708701959908413</v>
      </c>
    </row>
    <row r="94" spans="1:16" ht="30" customHeight="1" x14ac:dyDescent="0.2">
      <c r="A94" s="25" t="str">
        <f t="shared" si="4"/>
        <v>PCSB 5-Year Budget</v>
      </c>
      <c r="B94" s="16">
        <f t="shared" si="4"/>
        <v>184</v>
      </c>
      <c r="C94" s="25" t="str">
        <f t="shared" si="4"/>
        <v>Monument Academy PCS</v>
      </c>
      <c r="D94" s="26" t="str">
        <f t="shared" si="4"/>
        <v>2026-2027</v>
      </c>
      <c r="E94" s="54" t="s">
        <v>109</v>
      </c>
      <c r="F94" s="139">
        <f>'5-Yr PCSB Budget Base Case'!F94-'5-Yr PCSB Budget No Expansion'!F94</f>
        <v>0</v>
      </c>
      <c r="G94" s="68">
        <f>'5-Yr PCSB Budget Base Case'!G94-'5-Yr PCSB Budget No Expansion'!G94</f>
        <v>-225931.50518597662</v>
      </c>
      <c r="H94" s="68">
        <f>'5-Yr PCSB Budget Base Case'!H94-'5-Yr PCSB Budget No Expansion'!H94</f>
        <v>1002873.6092783809</v>
      </c>
      <c r="I94" s="68">
        <f>'5-Yr PCSB Budget Base Case'!I94-'5-Yr PCSB Budget No Expansion'!I94</f>
        <v>2692027.2502750428</v>
      </c>
      <c r="J94" s="68">
        <f>'5-Yr PCSB Budget Base Case'!J94-'5-Yr PCSB Budget No Expansion'!J94</f>
        <v>5803783.7815964473</v>
      </c>
      <c r="K94" s="68">
        <f>'5-Yr PCSB Budget Base Case'!K94-'5-Yr PCSB Budget No Expansion'!K94</f>
        <v>8547275.7953088805</v>
      </c>
      <c r="L94" s="140">
        <f>IF('5-Yr PCSB Budget Base Case'!G94,G94/'5-Yr PCSB Budget Base Case'!G94,0)</f>
        <v>-3.423089640199381E-2</v>
      </c>
      <c r="M94" s="83">
        <f>IF('5-Yr PCSB Budget Base Case'!H94,H94/'5-Yr PCSB Budget Base Case'!H94,0)</f>
        <v>0.13303085734902378</v>
      </c>
      <c r="N94" s="83">
        <f>IF('5-Yr PCSB Budget Base Case'!I94,I94/'5-Yr PCSB Budget Base Case'!I94,0)</f>
        <v>0.29944070642626186</v>
      </c>
      <c r="O94" s="83">
        <f>IF('5-Yr PCSB Budget Base Case'!J94,J94/'5-Yr PCSB Budget Base Case'!J94,0)</f>
        <v>0.48800312373419191</v>
      </c>
      <c r="P94" s="141">
        <f>IF('5-Yr PCSB Budget Base Case'!K94,K94/'5-Yr PCSB Budget Base Case'!K94,0)</f>
        <v>0.59130846274681925</v>
      </c>
    </row>
    <row r="95" spans="1:16" ht="30" customHeight="1" x14ac:dyDescent="0.2">
      <c r="A95" s="25" t="str">
        <f t="shared" si="4"/>
        <v>PCSB 5-Year Budget</v>
      </c>
      <c r="B95" s="16">
        <f t="shared" si="4"/>
        <v>184</v>
      </c>
      <c r="C95" s="25" t="str">
        <f t="shared" si="4"/>
        <v>Monument Academy PCS</v>
      </c>
      <c r="D95" s="26" t="str">
        <f t="shared" si="4"/>
        <v>2026-2027</v>
      </c>
      <c r="E95" t="s">
        <v>110</v>
      </c>
      <c r="F95" s="29" t="e">
        <f>'5-Yr PCSB Budget Base Case'!F95-'5-Yr PCSB Budget No Expansion'!F95</f>
        <v>#VALUE!</v>
      </c>
      <c r="G95" s="5">
        <f>'5-Yr PCSB Budget Base Case'!G95-'5-Yr PCSB Budget No Expansion'!G95</f>
        <v>-247203.17185264011</v>
      </c>
      <c r="H95" s="5">
        <f>'5-Yr PCSB Budget Base Case'!H95-'5-Yr PCSB Budget No Expansion'!H95</f>
        <v>1211236.78113101</v>
      </c>
      <c r="I95" s="5">
        <f>'5-Yr PCSB Budget Base Case'!I95-'5-Yr PCSB Budget No Expansion'!I95</f>
        <v>1671921.9743299799</v>
      </c>
      <c r="J95" s="5">
        <f>'5-Yr PCSB Budget Base Case'!J95-'5-Yr PCSB Budget No Expansion'!J95</f>
        <v>3094524.8646547301</v>
      </c>
      <c r="K95" s="5">
        <f>'5-Yr PCSB Budget Base Case'!K95-'5-Yr PCSB Budget No Expansion'!K95</f>
        <v>2726260.3470457499</v>
      </c>
      <c r="L95" s="106">
        <f>IF('5-Yr PCSB Budget Base Case'!G95,G95/'5-Yr PCSB Budget Base Case'!G95,0)</f>
        <v>-0.24291596341545996</v>
      </c>
      <c r="M95" s="107">
        <f>IF('5-Yr PCSB Budget Base Case'!H95,H95/'5-Yr PCSB Budget Base Case'!H95,0)</f>
        <v>0.53612456113798745</v>
      </c>
      <c r="N95" s="107">
        <f>IF('5-Yr PCSB Budget Base Case'!I95,I95/'5-Yr PCSB Budget Base Case'!I95,0)</f>
        <v>0.6109500143119353</v>
      </c>
      <c r="O95" s="107">
        <f>IF('5-Yr PCSB Budget Base Case'!J95,J95/'5-Yr PCSB Budget Base Case'!J95,0)</f>
        <v>0.74148074584132395</v>
      </c>
      <c r="P95" s="108">
        <f>IF('5-Yr PCSB Budget Base Case'!K95,K95/'5-Yr PCSB Budget Base Case'!K95,0)</f>
        <v>0.71360512748412186</v>
      </c>
    </row>
    <row r="96" spans="1:16" ht="16.5" customHeight="1" x14ac:dyDescent="0.2">
      <c r="A96" s="25" t="str">
        <f t="shared" si="4"/>
        <v>PCSB 5-Year Budget</v>
      </c>
      <c r="B96" s="16">
        <f t="shared" si="4"/>
        <v>184</v>
      </c>
      <c r="C96" s="25" t="str">
        <f t="shared" si="4"/>
        <v>Monument Academy PCS</v>
      </c>
      <c r="D96" s="26" t="str">
        <f t="shared" si="4"/>
        <v>2026-2027</v>
      </c>
      <c r="E96" t="s">
        <v>111</v>
      </c>
      <c r="F96" s="29" t="e">
        <f>'5-Yr PCSB Budget Base Case'!F96-'5-Yr PCSB Budget No Expansion'!F96</f>
        <v>#VALUE!</v>
      </c>
      <c r="G96" s="5">
        <f>'5-Yr PCSB Budget Base Case'!G96-'5-Yr PCSB Budget No Expansion'!G96</f>
        <v>0</v>
      </c>
      <c r="H96" s="5">
        <f>'5-Yr PCSB Budget Base Case'!H96-'5-Yr PCSB Budget No Expansion'!H96</f>
        <v>-150000</v>
      </c>
      <c r="I96" s="5">
        <f>'5-Yr PCSB Budget Base Case'!I96-'5-Yr PCSB Budget No Expansion'!I96</f>
        <v>-150000</v>
      </c>
      <c r="J96" s="5">
        <f>'5-Yr PCSB Budget Base Case'!J96-'5-Yr PCSB Budget No Expansion'!J96</f>
        <v>-150000</v>
      </c>
      <c r="K96" s="5">
        <f>'5-Yr PCSB Budget Base Case'!K96-'5-Yr PCSB Budget No Expansion'!K96</f>
        <v>-150000</v>
      </c>
      <c r="L96" s="106">
        <f>IF('5-Yr PCSB Budget Base Case'!G96,G96/'5-Yr PCSB Budget Base Case'!G96,0)</f>
        <v>0</v>
      </c>
      <c r="M96" s="107">
        <f>IF('5-Yr PCSB Budget Base Case'!H96,H96/'5-Yr PCSB Budget Base Case'!H96,0)</f>
        <v>0.40540540540540543</v>
      </c>
      <c r="N96" s="107">
        <f>IF('5-Yr PCSB Budget Base Case'!I96,I96/'5-Yr PCSB Budget Base Case'!I96,0)</f>
        <v>0.40540540540540543</v>
      </c>
      <c r="O96" s="107">
        <f>IF('5-Yr PCSB Budget Base Case'!J96,J96/'5-Yr PCSB Budget Base Case'!J96,0)</f>
        <v>0.40540540540540543</v>
      </c>
      <c r="P96" s="108">
        <f>IF('5-Yr PCSB Budget Base Case'!K96,K96/'5-Yr PCSB Budget Base Case'!K96,0)</f>
        <v>0.40540540540540543</v>
      </c>
    </row>
    <row r="97" spans="1:16" ht="16.5" customHeight="1" x14ac:dyDescent="0.2">
      <c r="A97" s="25" t="str">
        <f t="shared" si="4"/>
        <v>PCSB 5-Year Budget</v>
      </c>
      <c r="B97" s="16">
        <f t="shared" si="4"/>
        <v>184</v>
      </c>
      <c r="C97" s="25" t="str">
        <f t="shared" si="4"/>
        <v>Monument Academy PCS</v>
      </c>
      <c r="D97" s="26" t="str">
        <f t="shared" si="4"/>
        <v>2026-2027</v>
      </c>
      <c r="E97" t="s">
        <v>113</v>
      </c>
      <c r="F97" s="29" t="e">
        <f>'5-Yr PCSB Budget Base Case'!F97-'5-Yr PCSB Budget No Expansion'!F97</f>
        <v>#VALUE!</v>
      </c>
      <c r="G97" s="5">
        <f>'5-Yr PCSB Budget Base Case'!G97-'5-Yr PCSB Budget No Expansion'!G97</f>
        <v>0</v>
      </c>
      <c r="H97" s="5">
        <f>'5-Yr PCSB Budget Base Case'!H97-'5-Yr PCSB Budget No Expansion'!H97</f>
        <v>1730772.6886304091</v>
      </c>
      <c r="I97" s="5">
        <f>'5-Yr PCSB Budget Base Case'!I97-'5-Yr PCSB Budget No Expansion'!I97</f>
        <v>-126915.30380957399</v>
      </c>
      <c r="J97" s="5">
        <f>'5-Yr PCSB Budget Base Case'!J97-'5-Yr PCSB Budget No Expansion'!J97</f>
        <v>-1739586.6750564801</v>
      </c>
      <c r="K97" s="5">
        <f>'5-Yr PCSB Budget Base Case'!K97-'5-Yr PCSB Budget No Expansion'!K97</f>
        <v>-98489.720340033993</v>
      </c>
      <c r="L97" s="106">
        <f>IF('5-Yr PCSB Budget Base Case'!G97,G97/'5-Yr PCSB Budget Base Case'!G97,0)</f>
        <v>0</v>
      </c>
      <c r="M97" s="107">
        <f>IF('5-Yr PCSB Budget Base Case'!H97,H97/'5-Yr PCSB Budget Base Case'!H97,0)</f>
        <v>-4.300713375417752</v>
      </c>
      <c r="N97" s="107">
        <f>IF('5-Yr PCSB Budget Base Case'!I97,I97/'5-Yr PCSB Budget Base Case'!I97,0)</f>
        <v>0.26541717471708637</v>
      </c>
      <c r="O97" s="107">
        <f>IF('5-Yr PCSB Budget Base Case'!J97,J97/'5-Yr PCSB Budget Base Case'!J97,0)</f>
        <v>0.82371543533683877</v>
      </c>
      <c r="P97" s="108">
        <f>IF('5-Yr PCSB Budget Base Case'!K97,K97/'5-Yr PCSB Budget Base Case'!K97,0)</f>
        <v>0.19974603093554144</v>
      </c>
    </row>
    <row r="98" spans="1:16" ht="16.5" customHeight="1" x14ac:dyDescent="0.2">
      <c r="A98" s="25" t="str">
        <f t="shared" si="4"/>
        <v>PCSB 5-Year Budget</v>
      </c>
      <c r="B98" s="16">
        <f t="shared" si="4"/>
        <v>184</v>
      </c>
      <c r="C98" s="25" t="str">
        <f t="shared" si="4"/>
        <v>Monument Academy PCS</v>
      </c>
      <c r="D98" s="26" t="str">
        <f t="shared" si="4"/>
        <v>2026-2027</v>
      </c>
      <c r="E98" s="54" t="s">
        <v>115</v>
      </c>
      <c r="F98" s="29" t="e">
        <f>'5-Yr PCSB Budget Base Case'!F98-'5-Yr PCSB Budget No Expansion'!F98</f>
        <v>#VALUE!</v>
      </c>
      <c r="G98" s="55">
        <f>'5-Yr PCSB Budget Base Case'!G98-'5-Yr PCSB Budget No Expansion'!G98</f>
        <v>-247203.17185264011</v>
      </c>
      <c r="H98" s="55">
        <f>'5-Yr PCSB Budget Base Case'!H98-'5-Yr PCSB Budget No Expansion'!H98</f>
        <v>2792009.4697614191</v>
      </c>
      <c r="I98" s="55">
        <f>'5-Yr PCSB Budget Base Case'!I98-'5-Yr PCSB Budget No Expansion'!I98</f>
        <v>1395006.6705204058</v>
      </c>
      <c r="J98" s="55">
        <f>'5-Yr PCSB Budget Base Case'!J98-'5-Yr PCSB Budget No Expansion'!J98</f>
        <v>1204938.1895982502</v>
      </c>
      <c r="K98" s="55">
        <f>'5-Yr PCSB Budget Base Case'!K98-'5-Yr PCSB Budget No Expansion'!K98</f>
        <v>2477770.6267057159</v>
      </c>
      <c r="L98" s="127">
        <f>IF('5-Yr PCSB Budget Base Case'!G98,G98/'5-Yr PCSB Budget Base Case'!G98,0)</f>
        <v>-0.59896825223878225</v>
      </c>
      <c r="M98" s="128">
        <f>IF('5-Yr PCSB Budget Base Case'!H98,H98/'5-Yr PCSB Budget Base Case'!H98,0)</f>
        <v>1.877856551257661</v>
      </c>
      <c r="N98" s="128">
        <f>IF('5-Yr PCSB Budget Base Case'!I98,I98/'5-Yr PCSB Budget Base Case'!I98,0)</f>
        <v>0.73871600207633326</v>
      </c>
      <c r="O98" s="128">
        <f>IF('5-Yr PCSB Budget Base Case'!J98,J98/'5-Yr PCSB Budget Base Case'!J98,0)</f>
        <v>0.71232319816129608</v>
      </c>
      <c r="P98" s="129">
        <f>IF('5-Yr PCSB Budget Base Case'!K98,K98/'5-Yr PCSB Budget Base Case'!K98,0)</f>
        <v>0.8378404487565706</v>
      </c>
    </row>
    <row r="99" spans="1:16" ht="30" customHeight="1" x14ac:dyDescent="0.2">
      <c r="A99" s="25" t="str">
        <f t="shared" si="4"/>
        <v>PCSB 5-Year Budget</v>
      </c>
      <c r="B99" s="16">
        <f t="shared" si="4"/>
        <v>184</v>
      </c>
      <c r="C99" s="25" t="str">
        <f t="shared" si="4"/>
        <v>Monument Academy PCS</v>
      </c>
      <c r="D99" s="26" t="str">
        <f t="shared" si="4"/>
        <v>2026-2027</v>
      </c>
      <c r="E99" s="54" t="s">
        <v>116</v>
      </c>
      <c r="F99" s="139">
        <f>'5-Yr PCSB Budget Base Case'!F99-'5-Yr PCSB Budget No Expansion'!F99</f>
        <v>0</v>
      </c>
      <c r="G99" s="63">
        <f>'5-Yr PCSB Budget Base Case'!G99-'5-Yr PCSB Budget No Expansion'!G99</f>
        <v>-247203.17185263988</v>
      </c>
      <c r="H99" s="63">
        <f>'5-Yr PCSB Budget Base Case'!H99-'5-Yr PCSB Budget No Expansion'!H99</f>
        <v>2544806.2979087792</v>
      </c>
      <c r="I99" s="63">
        <f>'5-Yr PCSB Budget Base Case'!I99-'5-Yr PCSB Budget No Expansion'!I99</f>
        <v>3939812.9684291855</v>
      </c>
      <c r="J99" s="63">
        <f>'5-Yr PCSB Budget Base Case'!J99-'5-Yr PCSB Budget No Expansion'!J99</f>
        <v>5144751.1580274366</v>
      </c>
      <c r="K99" s="63">
        <f>'5-Yr PCSB Budget Base Case'!K99-'5-Yr PCSB Budget No Expansion'!K99</f>
        <v>7622521.7847331539</v>
      </c>
      <c r="L99" s="134">
        <f>IF('5-Yr PCSB Budget Base Case'!G99,G99/'5-Yr PCSB Budget Base Case'!G99,0)</f>
        <v>-3.8008329306695891E-2</v>
      </c>
      <c r="M99" s="135">
        <f>IF('5-Yr PCSB Budget Base Case'!H99,H99/'5-Yr PCSB Budget Base Case'!H99,0)</f>
        <v>0.31846990999811514</v>
      </c>
      <c r="N99" s="135">
        <f>IF('5-Yr PCSB Budget Base Case'!I99,I99/'5-Yr PCSB Budget Base Case'!I99,0)</f>
        <v>0.3988008689906628</v>
      </c>
      <c r="O99" s="135">
        <f>IF('5-Yr PCSB Budget Base Case'!J99,J99/'5-Yr PCSB Budget Base Case'!J99,0)</f>
        <v>0.44463575639857372</v>
      </c>
      <c r="P99" s="136">
        <f>IF('5-Yr PCSB Budget Base Case'!K99,K99/'5-Yr PCSB Budget Base Case'!K99,0)</f>
        <v>0.52467656368309601</v>
      </c>
    </row>
    <row r="100" spans="1:16" ht="30" customHeight="1" x14ac:dyDescent="0.2">
      <c r="A100" s="25" t="str">
        <f t="shared" si="4"/>
        <v>PCSB 5-Year Budget</v>
      </c>
      <c r="B100" s="16">
        <f t="shared" si="4"/>
        <v>184</v>
      </c>
      <c r="C100" s="25" t="str">
        <f t="shared" si="4"/>
        <v>Monument Academy PCS</v>
      </c>
      <c r="D100" s="26" t="str">
        <f t="shared" si="4"/>
        <v>2026-2027</v>
      </c>
      <c r="E100" s="62" t="s">
        <v>117</v>
      </c>
      <c r="F100" s="29" t="e">
        <f>'5-Yr PCSB Budget Base Case'!F100-'5-Yr PCSB Budget No Expansion'!F98</f>
        <v>#VALUE!</v>
      </c>
      <c r="G100" s="5">
        <f>'5-Yr PCSB Budget Base Case'!G100-'5-Yr PCSB Budget No Expansion'!G100</f>
        <v>0</v>
      </c>
      <c r="H100" s="5">
        <f>'5-Yr PCSB Budget Base Case'!H100-'5-Yr PCSB Budget No Expansion'!H100</f>
        <v>0</v>
      </c>
      <c r="I100" s="5">
        <f>'5-Yr PCSB Budget Base Case'!I100-'5-Yr PCSB Budget No Expansion'!I100</f>
        <v>0</v>
      </c>
      <c r="J100" s="5">
        <f>'5-Yr PCSB Budget Base Case'!J100-'5-Yr PCSB Budget No Expansion'!J100</f>
        <v>0</v>
      </c>
      <c r="K100" s="5">
        <f>'5-Yr PCSB Budget Base Case'!K100-'5-Yr PCSB Budget No Expansion'!K100</f>
        <v>0</v>
      </c>
      <c r="L100" s="124">
        <f>IF('5-Yr PCSB Budget Base Case'!G100,G100/'5-Yr PCSB Budget Base Case'!G100,0)</f>
        <v>0</v>
      </c>
      <c r="M100" s="125">
        <f>IF('5-Yr PCSB Budget Base Case'!H100,H100/'5-Yr PCSB Budget Base Case'!H100,0)</f>
        <v>0</v>
      </c>
      <c r="N100" s="125">
        <f>IF('5-Yr PCSB Budget Base Case'!I100,I100/'5-Yr PCSB Budget Base Case'!I100,0)</f>
        <v>0</v>
      </c>
      <c r="O100" s="125">
        <f>IF('5-Yr PCSB Budget Base Case'!J100,J100/'5-Yr PCSB Budget Base Case'!J100,0)</f>
        <v>0</v>
      </c>
      <c r="P100" s="126">
        <f>IF('5-Yr PCSB Budget Base Case'!K100,K100/'5-Yr PCSB Budget Base Case'!K100,0)</f>
        <v>0</v>
      </c>
    </row>
    <row r="101" spans="1:16" ht="15" customHeight="1" x14ac:dyDescent="0.2">
      <c r="A101" s="25" t="str">
        <f t="shared" si="4"/>
        <v>PCSB 5-Year Budget</v>
      </c>
      <c r="B101" s="16">
        <f t="shared" si="4"/>
        <v>184</v>
      </c>
      <c r="C101" s="25" t="str">
        <f t="shared" si="4"/>
        <v>Monument Academy PCS</v>
      </c>
      <c r="D101" s="26" t="str">
        <f t="shared" si="4"/>
        <v>2026-2027</v>
      </c>
      <c r="E101" s="62" t="s">
        <v>118</v>
      </c>
      <c r="F101" s="29" t="e">
        <f>'5-Yr PCSB Budget Base Case'!F101-'5-Yr PCSB Budget No Expansion'!F99</f>
        <v>#VALUE!</v>
      </c>
      <c r="G101" s="5">
        <f>'5-Yr PCSB Budget Base Case'!G101-'5-Yr PCSB Budget No Expansion'!G101</f>
        <v>0</v>
      </c>
      <c r="H101" s="5">
        <f>'5-Yr PCSB Budget Base Case'!H101-'5-Yr PCSB Budget No Expansion'!H101</f>
        <v>0</v>
      </c>
      <c r="I101" s="5">
        <f>'5-Yr PCSB Budget Base Case'!I101-'5-Yr PCSB Budget No Expansion'!I101</f>
        <v>0</v>
      </c>
      <c r="J101" s="5">
        <f>'5-Yr PCSB Budget Base Case'!J101-'5-Yr PCSB Budget No Expansion'!J101</f>
        <v>0</v>
      </c>
      <c r="K101" s="5">
        <f>'5-Yr PCSB Budget Base Case'!K101-'5-Yr PCSB Budget No Expansion'!K101</f>
        <v>0</v>
      </c>
      <c r="L101" s="124">
        <f>IF('5-Yr PCSB Budget Base Case'!G101,G101/'5-Yr PCSB Budget Base Case'!G101,0)</f>
        <v>0</v>
      </c>
      <c r="M101" s="125">
        <f>IF('5-Yr PCSB Budget Base Case'!H101,H101/'5-Yr PCSB Budget Base Case'!H101,0)</f>
        <v>0</v>
      </c>
      <c r="N101" s="125">
        <f>IF('5-Yr PCSB Budget Base Case'!I101,I101/'5-Yr PCSB Budget Base Case'!I101,0)</f>
        <v>0</v>
      </c>
      <c r="O101" s="125">
        <f>IF('5-Yr PCSB Budget Base Case'!J101,J101/'5-Yr PCSB Budget Base Case'!J101,0)</f>
        <v>0</v>
      </c>
      <c r="P101" s="126">
        <f>IF('5-Yr PCSB Budget Base Case'!K101,K101/'5-Yr PCSB Budget Base Case'!K101,0)</f>
        <v>0</v>
      </c>
    </row>
    <row r="102" spans="1:16" ht="15" customHeight="1" x14ac:dyDescent="0.2">
      <c r="A102" s="25" t="str">
        <f t="shared" si="4"/>
        <v>PCSB 5-Year Budget</v>
      </c>
      <c r="B102" s="16">
        <f t="shared" si="4"/>
        <v>184</v>
      </c>
      <c r="C102" s="25" t="str">
        <f t="shared" si="4"/>
        <v>Monument Academy PCS</v>
      </c>
      <c r="D102" s="26" t="str">
        <f t="shared" si="4"/>
        <v>2026-2027</v>
      </c>
      <c r="E102" s="62" t="s">
        <v>119</v>
      </c>
      <c r="F102" s="29" t="e">
        <f>'5-Yr PCSB Budget Base Case'!F102-'5-Yr PCSB Budget No Expansion'!F102</f>
        <v>#VALUE!</v>
      </c>
      <c r="G102" s="139">
        <f>'5-Yr PCSB Budget Base Case'!G102-'5-Yr PCSB Budget No Expansion'!G102</f>
        <v>0</v>
      </c>
      <c r="H102" s="139">
        <f>'5-Yr PCSB Budget Base Case'!H102-'5-Yr PCSB Budget No Expansion'!H102</f>
        <v>0</v>
      </c>
      <c r="I102" s="139">
        <f>'5-Yr PCSB Budget Base Case'!I102-'5-Yr PCSB Budget No Expansion'!I102</f>
        <v>0</v>
      </c>
      <c r="J102" s="139">
        <f>'5-Yr PCSB Budget Base Case'!J102-'5-Yr PCSB Budget No Expansion'!J102</f>
        <v>0</v>
      </c>
      <c r="K102" s="139">
        <f>'5-Yr PCSB Budget Base Case'!K102-'5-Yr PCSB Budget No Expansion'!K102</f>
        <v>0</v>
      </c>
      <c r="L102" s="142">
        <f>IF('5-Yr PCSB Budget Base Case'!G102,G102/'5-Yr PCSB Budget Base Case'!G102,0)</f>
        <v>0</v>
      </c>
      <c r="M102" s="143">
        <f>IF('5-Yr PCSB Budget Base Case'!H102,H102/'5-Yr PCSB Budget Base Case'!H102,0)</f>
        <v>0</v>
      </c>
      <c r="N102" s="143">
        <f>IF('5-Yr PCSB Budget Base Case'!I102,I102/'5-Yr PCSB Budget Base Case'!I102,0)</f>
        <v>0</v>
      </c>
      <c r="O102" s="143">
        <f>IF('5-Yr PCSB Budget Base Case'!J102,J102/'5-Yr PCSB Budget Base Case'!J102,0)</f>
        <v>0</v>
      </c>
      <c r="P102" s="144">
        <f>IF('5-Yr PCSB Budget Base Case'!K102,K102/'5-Yr PCSB Budget Base Case'!K102,0)</f>
        <v>0</v>
      </c>
    </row>
    <row r="103" spans="1:16" ht="30" customHeight="1" x14ac:dyDescent="0.2">
      <c r="A103" s="25" t="str">
        <f t="shared" ref="A103:D122" si="5">A$2</f>
        <v>PCSB 5-Year Budget</v>
      </c>
      <c r="B103" s="16">
        <f t="shared" si="5"/>
        <v>184</v>
      </c>
      <c r="C103" s="25" t="str">
        <f t="shared" si="5"/>
        <v>Monument Academy PCS</v>
      </c>
      <c r="D103" s="26" t="str">
        <f t="shared" si="5"/>
        <v>2026-2027</v>
      </c>
      <c r="E103" s="54" t="s">
        <v>120</v>
      </c>
      <c r="F103" s="29" t="e">
        <f>'5-Yr PCSB Budget Base Case'!F103-'5-Yr PCSB Budget No Expansion'!F103</f>
        <v>#VALUE!</v>
      </c>
      <c r="G103" s="73">
        <f>'5-Yr PCSB Budget Base Case'!G103-'5-Yr PCSB Budget No Expansion'!G103</f>
        <v>0</v>
      </c>
      <c r="H103" s="73">
        <f>'5-Yr PCSB Budget Base Case'!H103-'5-Yr PCSB Budget No Expansion'!H103</f>
        <v>76</v>
      </c>
      <c r="I103" s="73">
        <f>'5-Yr PCSB Budget Base Case'!I103-'5-Yr PCSB Budget No Expansion'!I103</f>
        <v>110</v>
      </c>
      <c r="J103" s="73">
        <f>'5-Yr PCSB Budget Base Case'!J103-'5-Yr PCSB Budget No Expansion'!J103</f>
        <v>144</v>
      </c>
      <c r="K103" s="73">
        <f>'5-Yr PCSB Budget Base Case'!K103-'5-Yr PCSB Budget No Expansion'!K103</f>
        <v>144</v>
      </c>
      <c r="L103" s="127">
        <f>IF('5-Yr PCSB Budget Base Case'!G103,G103/'5-Yr PCSB Budget Base Case'!G103,0)</f>
        <v>0</v>
      </c>
      <c r="M103" s="128">
        <f>IF('5-Yr PCSB Budget Base Case'!H103,H103/'5-Yr PCSB Budget Base Case'!H103,0)</f>
        <v>0.36893203883495146</v>
      </c>
      <c r="N103" s="128">
        <f>IF('5-Yr PCSB Budget Base Case'!I103,I103/'5-Yr PCSB Budget Base Case'!I103,0)</f>
        <v>0.45833333333333331</v>
      </c>
      <c r="O103" s="128">
        <f>IF('5-Yr PCSB Budget Base Case'!J103,J103/'5-Yr PCSB Budget Base Case'!J103,0)</f>
        <v>0.52554744525547448</v>
      </c>
      <c r="P103" s="129">
        <f>IF('5-Yr PCSB Budget Base Case'!K103,K103/'5-Yr PCSB Budget Base Case'!K103,0)</f>
        <v>0.52554744525547448</v>
      </c>
    </row>
    <row r="104" spans="1:16" ht="16.5" customHeight="1" x14ac:dyDescent="0.2">
      <c r="A104" s="25" t="str">
        <f t="shared" si="5"/>
        <v>PCSB 5-Year Budget</v>
      </c>
      <c r="B104" s="16">
        <f t="shared" si="5"/>
        <v>184</v>
      </c>
      <c r="C104" s="25" t="str">
        <f t="shared" si="5"/>
        <v>Monument Academy PCS</v>
      </c>
      <c r="D104" s="26" t="str">
        <f t="shared" si="5"/>
        <v>2026-2027</v>
      </c>
      <c r="E104" s="54" t="s">
        <v>121</v>
      </c>
      <c r="F104" s="29" t="s">
        <v>12</v>
      </c>
      <c r="G104" s="55">
        <f>'5-Yr PCSB Budget Base Case'!G104-'5-Yr PCSB Budget No Expansion'!G104</f>
        <v>0</v>
      </c>
      <c r="H104" s="55">
        <f>'5-Yr PCSB Budget Base Case'!H104-'5-Yr PCSB Budget No Expansion'!H104</f>
        <v>-7464.9841003633483</v>
      </c>
      <c r="I104" s="55">
        <f>'5-Yr PCSB Budget Base Case'!I104-'5-Yr PCSB Budget No Expansion'!I104</f>
        <v>-9230.9028095017566</v>
      </c>
      <c r="J104" s="55">
        <f>'5-Yr PCSB Budget Base Case'!J104-'5-Yr PCSB Budget No Expansion'!J104</f>
        <v>-13584.303111306654</v>
      </c>
      <c r="K104" s="55">
        <f>'5-Yr PCSB Budget Base Case'!K104-'5-Yr PCSB Budget No Expansion'!K104</f>
        <v>-13084.066537407736</v>
      </c>
      <c r="L104" s="127">
        <f>IF('5-Yr PCSB Budget Base Case'!G104,G104/'5-Yr PCSB Budget Base Case'!G104,0)</f>
        <v>0</v>
      </c>
      <c r="M104" s="128">
        <f>IF('5-Yr PCSB Budget Base Case'!H104,H104/'5-Yr PCSB Budget Base Case'!H104,0)</f>
        <v>-0.10949570621436797</v>
      </c>
      <c r="N104" s="128">
        <f>IF('5-Yr PCSB Budget Base Case'!I104,I104/'5-Yr PCSB Budget Base Case'!I104,0)</f>
        <v>-0.13590256832565212</v>
      </c>
      <c r="O104" s="128">
        <f>IF('5-Yr PCSB Budget Base Case'!J104,J104/'5-Yr PCSB Budget Base Case'!J104,0)</f>
        <v>-0.20862779832203354</v>
      </c>
      <c r="P104" s="129">
        <f>IF('5-Yr PCSB Budget Base Case'!K104,K104/'5-Yr PCSB Budget Base Case'!K104,0)</f>
        <v>-0.19474163039560399</v>
      </c>
    </row>
    <row r="105" spans="1:16" ht="16.5" customHeight="1" x14ac:dyDescent="0.2">
      <c r="A105" s="25" t="str">
        <f t="shared" si="5"/>
        <v>PCSB 5-Year Budget</v>
      </c>
      <c r="B105" s="16">
        <f t="shared" si="5"/>
        <v>184</v>
      </c>
      <c r="C105" s="25" t="str">
        <f t="shared" si="5"/>
        <v>Monument Academy PCS</v>
      </c>
      <c r="D105" s="26" t="str">
        <f t="shared" si="5"/>
        <v>2026-2027</v>
      </c>
      <c r="E105" s="54" t="s">
        <v>122</v>
      </c>
      <c r="F105" s="29" t="s">
        <v>12</v>
      </c>
      <c r="G105" s="55">
        <f>'5-Yr PCSB Budget Base Case'!G105-'5-Yr PCSB Budget No Expansion'!G105</f>
        <v>0</v>
      </c>
      <c r="H105" s="55">
        <f>'5-Yr PCSB Budget Base Case'!H105-'5-Yr PCSB Budget No Expansion'!H105</f>
        <v>0</v>
      </c>
      <c r="I105" s="55">
        <f>'5-Yr PCSB Budget Base Case'!I105-'5-Yr PCSB Budget No Expansion'!I105</f>
        <v>0</v>
      </c>
      <c r="J105" s="55">
        <f>'5-Yr PCSB Budget Base Case'!J105-'5-Yr PCSB Budget No Expansion'!J105</f>
        <v>-591.67529343065689</v>
      </c>
      <c r="K105" s="55">
        <f>'5-Yr PCSB Budget Base Case'!K105-'5-Yr PCSB Budget No Expansion'!K105</f>
        <v>-600.96430913868608</v>
      </c>
      <c r="L105" s="127">
        <f>IF('5-Yr PCSB Budget Base Case'!G105,G105/'5-Yr PCSB Budget Base Case'!G105,0)</f>
        <v>0</v>
      </c>
      <c r="M105" s="128">
        <f>IF('5-Yr PCSB Budget Base Case'!H105,H105/'5-Yr PCSB Budget Base Case'!H105,0)</f>
        <v>0</v>
      </c>
      <c r="N105" s="128">
        <f>IF('5-Yr PCSB Budget Base Case'!I105,I105/'5-Yr PCSB Budget Base Case'!I105,0)</f>
        <v>0</v>
      </c>
      <c r="O105" s="128">
        <f>IF('5-Yr PCSB Budget Base Case'!J105,J105/'5-Yr PCSB Budget Base Case'!J105,0)</f>
        <v>-5.9089033659264087E-2</v>
      </c>
      <c r="P105" s="129">
        <f>IF('5-Yr PCSB Budget Base Case'!K105,K105/'5-Yr PCSB Budget Base Case'!K105,0)</f>
        <v>-5.9442298809145706E-2</v>
      </c>
    </row>
    <row r="106" spans="1:16" ht="30" customHeight="1" x14ac:dyDescent="0.2">
      <c r="A106" s="25" t="str">
        <f t="shared" si="5"/>
        <v>PCSB 5-Year Budget</v>
      </c>
      <c r="B106" s="16">
        <f t="shared" si="5"/>
        <v>184</v>
      </c>
      <c r="C106" s="25" t="str">
        <f t="shared" si="5"/>
        <v>Monument Academy PCS</v>
      </c>
      <c r="D106" s="26" t="str">
        <f t="shared" si="5"/>
        <v>2026-2027</v>
      </c>
      <c r="E106" s="54" t="s">
        <v>123</v>
      </c>
      <c r="F106" s="29" t="s">
        <v>12</v>
      </c>
      <c r="G106" s="68">
        <f>'5-Yr PCSB Budget Base Case'!G106-'5-Yr PCSB Budget No Expansion'!G106</f>
        <v>1737.934655276742</v>
      </c>
      <c r="H106" s="68">
        <f>'5-Yr PCSB Budget Base Case'!H106-'5-Yr PCSB Budget No Expansion'!H106</f>
        <v>2833.6474106907408</v>
      </c>
      <c r="I106" s="68">
        <f>'5-Yr PCSB Budget Base Case'!I106-'5-Yr PCSB Budget No Expansion'!I106</f>
        <v>3590.7859748325463</v>
      </c>
      <c r="J106" s="68">
        <f>'5-Yr PCSB Budget Base Case'!J106-'5-Yr PCSB Budget No Expansion'!J106</f>
        <v>561.47949773784421</v>
      </c>
      <c r="K106" s="68">
        <f>'5-Yr PCSB Budget Base Case'!K106-'5-Yr PCSB Budget No Expansion'!K106</f>
        <v>1010.06042099158</v>
      </c>
      <c r="L106" s="140">
        <f>IF('5-Yr PCSB Budget Base Case'!G106,G106/'5-Yr PCSB Budget Base Case'!G106,0)</f>
        <v>6.411987904946341E-2</v>
      </c>
      <c r="M106" s="83">
        <f>IF('5-Yr PCSB Budget Base Case'!H106,H106/'5-Yr PCSB Budget Base Case'!H106,0)</f>
        <v>0.10038459198337157</v>
      </c>
      <c r="N106" s="83">
        <f>IF('5-Yr PCSB Budget Base Case'!I106,I106/'5-Yr PCSB Budget Base Case'!I106,0)</f>
        <v>0.12371774816960503</v>
      </c>
      <c r="O106" s="83">
        <f>IF('5-Yr PCSB Budget Base Case'!J106,J106/'5-Yr PCSB Budget Base Case'!J106,0)</f>
        <v>2.1548115404590847E-2</v>
      </c>
      <c r="P106" s="141">
        <f>IF('5-Yr PCSB Budget Base Case'!K106,K106/'5-Yr PCSB Budget Base Case'!K106,0)</f>
        <v>3.8025865958370764E-2</v>
      </c>
    </row>
    <row r="107" spans="1:16" ht="30" customHeight="1" x14ac:dyDescent="0.2">
      <c r="A107" s="25" t="str">
        <f t="shared" si="5"/>
        <v>PCSB 5-Year Budget</v>
      </c>
      <c r="B107" s="16">
        <f t="shared" si="5"/>
        <v>184</v>
      </c>
      <c r="C107" s="25" t="str">
        <f t="shared" si="5"/>
        <v>Monument Academy PCS</v>
      </c>
      <c r="D107" s="26" t="str">
        <f t="shared" si="5"/>
        <v>2026-2027</v>
      </c>
      <c r="E107" s="62" t="s">
        <v>124</v>
      </c>
      <c r="F107" s="29" t="s">
        <v>12</v>
      </c>
      <c r="G107" s="3">
        <f>'5-Yr PCSB Budget Base Case'!G107-'5-Yr PCSB Budget No Expansion'!G107</f>
        <v>0</v>
      </c>
      <c r="H107" s="3">
        <f>'5-Yr PCSB Budget Base Case'!H107-'5-Yr PCSB Budget No Expansion'!H107</f>
        <v>0</v>
      </c>
      <c r="I107" s="3">
        <f>'5-Yr PCSB Budget Base Case'!I107-'5-Yr PCSB Budget No Expansion'!I107</f>
        <v>0</v>
      </c>
      <c r="J107" s="3">
        <f>'5-Yr PCSB Budget Base Case'!J107-'5-Yr PCSB Budget No Expansion'!J107</f>
        <v>0</v>
      </c>
      <c r="K107" s="3">
        <f>'5-Yr PCSB Budget Base Case'!K107-'5-Yr PCSB Budget No Expansion'!K107</f>
        <v>0</v>
      </c>
      <c r="L107" s="106">
        <f>IF('5-Yr PCSB Budget Base Case'!G107,G107/'5-Yr PCSB Budget Base Case'!G107,0)</f>
        <v>0</v>
      </c>
      <c r="M107" s="107">
        <f>IF('5-Yr PCSB Budget Base Case'!H107,H107/'5-Yr PCSB Budget Base Case'!H107,0)</f>
        <v>0</v>
      </c>
      <c r="N107" s="107">
        <f>IF('5-Yr PCSB Budget Base Case'!I107,I107/'5-Yr PCSB Budget Base Case'!I107,0)</f>
        <v>0</v>
      </c>
      <c r="O107" s="107">
        <f>IF('5-Yr PCSB Budget Base Case'!J107,J107/'5-Yr PCSB Budget Base Case'!J107,0)</f>
        <v>0</v>
      </c>
      <c r="P107" s="108">
        <f>IF('5-Yr PCSB Budget Base Case'!K107,K107/'5-Yr PCSB Budget Base Case'!K107,0)</f>
        <v>0</v>
      </c>
    </row>
    <row r="108" spans="1:16" ht="16.5" customHeight="1" x14ac:dyDescent="0.2">
      <c r="A108" s="25" t="str">
        <f t="shared" si="5"/>
        <v>PCSB 5-Year Budget</v>
      </c>
      <c r="B108" s="16">
        <f t="shared" si="5"/>
        <v>184</v>
      </c>
      <c r="C108" s="25" t="str">
        <f t="shared" si="5"/>
        <v>Monument Academy PCS</v>
      </c>
      <c r="D108" s="26" t="str">
        <f t="shared" si="5"/>
        <v>2026-2027</v>
      </c>
      <c r="E108" s="62" t="s">
        <v>125</v>
      </c>
      <c r="F108" s="29" t="s">
        <v>12</v>
      </c>
      <c r="G108" s="3">
        <f>'5-Yr PCSB Budget Base Case'!G108-'5-Yr PCSB Budget No Expansion'!G108</f>
        <v>0</v>
      </c>
      <c r="H108" s="3">
        <f>'5-Yr PCSB Budget Base Case'!H108-'5-Yr PCSB Budget No Expansion'!H108</f>
        <v>46790</v>
      </c>
      <c r="I108" s="3">
        <f>'5-Yr PCSB Budget Base Case'!I108-'5-Yr PCSB Budget No Expansion'!I108</f>
        <v>46790</v>
      </c>
      <c r="J108" s="3">
        <f>'5-Yr PCSB Budget Base Case'!J108-'5-Yr PCSB Budget No Expansion'!J108</f>
        <v>46790</v>
      </c>
      <c r="K108" s="3">
        <f>'5-Yr PCSB Budget Base Case'!K108-'5-Yr PCSB Budget No Expansion'!K108</f>
        <v>46790</v>
      </c>
      <c r="L108" s="106">
        <f>IF('5-Yr PCSB Budget Base Case'!G108,G108/'5-Yr PCSB Budget Base Case'!G108,0)</f>
        <v>0</v>
      </c>
      <c r="M108" s="107">
        <f>IF('5-Yr PCSB Budget Base Case'!H108,H108/'5-Yr PCSB Budget Base Case'!H108,0)</f>
        <v>0.41855264334913678</v>
      </c>
      <c r="N108" s="107">
        <f>IF('5-Yr PCSB Budget Base Case'!I108,I108/'5-Yr PCSB Budget Base Case'!I108,0)</f>
        <v>0.41855264334913678</v>
      </c>
      <c r="O108" s="107">
        <f>IF('5-Yr PCSB Budget Base Case'!J108,J108/'5-Yr PCSB Budget Base Case'!J108,0)</f>
        <v>0.41855264334913678</v>
      </c>
      <c r="P108" s="108">
        <f>IF('5-Yr PCSB Budget Base Case'!K108,K108/'5-Yr PCSB Budget Base Case'!K108,0)</f>
        <v>0.41855264334913678</v>
      </c>
    </row>
    <row r="109" spans="1:16" ht="16.5" customHeight="1" x14ac:dyDescent="0.2">
      <c r="A109" s="25" t="str">
        <f t="shared" si="5"/>
        <v>PCSB 5-Year Budget</v>
      </c>
      <c r="B109" s="16">
        <f t="shared" si="5"/>
        <v>184</v>
      </c>
      <c r="C109" s="25" t="str">
        <f t="shared" si="5"/>
        <v>Monument Academy PCS</v>
      </c>
      <c r="D109" s="26" t="str">
        <f t="shared" si="5"/>
        <v>2026-2027</v>
      </c>
      <c r="E109" s="54" t="s">
        <v>127</v>
      </c>
      <c r="F109" s="29" t="s">
        <v>12</v>
      </c>
      <c r="G109" s="60">
        <f>'5-Yr PCSB Budget Base Case'!G109-'5-Yr PCSB Budget No Expansion'!G109</f>
        <v>0</v>
      </c>
      <c r="H109" s="60">
        <f>'5-Yr PCSB Budget Base Case'!H109-'5-Yr PCSB Budget No Expansion'!H109</f>
        <v>46790</v>
      </c>
      <c r="I109" s="60">
        <f>'5-Yr PCSB Budget Base Case'!I109-'5-Yr PCSB Budget No Expansion'!I109</f>
        <v>46790</v>
      </c>
      <c r="J109" s="60">
        <f>'5-Yr PCSB Budget Base Case'!J109-'5-Yr PCSB Budget No Expansion'!J109</f>
        <v>46790</v>
      </c>
      <c r="K109" s="60">
        <f>'5-Yr PCSB Budget Base Case'!K109-'5-Yr PCSB Budget No Expansion'!K109</f>
        <v>46790</v>
      </c>
      <c r="L109" s="127">
        <f>IF('5-Yr PCSB Budget Base Case'!G109,G109/'5-Yr PCSB Budget Base Case'!G109,0)</f>
        <v>0</v>
      </c>
      <c r="M109" s="128">
        <f>IF('5-Yr PCSB Budget Base Case'!H109,H109/'5-Yr PCSB Budget Base Case'!H109,0)</f>
        <v>0.41855264334913678</v>
      </c>
      <c r="N109" s="128">
        <f>IF('5-Yr PCSB Budget Base Case'!I109,I109/'5-Yr PCSB Budget Base Case'!I109,0)</f>
        <v>0.41855264334913678</v>
      </c>
      <c r="O109" s="128">
        <f>IF('5-Yr PCSB Budget Base Case'!J109,J109/'5-Yr PCSB Budget Base Case'!J109,0)</f>
        <v>0.41855264334913678</v>
      </c>
      <c r="P109" s="129">
        <f>IF('5-Yr PCSB Budget Base Case'!K109,K109/'5-Yr PCSB Budget Base Case'!K109,0)</f>
        <v>0.41855264334913678</v>
      </c>
    </row>
    <row r="110" spans="1:16" ht="16.5" customHeight="1" x14ac:dyDescent="0.2">
      <c r="A110" s="25" t="str">
        <f t="shared" si="5"/>
        <v>PCSB 5-Year Budget</v>
      </c>
      <c r="B110" s="16">
        <f t="shared" si="5"/>
        <v>184</v>
      </c>
      <c r="C110" s="25" t="str">
        <f t="shared" si="5"/>
        <v>Monument Academy PCS</v>
      </c>
      <c r="D110" s="26" t="str">
        <f t="shared" si="5"/>
        <v>2026-2027</v>
      </c>
      <c r="E110" s="54" t="s">
        <v>128</v>
      </c>
      <c r="F110" s="29" t="s">
        <v>12</v>
      </c>
      <c r="G110" s="78">
        <f>'5-Yr PCSB Budget Base Case'!G110-'5-Yr PCSB Budget No Expansion'!G110</f>
        <v>0</v>
      </c>
      <c r="H110" s="78">
        <f>'5-Yr PCSB Budget Base Case'!H110-'5-Yr PCSB Budget No Expansion'!H110</f>
        <v>42.66990291262141</v>
      </c>
      <c r="I110" s="78">
        <f>'5-Yr PCSB Budget Base Case'!I110-'5-Yr PCSB Budget No Expansion'!I110</f>
        <v>-34.208333333333314</v>
      </c>
      <c r="J110" s="78">
        <f>'5-Yr PCSB Budget Base Case'!J110-'5-Yr PCSB Budget No Expansion'!J110</f>
        <v>-92.00729927007302</v>
      </c>
      <c r="K110" s="78">
        <f>'5-Yr PCSB Budget Base Case'!K110-'5-Yr PCSB Budget No Expansion'!K110</f>
        <v>-92.00729927007302</v>
      </c>
      <c r="L110" s="145">
        <f>IF('5-Yr PCSB Budget Base Case'!G110,G110/'5-Yr PCSB Budget Base Case'!G110,0)</f>
        <v>0</v>
      </c>
      <c r="M110" s="87">
        <f>IF('5-Yr PCSB Budget Base Case'!H110,H110/'5-Yr PCSB Budget Base Case'!H110,0)</f>
        <v>7.8629573307093747E-2</v>
      </c>
      <c r="N110" s="87">
        <f>IF('5-Yr PCSB Budget Base Case'!I110,I110/'5-Yr PCSB Budget Base Case'!I110,0)</f>
        <v>-7.3441273816978223E-2</v>
      </c>
      <c r="O110" s="87">
        <f>IF('5-Yr PCSB Budget Base Case'!J110,J110/'5-Yr PCSB Budget Base Case'!J110,0)</f>
        <v>-0.22551212094105028</v>
      </c>
      <c r="P110" s="146">
        <f>IF('5-Yr PCSB Budget Base Case'!K110,K110/'5-Yr PCSB Budget Base Case'!K110,0)</f>
        <v>-0.22551212094105028</v>
      </c>
    </row>
    <row r="111" spans="1:16" ht="30" customHeight="1" x14ac:dyDescent="0.2">
      <c r="A111" s="25" t="str">
        <f t="shared" si="5"/>
        <v>PCSB 5-Year Budget</v>
      </c>
      <c r="B111" s="16">
        <f t="shared" si="5"/>
        <v>184</v>
      </c>
      <c r="C111" s="25" t="str">
        <f t="shared" si="5"/>
        <v>Monument Academy PCS</v>
      </c>
      <c r="D111" s="26" t="str">
        <f t="shared" si="5"/>
        <v>2026-2027</v>
      </c>
      <c r="E111" s="54" t="s">
        <v>129</v>
      </c>
      <c r="F111" s="29" t="s">
        <v>12</v>
      </c>
      <c r="G111" s="63">
        <f>'5-Yr PCSB Budget Base Case'!G111-'5-Yr PCSB Budget No Expansion'!G111</f>
        <v>0</v>
      </c>
      <c r="H111" s="63">
        <f>'5-Yr PCSB Budget Base Case'!H111-'5-Yr PCSB Budget No Expansion'!H111</f>
        <v>0</v>
      </c>
      <c r="I111" s="63">
        <f>'5-Yr PCSB Budget Base Case'!I111-'5-Yr PCSB Budget No Expansion'!I111</f>
        <v>0</v>
      </c>
      <c r="J111" s="63">
        <f>'5-Yr PCSB Budget Base Case'!J111-'5-Yr PCSB Budget No Expansion'!J111</f>
        <v>0</v>
      </c>
      <c r="K111" s="63">
        <f>'5-Yr PCSB Budget Base Case'!K111-'5-Yr PCSB Budget No Expansion'!K111</f>
        <v>0</v>
      </c>
      <c r="L111" s="134">
        <f>IF('5-Yr PCSB Budget Base Case'!G111,G111/'5-Yr PCSB Budget Base Case'!G111,0)</f>
        <v>0</v>
      </c>
      <c r="M111" s="135">
        <f>IF('5-Yr PCSB Budget Base Case'!H111,H111/'5-Yr PCSB Budget Base Case'!H111,0)</f>
        <v>0</v>
      </c>
      <c r="N111" s="135">
        <f>IF('5-Yr PCSB Budget Base Case'!I111,I111/'5-Yr PCSB Budget Base Case'!I111,0)</f>
        <v>0</v>
      </c>
      <c r="O111" s="135">
        <f>IF('5-Yr PCSB Budget Base Case'!J111,J111/'5-Yr PCSB Budget Base Case'!J111,0)</f>
        <v>0</v>
      </c>
      <c r="P111" s="136">
        <f>IF('5-Yr PCSB Budget Base Case'!K111,K111/'5-Yr PCSB Budget Base Case'!K111,0)</f>
        <v>0</v>
      </c>
    </row>
    <row r="112" spans="1:16" ht="16.5" customHeight="1" x14ac:dyDescent="0.2">
      <c r="A112" s="25" t="str">
        <f t="shared" si="5"/>
        <v>PCSB 5-Year Budget</v>
      </c>
      <c r="B112" s="16">
        <f t="shared" si="5"/>
        <v>184</v>
      </c>
      <c r="C112" s="25" t="str">
        <f t="shared" si="5"/>
        <v>Monument Academy PCS</v>
      </c>
      <c r="D112" s="26" t="str">
        <f t="shared" si="5"/>
        <v>2026-2027</v>
      </c>
      <c r="E112" s="54" t="s">
        <v>130</v>
      </c>
      <c r="F112" s="29" t="s">
        <v>12</v>
      </c>
      <c r="G112" s="81">
        <f>'5-Yr PCSB Budget Base Case'!G112-'5-Yr PCSB Budget No Expansion'!G112</f>
        <v>3.4758693105534846</v>
      </c>
      <c r="H112" s="81">
        <f>'5-Yr PCSB Budget Base Case'!H112-'5-Yr PCSB Budget No Expansion'!H112</f>
        <v>1.2281974977150938</v>
      </c>
      <c r="I112" s="81">
        <f>'5-Yr PCSB Budget Base Case'!I112-'5-Yr PCSB Budget No Expansion'!I112</f>
        <v>11.444693448357725</v>
      </c>
      <c r="J112" s="81">
        <f>'5-Yr PCSB Budget Base Case'!J112-'5-Yr PCSB Budget No Expansion'!J112</f>
        <v>12.875302996083761</v>
      </c>
      <c r="K112" s="81">
        <f>'5-Yr PCSB Budget Base Case'!K112-'5-Yr PCSB Budget No Expansion'!K112</f>
        <v>14.00043277311903</v>
      </c>
      <c r="L112" s="147">
        <f>IF('5-Yr PCSB Budget Base Case'!G112,G112/'5-Yr PCSB Budget Base Case'!G112,0)</f>
        <v>6.4119879049463424E-2</v>
      </c>
      <c r="M112" s="148">
        <f>IF('5-Yr PCSB Budget Base Case'!H112,H112/'5-Yr PCSB Budget Base Case'!H112,0)</f>
        <v>2.3611587745836077E-2</v>
      </c>
      <c r="N112" s="148">
        <f>IF('5-Yr PCSB Budget Base Case'!I112,I112/'5-Yr PCSB Budget Base Case'!I112,0)</f>
        <v>0.18367005889900118</v>
      </c>
      <c r="O112" s="148">
        <f>IF('5-Yr PCSB Budget Base Case'!J112,J112/'5-Yr PCSB Budget Base Case'!J112,0)</f>
        <v>0.20159754613926428</v>
      </c>
      <c r="P112" s="149">
        <f>IF('5-Yr PCSB Budget Base Case'!K112,K112/'5-Yr PCSB Budget Base Case'!K112,0)</f>
        <v>0.21504315004004576</v>
      </c>
    </row>
    <row r="113" spans="1:16" ht="16.5" customHeight="1" x14ac:dyDescent="0.2">
      <c r="A113" s="25" t="str">
        <f t="shared" si="5"/>
        <v>PCSB 5-Year Budget</v>
      </c>
      <c r="B113" s="16">
        <f t="shared" si="5"/>
        <v>184</v>
      </c>
      <c r="C113" s="25" t="str">
        <f t="shared" si="5"/>
        <v>Monument Academy PCS</v>
      </c>
      <c r="D113" s="26" t="str">
        <f t="shared" si="5"/>
        <v>2026-2027</v>
      </c>
      <c r="E113" s="54" t="s">
        <v>131</v>
      </c>
      <c r="F113" s="29" t="s">
        <v>12</v>
      </c>
      <c r="G113" s="55">
        <f>'5-Yr PCSB Budget Base Case'!G113-'5-Yr PCSB Budget No Expansion'!G113</f>
        <v>3.4758693105534846</v>
      </c>
      <c r="H113" s="55">
        <f>'5-Yr PCSB Budget Base Case'!H113-'5-Yr PCSB Budget No Expansion'!H113</f>
        <v>1.2281974977150938</v>
      </c>
      <c r="I113" s="55">
        <f>'5-Yr PCSB Budget Base Case'!I113-'5-Yr PCSB Budget No Expansion'!I113</f>
        <v>11.444693448357725</v>
      </c>
      <c r="J113" s="55">
        <f>'5-Yr PCSB Budget Base Case'!J113-'5-Yr PCSB Budget No Expansion'!J113</f>
        <v>12.875302996083761</v>
      </c>
      <c r="K113" s="55">
        <f>'5-Yr PCSB Budget Base Case'!K113-'5-Yr PCSB Budget No Expansion'!K113</f>
        <v>14.00043277311903</v>
      </c>
      <c r="L113" s="127">
        <f>IF('5-Yr PCSB Budget Base Case'!G113,G113/'5-Yr PCSB Budget Base Case'!G113,0)</f>
        <v>6.4119879049463424E-2</v>
      </c>
      <c r="M113" s="128">
        <f>IF('5-Yr PCSB Budget Base Case'!H113,H113/'5-Yr PCSB Budget Base Case'!H113,0)</f>
        <v>2.3611587745836077E-2</v>
      </c>
      <c r="N113" s="128">
        <f>IF('5-Yr PCSB Budget Base Case'!I113,I113/'5-Yr PCSB Budget Base Case'!I113,0)</f>
        <v>0.18367005889900118</v>
      </c>
      <c r="O113" s="128">
        <f>IF('5-Yr PCSB Budget Base Case'!J113,J113/'5-Yr PCSB Budget Base Case'!J113,0)</f>
        <v>0.20159754613926428</v>
      </c>
      <c r="P113" s="129">
        <f>IF('5-Yr PCSB Budget Base Case'!K113,K113/'5-Yr PCSB Budget Base Case'!K113,0)</f>
        <v>0.21504315004004576</v>
      </c>
    </row>
    <row r="114" spans="1:16" ht="16.5" customHeight="1" x14ac:dyDescent="0.2">
      <c r="A114" s="25" t="str">
        <f t="shared" si="5"/>
        <v>PCSB 5-Year Budget</v>
      </c>
      <c r="B114" s="16">
        <f t="shared" si="5"/>
        <v>184</v>
      </c>
      <c r="C114" s="25" t="str">
        <f t="shared" si="5"/>
        <v>Monument Academy PCS</v>
      </c>
      <c r="D114" s="26" t="str">
        <f t="shared" si="5"/>
        <v>2026-2027</v>
      </c>
      <c r="E114" s="54" t="s">
        <v>132</v>
      </c>
      <c r="F114" s="29" t="s">
        <v>12</v>
      </c>
      <c r="G114" s="83">
        <f>'5-Yr PCSB Budget Base Case'!G114-'5-Yr PCSB Budget No Expansion'!G114</f>
        <v>0.16717339893004457</v>
      </c>
      <c r="H114" s="83">
        <f>'5-Yr PCSB Budget Base Case'!H114-'5-Yr PCSB Budget No Expansion'!H114</f>
        <v>0.27257093215570816</v>
      </c>
      <c r="I114" s="83">
        <f>'5-Yr PCSB Budget Base Case'!I114-'5-Yr PCSB Budget No Expansion'!I114</f>
        <v>0.34198091943517328</v>
      </c>
      <c r="J114" s="83">
        <f>'5-Yr PCSB Budget Base Case'!J114-'5-Yr PCSB Budget No Expansion'!J114</f>
        <v>0.19813023578795974</v>
      </c>
      <c r="K114" s="83">
        <f>'5-Yr PCSB Budget Base Case'!K114-'5-Yr PCSB Budget No Expansion'!K114</f>
        <v>0.24171334993368276</v>
      </c>
      <c r="L114" s="140">
        <f>IF('5-Yr PCSB Budget Base Case'!G114,G114/'5-Yr PCSB Budget Base Case'!G114,0)</f>
        <v>6.4119879049463452E-2</v>
      </c>
      <c r="M114" s="83">
        <f>IF('5-Yr PCSB Budget Base Case'!H114,H114/'5-Yr PCSB Budget Base Case'!H114,0)</f>
        <v>0.10038459198337163</v>
      </c>
      <c r="N114" s="83">
        <f>IF('5-Yr PCSB Budget Base Case'!I114,I114/'5-Yr PCSB Budget Base Case'!I114,0)</f>
        <v>0.1237177481696049</v>
      </c>
      <c r="O114" s="83">
        <f>IF('5-Yr PCSB Budget Base Case'!J114,J114/'5-Yr PCSB Budget Base Case'!J114,0)</f>
        <v>7.613821548623266E-2</v>
      </c>
      <c r="P114" s="141">
        <f>IF('5-Yr PCSB Budget Base Case'!K114,K114/'5-Yr PCSB Budget Base Case'!K114,0)</f>
        <v>9.1999502830002675E-2</v>
      </c>
    </row>
    <row r="115" spans="1:16" ht="30" customHeight="1" x14ac:dyDescent="0.2">
      <c r="A115" s="25" t="str">
        <f t="shared" si="5"/>
        <v>PCSB 5-Year Budget</v>
      </c>
      <c r="B115" s="16">
        <f t="shared" si="5"/>
        <v>184</v>
      </c>
      <c r="C115" s="25" t="str">
        <f t="shared" si="5"/>
        <v>Monument Academy PCS</v>
      </c>
      <c r="D115" s="26" t="str">
        <f t="shared" si="5"/>
        <v>2026-2027</v>
      </c>
      <c r="E115" s="54" t="s">
        <v>133</v>
      </c>
      <c r="F115" s="29" t="s">
        <v>12</v>
      </c>
      <c r="G115" s="84">
        <f>'5-Yr PCSB Budget Base Case'!G115-'5-Yr PCSB Budget No Expansion'!G115</f>
        <v>-1.5272170140511732E-2</v>
      </c>
      <c r="H115" s="84">
        <f>'5-Yr PCSB Budget Base Case'!H115-'5-Yr PCSB Budget No Expansion'!H115</f>
        <v>5.9672358584117319E-2</v>
      </c>
      <c r="I115" s="84">
        <f>'5-Yr PCSB Budget Base Case'!I115-'5-Yr PCSB Budget No Expansion'!I115</f>
        <v>6.7984397754334486E-2</v>
      </c>
      <c r="J115" s="84">
        <f>'5-Yr PCSB Budget Base Case'!J115-'5-Yr PCSB Budget No Expansion'!J115</f>
        <v>0.10637828490103445</v>
      </c>
      <c r="K115" s="84">
        <f>'5-Yr PCSB Budget Base Case'!K115-'5-Yr PCSB Budget No Expansion'!K115</f>
        <v>9.2364270179620872E-2</v>
      </c>
      <c r="L115" s="137">
        <f>IF('5-Yr PCSB Budget Base Case'!G115,G115/'5-Yr PCSB Budget Base Case'!G115,0)</f>
        <v>0.68912650842509127</v>
      </c>
      <c r="M115" s="84">
        <f>IF('5-Yr PCSB Budget Base Case'!H115,H115/'5-Yr PCSB Budget Base Case'!H115,0)</f>
        <v>1.4883577922220976</v>
      </c>
      <c r="N115" s="84">
        <f>IF('5-Yr PCSB Budget Base Case'!I115,I115/'5-Yr PCSB Budget Base Case'!I115,0)</f>
        <v>1.3015739412713856</v>
      </c>
      <c r="O115" s="84">
        <f>IF('5-Yr PCSB Budget Base Case'!J115,J115/'5-Yr PCSB Budget Base Case'!J115,0)</f>
        <v>1.1468460820483055</v>
      </c>
      <c r="P115" s="138">
        <f>IF('5-Yr PCSB Budget Base Case'!K115,K115/'5-Yr PCSB Budget Base Case'!K115,0)</f>
        <v>1.1440690529554327</v>
      </c>
    </row>
    <row r="116" spans="1:16" ht="16.5" customHeight="1" x14ac:dyDescent="0.2">
      <c r="A116" s="25" t="str">
        <f t="shared" si="5"/>
        <v>PCSB 5-Year Budget</v>
      </c>
      <c r="B116" s="16">
        <f t="shared" si="5"/>
        <v>184</v>
      </c>
      <c r="C116" s="25" t="str">
        <f t="shared" si="5"/>
        <v>Monument Academy PCS</v>
      </c>
      <c r="D116" s="26" t="str">
        <f t="shared" si="5"/>
        <v>2026-2027</v>
      </c>
      <c r="E116" s="54" t="s">
        <v>134</v>
      </c>
      <c r="F116" s="29" t="s">
        <v>12</v>
      </c>
      <c r="G116" s="84">
        <f>'5-Yr PCSB Budget Base Case'!G116-'5-Yr PCSB Budget No Expansion'!G116</f>
        <v>-1.671005952312847E-2</v>
      </c>
      <c r="H116" s="84">
        <f>'5-Yr PCSB Budget Base Case'!H116-'5-Yr PCSB Budget No Expansion'!H116</f>
        <v>2.5855611062681777E-2</v>
      </c>
      <c r="I116" s="84">
        <f>'5-Yr PCSB Budget Base Case'!I116-'5-Yr PCSB Budget No Expansion'!I116</f>
        <v>2.7897946969051624E-2</v>
      </c>
      <c r="J116" s="84">
        <f>'5-Yr PCSB Budget Base Case'!J116-'5-Yr PCSB Budget No Expansion'!J116</f>
        <v>6.3053089057240205E-2</v>
      </c>
      <c r="K116" s="84">
        <f>'5-Yr PCSB Budget Base Case'!K116-'5-Yr PCSB Budget No Expansion'!K116</f>
        <v>5.0299370618130126E-2</v>
      </c>
      <c r="L116" s="137">
        <f>IF('5-Yr PCSB Budget Base Case'!G116,G116/'5-Yr PCSB Budget Base Case'!G116,0)</f>
        <v>-0.24291596341545982</v>
      </c>
      <c r="M116" s="84">
        <f>IF('5-Yr PCSB Budget Base Case'!H116,H116/'5-Yr PCSB Budget Base Case'!H116,0)</f>
        <v>0.26787276752676126</v>
      </c>
      <c r="N116" s="84">
        <f>IF('5-Yr PCSB Budget Base Case'!I116,I116/'5-Yr PCSB Budget Base Case'!I116,0)</f>
        <v>0.28330074513787518</v>
      </c>
      <c r="O116" s="84">
        <f>IF('5-Yr PCSB Budget Base Case'!J116,J116/'5-Yr PCSB Budget Base Case'!J116,0)</f>
        <v>0.47279445143377535</v>
      </c>
      <c r="P116" s="138">
        <f>IF('5-Yr PCSB Budget Base Case'!K116,K116/'5-Yr PCSB Budget Base Case'!K116,0)</f>
        <v>0.41779985961959709</v>
      </c>
    </row>
    <row r="117" spans="1:16" ht="16.5" customHeight="1" x14ac:dyDescent="0.2">
      <c r="A117" s="25" t="str">
        <f t="shared" si="5"/>
        <v>PCSB 5-Year Budget</v>
      </c>
      <c r="B117" s="16">
        <f t="shared" si="5"/>
        <v>184</v>
      </c>
      <c r="C117" s="25" t="str">
        <f t="shared" si="5"/>
        <v>Monument Academy PCS</v>
      </c>
      <c r="D117" s="26" t="str">
        <f t="shared" si="5"/>
        <v>2026-2027</v>
      </c>
      <c r="E117" s="54" t="s">
        <v>135</v>
      </c>
      <c r="F117" s="29" t="s">
        <v>12</v>
      </c>
      <c r="G117" s="85">
        <f>'5-Yr PCSB Budget Base Case'!G117-'5-Yr PCSB Budget No Expansion'!G117</f>
        <v>-9.227441072446652</v>
      </c>
      <c r="H117" s="85">
        <f>'5-Yr PCSB Budget Base Case'!H117-'5-Yr PCSB Budget No Expansion'!H117</f>
        <v>-4.8110821547530804</v>
      </c>
      <c r="I117" s="85">
        <f>'5-Yr PCSB Budget Base Case'!I117-'5-Yr PCSB Budget No Expansion'!I117</f>
        <v>-8.7331932947058135</v>
      </c>
      <c r="J117" s="85">
        <f>'5-Yr PCSB Budget Base Case'!J117-'5-Yr PCSB Budget No Expansion'!J117</f>
        <v>-6.5483280466999076</v>
      </c>
      <c r="K117" s="85">
        <f>'5-Yr PCSB Budget Base Case'!K117-'5-Yr PCSB Budget No Expansion'!K117</f>
        <v>18.263183577694832</v>
      </c>
      <c r="L117" s="147">
        <f>IF('5-Yr PCSB Budget Base Case'!G117,G117/'5-Yr PCSB Budget Base Case'!G117,0)</f>
        <v>-5.4886643689852493E-2</v>
      </c>
      <c r="M117" s="148">
        <f>IF('5-Yr PCSB Budget Base Case'!H117,H117/'5-Yr PCSB Budget Base Case'!H117,0)</f>
        <v>-3.5457877060649588E-2</v>
      </c>
      <c r="N117" s="148">
        <f>IF('5-Yr PCSB Budget Base Case'!I117,I117/'5-Yr PCSB Budget Base Case'!I117,0)</f>
        <v>-6.1521394634236316E-2</v>
      </c>
      <c r="O117" s="148">
        <f>IF('5-Yr PCSB Budget Base Case'!J117,J117/'5-Yr PCSB Budget Base Case'!J117,0)</f>
        <v>-4.2591435512459003E-2</v>
      </c>
      <c r="P117" s="149">
        <f>IF('5-Yr PCSB Budget Base Case'!K117,K117/'5-Yr PCSB Budget Base Case'!K117,0)</f>
        <v>9.7335667675367971E-2</v>
      </c>
    </row>
    <row r="118" spans="1:16" ht="30" customHeight="1" x14ac:dyDescent="0.2">
      <c r="A118" s="25" t="str">
        <f t="shared" si="5"/>
        <v>PCSB 5-Year Budget</v>
      </c>
      <c r="B118" s="16">
        <f t="shared" si="5"/>
        <v>184</v>
      </c>
      <c r="C118" s="25" t="str">
        <f t="shared" si="5"/>
        <v>Monument Academy PCS</v>
      </c>
      <c r="D118" s="26" t="str">
        <f t="shared" si="5"/>
        <v>2026-2027</v>
      </c>
      <c r="E118" s="54" t="s">
        <v>136</v>
      </c>
      <c r="F118" s="29" t="s">
        <v>12</v>
      </c>
      <c r="G118" s="84">
        <f>'5-Yr PCSB Budget Base Case'!G118-'5-Yr PCSB Budget No Expansion'!G118</f>
        <v>-9.6699436405528472E-3</v>
      </c>
      <c r="H118" s="84">
        <f>'5-Yr PCSB Budget Base Case'!H118-'5-Yr PCSB Budget No Expansion'!H118</f>
        <v>-2.5245165478017362E-2</v>
      </c>
      <c r="I118" s="84">
        <f>'5-Yr PCSB Budget Base Case'!I118-'5-Yr PCSB Budget No Expansion'!I118</f>
        <v>-3.5646439631654703E-2</v>
      </c>
      <c r="J118" s="84">
        <f>'5-Yr PCSB Budget Base Case'!J118-'5-Yr PCSB Budget No Expansion'!J118</f>
        <v>-2.9343151152964153E-2</v>
      </c>
      <c r="K118" s="84">
        <f>'5-Yr PCSB Budget Base Case'!K118-'5-Yr PCSB Budget No Expansion'!K118</f>
        <v>-2.9731195118755993E-2</v>
      </c>
      <c r="L118" s="137">
        <f>IF('5-Yr PCSB Budget Base Case'!G118,G118/'5-Yr PCSB Budget Base Case'!G118,0)</f>
        <v>-1.5167672990619495E-2</v>
      </c>
      <c r="M118" s="84">
        <f>IF('5-Yr PCSB Budget Base Case'!H118,H118/'5-Yr PCSB Budget Base Case'!H118,0)</f>
        <v>-4.0387370616466585E-2</v>
      </c>
      <c r="N118" s="84">
        <f>IF('5-Yr PCSB Budget Base Case'!I118,I118/'5-Yr PCSB Budget Base Case'!I118,0)</f>
        <v>-5.7593840118265766E-2</v>
      </c>
      <c r="O118" s="84">
        <f>IF('5-Yr PCSB Budget Base Case'!J118,J118/'5-Yr PCSB Budget Base Case'!J118,0)</f>
        <v>-4.6695454706567718E-2</v>
      </c>
      <c r="P118" s="138">
        <f>IF('5-Yr PCSB Budget Base Case'!K118,K118/'5-Yr PCSB Budget Base Case'!K118,0)</f>
        <v>-4.7112329259672805E-2</v>
      </c>
    </row>
    <row r="119" spans="1:16" ht="16.5" customHeight="1" x14ac:dyDescent="0.2">
      <c r="A119" s="25" t="str">
        <f t="shared" si="5"/>
        <v>PCSB 5-Year Budget</v>
      </c>
      <c r="B119" s="16">
        <f t="shared" si="5"/>
        <v>184</v>
      </c>
      <c r="C119" s="25" t="str">
        <f t="shared" si="5"/>
        <v>Monument Academy PCS</v>
      </c>
      <c r="D119" s="26" t="str">
        <f t="shared" si="5"/>
        <v>2026-2027</v>
      </c>
      <c r="E119" s="54" t="s">
        <v>137</v>
      </c>
      <c r="F119" s="29" t="s">
        <v>12</v>
      </c>
      <c r="G119" s="84">
        <f>'5-Yr PCSB Budget Base Case'!G119-'5-Yr PCSB Budget No Expansion'!G119</f>
        <v>-6.3900614070057371E-4</v>
      </c>
      <c r="H119" s="84">
        <f>'5-Yr PCSB Budget Base Case'!H119-'5-Yr PCSB Budget No Expansion'!H119</f>
        <v>2.1791934816590211E-3</v>
      </c>
      <c r="I119" s="84">
        <f>'5-Yr PCSB Budget Base Case'!I119-'5-Yr PCSB Budget No Expansion'!I119</f>
        <v>2.7842771810451805E-3</v>
      </c>
      <c r="J119" s="84">
        <f>'5-Yr PCSB Budget Base Case'!J119-'5-Yr PCSB Budget No Expansion'!J119</f>
        <v>6.1593061238143093E-3</v>
      </c>
      <c r="K119" s="84">
        <f>'5-Yr PCSB Budget Base Case'!K119-'5-Yr PCSB Budget No Expansion'!K119</f>
        <v>5.5733609446232679E-3</v>
      </c>
      <c r="L119" s="137">
        <f>IF('5-Yr PCSB Budget Base Case'!G119,G119/'5-Yr PCSB Budget Base Case'!G119,0)</f>
        <v>-1.5167672990619439E-2</v>
      </c>
      <c r="M119" s="84">
        <f>IF('5-Yr PCSB Budget Base Case'!H119,H119/'5-Yr PCSB Budget Base Case'!H119,0)</f>
        <v>4.7815745517980041E-2</v>
      </c>
      <c r="N119" s="84">
        <f>IF('5-Yr PCSB Budget Base Case'!I119,I119/'5-Yr PCSB Budget Base Case'!I119,0)</f>
        <v>5.9923670689187636E-2</v>
      </c>
      <c r="O119" s="84">
        <f>IF('5-Yr PCSB Budget Base Case'!J119,J119/'5-Yr PCSB Budget Base Case'!J119,0)</f>
        <v>0.12306351286774678</v>
      </c>
      <c r="P119" s="138">
        <f>IF('5-Yr PCSB Budget Base Case'!K119,K119/'5-Yr PCSB Budget Base Case'!K119,0)</f>
        <v>0.11221152560684589</v>
      </c>
    </row>
    <row r="120" spans="1:16" ht="16.5" customHeight="1" x14ac:dyDescent="0.2">
      <c r="A120" s="25" t="str">
        <f t="shared" si="5"/>
        <v>PCSB 5-Year Budget</v>
      </c>
      <c r="B120" s="16">
        <f t="shared" si="5"/>
        <v>184</v>
      </c>
      <c r="C120" s="25" t="str">
        <f t="shared" si="5"/>
        <v>Monument Academy PCS</v>
      </c>
      <c r="D120" s="26" t="str">
        <f t="shared" si="5"/>
        <v>2026-2027</v>
      </c>
      <c r="E120" s="54" t="s">
        <v>138</v>
      </c>
      <c r="F120" s="29" t="s">
        <v>12</v>
      </c>
      <c r="G120" s="84">
        <f>'5-Yr PCSB Budget Base Case'!G120-'5-Yr PCSB Budget No Expansion'!G120</f>
        <v>1.1633340202916398E-2</v>
      </c>
      <c r="H120" s="84">
        <f>'5-Yr PCSB Budget Base Case'!H120-'5-Yr PCSB Budget No Expansion'!H120</f>
        <v>4.0482896174836053E-2</v>
      </c>
      <c r="I120" s="84">
        <f>'5-Yr PCSB Budget Base Case'!I120-'5-Yr PCSB Budget No Expansion'!I120</f>
        <v>4.8696950367493108E-2</v>
      </c>
      <c r="J120" s="84">
        <f>'5-Yr PCSB Budget Base Case'!J120-'5-Yr PCSB Budget No Expansion'!J120</f>
        <v>3.8385212419589393E-2</v>
      </c>
      <c r="K120" s="84">
        <f>'5-Yr PCSB Budget Base Case'!K120-'5-Yr PCSB Budget No Expansion'!K120</f>
        <v>3.9144052488142816E-2</v>
      </c>
      <c r="L120" s="137">
        <f>IF('5-Yr PCSB Budget Base Case'!G120,G120/'5-Yr PCSB Budget Base Case'!G120,0)</f>
        <v>4.9924755416464371E-2</v>
      </c>
      <c r="M120" s="84">
        <f>IF('5-Yr PCSB Budget Base Case'!H120,H120/'5-Yr PCSB Budget Base Case'!H120,0)</f>
        <v>0.15641989088361269</v>
      </c>
      <c r="N120" s="84">
        <f>IF('5-Yr PCSB Budget Base Case'!I120,I120/'5-Yr PCSB Budget Base Case'!I120,0)</f>
        <v>0.18412834200485889</v>
      </c>
      <c r="O120" s="84">
        <f>IF('5-Yr PCSB Budget Base Case'!J120,J120/'5-Yr PCSB Budget Base Case'!J120,0)</f>
        <v>0.15264141559797878</v>
      </c>
      <c r="P120" s="138">
        <f>IF('5-Yr PCSB Budget Base Case'!K120,K120/'5-Yr PCSB Budget Base Case'!K120,0)</f>
        <v>0.15689304653228606</v>
      </c>
    </row>
    <row r="121" spans="1:16" ht="16.5" customHeight="1" x14ac:dyDescent="0.2">
      <c r="A121" s="25" t="str">
        <f t="shared" si="5"/>
        <v>PCSB 5-Year Budget</v>
      </c>
      <c r="B121" s="16">
        <f t="shared" si="5"/>
        <v>184</v>
      </c>
      <c r="C121" s="25" t="str">
        <f t="shared" si="5"/>
        <v>Monument Academy PCS</v>
      </c>
      <c r="D121" s="26" t="str">
        <f t="shared" si="5"/>
        <v>2026-2027</v>
      </c>
      <c r="E121" s="54" t="s">
        <v>139</v>
      </c>
      <c r="F121" s="29" t="s">
        <v>12</v>
      </c>
      <c r="G121" s="87">
        <f>'5-Yr PCSB Budget Base Case'!G121-'5-Yr PCSB Budget No Expansion'!G121</f>
        <v>-1.3243904216630603E-3</v>
      </c>
      <c r="H121" s="87">
        <f>'5-Yr PCSB Budget Base Case'!H121-'5-Yr PCSB Budget No Expansion'!H121</f>
        <v>-1.7416924178477594E-2</v>
      </c>
      <c r="I121" s="87">
        <f>'5-Yr PCSB Budget Base Case'!I121-'5-Yr PCSB Budget No Expansion'!I121</f>
        <v>-1.5834787916883544E-2</v>
      </c>
      <c r="J121" s="87">
        <f>'5-Yr PCSB Budget Base Case'!J121-'5-Yr PCSB Budget No Expansion'!J121</f>
        <v>-1.520136739043941E-2</v>
      </c>
      <c r="K121" s="87">
        <f>'5-Yr PCSB Budget Base Case'!K121-'5-Yr PCSB Budget No Expansion'!K121</f>
        <v>-1.4986218314010105E-2</v>
      </c>
      <c r="L121" s="147">
        <f>IF('5-Yr PCSB Budget Base Case'!G121,G121/'5-Yr PCSB Budget Base Case'!G121,0)</f>
        <v>-1.516767299061937E-2</v>
      </c>
      <c r="M121" s="148">
        <f>IF('5-Yr PCSB Budget Base Case'!H121,H121/'5-Yr PCSB Budget Base Case'!H121,0)</f>
        <v>-0.24690735566740513</v>
      </c>
      <c r="N121" s="148">
        <f>IF('5-Yr PCSB Budget Base Case'!I121,I121/'5-Yr PCSB Budget Base Case'!I121,0)</f>
        <v>-0.22577449134758809</v>
      </c>
      <c r="O121" s="148">
        <f>IF('5-Yr PCSB Budget Base Case'!J121,J121/'5-Yr PCSB Budget Base Case'!J121,0)</f>
        <v>-0.21690549505053933</v>
      </c>
      <c r="P121" s="149">
        <f>IF('5-Yr PCSB Budget Base Case'!K121,K121/'5-Yr PCSB Budget Base Case'!K121,0)</f>
        <v>-0.21480646189573893</v>
      </c>
    </row>
    <row r="122" spans="1:16" ht="30" customHeight="1" x14ac:dyDescent="0.2">
      <c r="A122" s="25" t="str">
        <f t="shared" si="5"/>
        <v>PCSB 5-Year Budget</v>
      </c>
      <c r="B122" s="16">
        <f t="shared" si="5"/>
        <v>184</v>
      </c>
      <c r="C122" s="25" t="str">
        <f t="shared" si="5"/>
        <v>Monument Academy PCS</v>
      </c>
      <c r="D122" s="26" t="str">
        <f t="shared" si="5"/>
        <v>2026-2027</v>
      </c>
      <c r="E122" s="54" t="s">
        <v>140</v>
      </c>
      <c r="F122" s="29" t="s">
        <v>12</v>
      </c>
      <c r="G122" s="88">
        <f>'5-Yr PCSB Budget Base Case'!G122-'5-Yr PCSB Budget No Expansion'!G122</f>
        <v>-2.1788036892479323E-2</v>
      </c>
      <c r="H122" s="150">
        <f>'5-Yr PCSB Budget Base Case'!H122-'5-Yr PCSB Budget No Expansion'!H122</f>
        <v>-9.6712467526655299E-2</v>
      </c>
      <c r="I122" s="150">
        <f>'5-Yr PCSB Budget Base Case'!I122-'5-Yr PCSB Budget No Expansion'!I122</f>
        <v>-6.9693057372378464E-2</v>
      </c>
      <c r="J122" s="150">
        <f>'5-Yr PCSB Budget Base Case'!J122-'5-Yr PCSB Budget No Expansion'!J122</f>
        <v>2.7416902255173292E-2</v>
      </c>
      <c r="K122" s="150">
        <f>'5-Yr PCSB Budget Base Case'!K122-'5-Yr PCSB Budget No Expansion'!K122</f>
        <v>0.12142258354758273</v>
      </c>
      <c r="L122" s="127">
        <f>IF('5-Yr PCSB Budget Base Case'!G122,G122/'5-Yr PCSB Budget Base Case'!G122,0)</f>
        <v>-4.9917772435414384E-2</v>
      </c>
      <c r="M122" s="128">
        <f>IF('5-Yr PCSB Budget Base Case'!H122,H122/'5-Yr PCSB Budget Base Case'!H122,0)</f>
        <v>-0.28824051659959493</v>
      </c>
      <c r="N122" s="128">
        <f>IF('5-Yr PCSB Budget Base Case'!I122,I122/'5-Yr PCSB Budget Base Case'!I122,0)</f>
        <v>-0.20417780811818048</v>
      </c>
      <c r="O122" s="128">
        <f>IF('5-Yr PCSB Budget Base Case'!J122,J122/'5-Yr PCSB Budget Base Case'!J122,0)</f>
        <v>6.5450560584380771E-2</v>
      </c>
      <c r="P122" s="129">
        <f>IF('5-Yr PCSB Budget Base Case'!K122,K122/'5-Yr PCSB Budget Base Case'!K122,0)</f>
        <v>0.24504314677531666</v>
      </c>
    </row>
    <row r="123" spans="1:16" ht="16.5" customHeight="1" x14ac:dyDescent="0.2"/>
  </sheetData>
  <sheetProtection algorithmName="SHA-512" hashValue="sXvhanuWqkK9l3ewWAKWO2yNIDKCXSdzvyjy9foftcrg4BSsfnDjSG5qU8X+8+eHd+hnN301HX3rvxvXuLJm+A==" saltValue="J3muoXVexJdQtEAm7pT1lg==" spinCount="100000" sheet="1" objects="1" scenarios="1"/>
  <autoFilter ref="A1:K1" xr:uid="{00000000-0009-0000-0000-000003000000}"/>
  <conditionalFormatting sqref="E57:E59">
    <cfRule type="expression" dxfId="3" priority="3">
      <formula>LEN(TRIM(E57))=0</formula>
    </cfRule>
  </conditionalFormatting>
  <conditionalFormatting sqref="E103">
    <cfRule type="expression" dxfId="2" priority="2">
      <formula>LEN(TRIM(E103))=0</formula>
    </cfRule>
  </conditionalFormatting>
  <dataValidations count="3">
    <dataValidation type="whole" allowBlank="1" showInputMessage="1" showErrorMessage="1" sqref="G54:P59" xr:uid="{00000000-0002-0000-0300-000000000000}">
      <formula1>0</formula1>
      <formula2>10000</formula2>
    </dataValidation>
    <dataValidation type="whole" allowBlank="1" showInputMessage="1" showErrorMessage="1" error="Enter Whole Number" sqref="G8:P52 G61:P63 G65:P66 G68:P70 G72:P78 G82:P85 G89:P89 G91:P91 F94 G95:P97 F99 G100:K104 L103:P104 G107:P108 G122:P122" xr:uid="{00000000-0002-0000-0300-000001000000}">
      <formula1>-1000000000</formula1>
      <formula2>1000000000</formula2>
    </dataValidation>
    <dataValidation type="list" allowBlank="1" showInputMessage="1" showErrorMessage="1" sqref="D2" xr:uid="{00000000-0002-0000-0300-000002000000}">
      <formula1>"2022-2023,2023-2024,2024-2025,2025-2026,2026-2027,2027-2028"</formula1>
      <formula2>0</formula2>
    </dataValidation>
  </dataValidations>
  <pageMargins left="0.7" right="0.7" top="0.75" bottom="0.75" header="0.511811023622047" footer="0.511811023622047"/>
  <pageSetup paperSize="9" orientation="portrait" horizontalDpi="300" verticalDpi="30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23"/>
  <sheetViews>
    <sheetView zoomScaleNormal="100" workbookViewId="0">
      <pane xSplit="5" ySplit="1" topLeftCell="F2" activePane="bottomRight" state="frozen"/>
      <selection pane="topRight" activeCell="F1" sqref="F1"/>
      <selection pane="bottomLeft" activeCell="A2" sqref="A2"/>
      <selection pane="bottomRight"/>
    </sheetView>
  </sheetViews>
  <sheetFormatPr baseColWidth="10" defaultColWidth="10.7109375" defaultRowHeight="14" x14ac:dyDescent="0.2"/>
  <cols>
    <col min="1" max="1" width="17.140625" customWidth="1"/>
    <col min="2" max="2" width="6.28515625" style="2" customWidth="1"/>
    <col min="3" max="3" width="57.140625" customWidth="1"/>
    <col min="4" max="4" width="9.5703125" style="3" customWidth="1"/>
    <col min="5" max="5" width="63.28515625" customWidth="1"/>
    <col min="6" max="6" width="15.42578125" style="4" customWidth="1"/>
    <col min="7" max="11" width="15.42578125" style="5" customWidth="1"/>
    <col min="12" max="16" width="9.7109375" style="3" customWidth="1"/>
    <col min="17" max="16384" width="10.7109375" style="3"/>
  </cols>
  <sheetData>
    <row r="1" spans="1:16" s="14" customFormat="1" ht="79.5" customHeight="1" x14ac:dyDescent="0.2">
      <c r="A1" s="7" t="s">
        <v>0</v>
      </c>
      <c r="B1" s="8" t="s">
        <v>1</v>
      </c>
      <c r="C1" s="7" t="s">
        <v>2</v>
      </c>
      <c r="D1" s="9" t="s">
        <v>3</v>
      </c>
      <c r="E1" s="7" t="s">
        <v>4</v>
      </c>
      <c r="F1" s="10" t="str">
        <f>"6/30/"&amp;TEXT(LEFT(D2,4),"0000")</f>
        <v>6/30/2026</v>
      </c>
      <c r="G1" s="11" t="str">
        <f>D2</f>
        <v>2026-2027</v>
      </c>
      <c r="H1" s="11" t="str">
        <f>TEXT(RIGHT(G1,4),"0000")&amp;"-"&amp;TEXT(RIGHT(G1,4)+1,"0000")</f>
        <v>2027-2028</v>
      </c>
      <c r="I1" s="11" t="str">
        <f>TEXT(RIGHT(H1,4),"0000")&amp;"-"&amp;TEXT(RIGHT(H1,4)+1,"0000")</f>
        <v>2028-2029</v>
      </c>
      <c r="J1" s="11" t="str">
        <f>TEXT(RIGHT(I1,4),"0000")&amp;"-"&amp;TEXT(RIGHT(I1,4)+1,"0000")</f>
        <v>2029-2030</v>
      </c>
      <c r="K1" s="11" t="str">
        <f>TEXT(RIGHT(J1,4),"0000")&amp;"-"&amp;TEXT(RIGHT(J1,4)+1,"0000")</f>
        <v>2030-2031</v>
      </c>
      <c r="L1" s="95" t="str">
        <f>G1&amp;" % of Base Case"</f>
        <v>2026-2027 % of Base Case</v>
      </c>
      <c r="M1" s="96" t="str">
        <f>H1&amp;" % of Base Case"</f>
        <v>2027-2028 % of Base Case</v>
      </c>
      <c r="N1" s="96" t="str">
        <f>I1&amp;" % of Base Case"</f>
        <v>2028-2029 % of Base Case</v>
      </c>
      <c r="O1" s="96" t="str">
        <f>J1&amp;" % of Base Case"</f>
        <v>2029-2030 % of Base Case</v>
      </c>
      <c r="P1" s="97" t="str">
        <f>K1&amp;" % of Base Case"</f>
        <v>2030-2031 % of Base Case</v>
      </c>
    </row>
    <row r="2" spans="1:16" ht="16.5" customHeight="1" x14ac:dyDescent="0.2">
      <c r="A2" s="15" t="s">
        <v>6</v>
      </c>
      <c r="B2" s="16">
        <f>VLOOKUP(C2,LEA_and_Campus_List[],2,FALSE())</f>
        <v>184</v>
      </c>
      <c r="C2" s="98" t="str">
        <f>'5-Yr PCSB Budget Base Case'!C2</f>
        <v>Monument Academy PCS</v>
      </c>
      <c r="D2" s="26" t="str">
        <f>'5-Yr PCSB Budget Base Case'!D2</f>
        <v>2026-2027</v>
      </c>
      <c r="E2" s="19" t="s">
        <v>9</v>
      </c>
      <c r="F2" s="99">
        <f>'5-Yr PCSB Budget Base Case'!F2-'5-Yr PCSB Budget Contingency'!F2</f>
        <v>0</v>
      </c>
      <c r="G2" s="99">
        <f>'5-Yr PCSB Budget Base Case'!G2-'5-Yr PCSB Budget Contingency'!G2</f>
        <v>0</v>
      </c>
      <c r="H2" s="100">
        <f>'5-Yr PCSB Budget Base Case'!H2-'5-Yr PCSB Budget Contingency'!H2</f>
        <v>0.01</v>
      </c>
      <c r="I2" s="100">
        <f>'5-Yr PCSB Budget Base Case'!I2-'5-Yr PCSB Budget Contingency'!I2</f>
        <v>0.01</v>
      </c>
      <c r="J2" s="100">
        <f>'5-Yr PCSB Budget Base Case'!J2-'5-Yr PCSB Budget Contingency'!J2</f>
        <v>0.01</v>
      </c>
      <c r="K2" s="100">
        <f>'5-Yr PCSB Budget Base Case'!K2-'5-Yr PCSB Budget Contingency'!K2</f>
        <v>0.01</v>
      </c>
      <c r="L2" s="101">
        <f>IF('5-Yr PCSB Budget Base Case'!G2,G2/'5-Yr PCSB Budget Base Case'!G2,0)</f>
        <v>0</v>
      </c>
      <c r="M2" s="100">
        <f>IF('5-Yr PCSB Budget Base Case'!H2,H2/'5-Yr PCSB Budget Base Case'!H2,0)</f>
        <v>0.5</v>
      </c>
      <c r="N2" s="100">
        <f>IF('5-Yr PCSB Budget Base Case'!I2,I2/'5-Yr PCSB Budget Base Case'!I2,0)</f>
        <v>0.5</v>
      </c>
      <c r="O2" s="100">
        <f>IF('5-Yr PCSB Budget Base Case'!J2,J2/'5-Yr PCSB Budget Base Case'!J2,0)</f>
        <v>0.5</v>
      </c>
      <c r="P2" s="102">
        <f>IF('5-Yr PCSB Budget Base Case'!K2,K2/'5-Yr PCSB Budget Base Case'!K2,0)</f>
        <v>0.5</v>
      </c>
    </row>
    <row r="3" spans="1:16" ht="16.5" customHeight="1" x14ac:dyDescent="0.2">
      <c r="A3" s="25" t="str">
        <f t="shared" ref="A3:D22" si="0">A$2</f>
        <v>PCSB 5-Year Budget</v>
      </c>
      <c r="B3" s="16">
        <f t="shared" si="0"/>
        <v>184</v>
      </c>
      <c r="C3" s="25" t="str">
        <f t="shared" si="0"/>
        <v>Monument Academy PCS</v>
      </c>
      <c r="D3" s="26" t="str">
        <f t="shared" si="0"/>
        <v>2026-2027</v>
      </c>
      <c r="E3" s="19" t="s">
        <v>11</v>
      </c>
      <c r="F3" s="28">
        <f>'5-Yr PCSB Budget Base Case'!F3-'5-Yr PCSB Budget Contingency'!F3</f>
        <v>0</v>
      </c>
      <c r="G3" s="28">
        <f>'5-Yr PCSB Budget Base Case'!G3-'5-Yr PCSB Budget Contingency'!G3</f>
        <v>0</v>
      </c>
      <c r="H3" s="28">
        <f>'5-Yr PCSB Budget Base Case'!H3-'5-Yr PCSB Budget Contingency'!H3</f>
        <v>156.43000000000029</v>
      </c>
      <c r="I3" s="28">
        <f>'5-Yr PCSB Budget Base Case'!I3-'5-Yr PCSB Budget Contingency'!I3</f>
        <v>317.55290000000059</v>
      </c>
      <c r="J3" s="28">
        <f>'5-Yr PCSB Budget Base Case'!J3-'5-Yr PCSB Budget Contingency'!J3</f>
        <v>483.47820100000172</v>
      </c>
      <c r="K3" s="28">
        <f>'5-Yr PCSB Budget Base Case'!K3-'5-Yr PCSB Budget Contingency'!K3</f>
        <v>654.31775044999995</v>
      </c>
      <c r="L3" s="103">
        <f>IF('5-Yr PCSB Budget Base Case'!G3,G3/'5-Yr PCSB Budget Base Case'!G3,0)</f>
        <v>0</v>
      </c>
      <c r="M3" s="104">
        <f>IF('5-Yr PCSB Budget Base Case'!H3,H3/'5-Yr PCSB Budget Base Case'!H3,0)</f>
        <v>9.8039215686274682E-3</v>
      </c>
      <c r="N3" s="104">
        <f>IF('5-Yr PCSB Budget Base Case'!I3,I3/'5-Yr PCSB Budget Base Case'!I3,0)</f>
        <v>1.9511726259131137E-2</v>
      </c>
      <c r="O3" s="104">
        <f>IF('5-Yr PCSB Budget Base Case'!J3,J3/'5-Yr PCSB Budget Base Case'!J3,0)</f>
        <v>2.9124356393845603E-2</v>
      </c>
      <c r="P3" s="105">
        <f>IF('5-Yr PCSB Budget Base Case'!K3,K3/'5-Yr PCSB Budget Base Case'!K3,0)</f>
        <v>3.8642745056650933E-2</v>
      </c>
    </row>
    <row r="4" spans="1:16" ht="16.5" customHeight="1" x14ac:dyDescent="0.2">
      <c r="A4" s="25" t="str">
        <f t="shared" si="0"/>
        <v>PCSB 5-Year Budget</v>
      </c>
      <c r="B4" s="16">
        <f t="shared" si="0"/>
        <v>184</v>
      </c>
      <c r="C4" s="25" t="str">
        <f t="shared" si="0"/>
        <v>Monument Academy PCS</v>
      </c>
      <c r="D4" s="26" t="str">
        <f t="shared" si="0"/>
        <v>2026-2027</v>
      </c>
      <c r="E4" s="32" t="s">
        <v>13</v>
      </c>
      <c r="F4" s="99">
        <f>'5-Yr PCSB Budget Base Case'!F4-'5-Yr PCSB Budget Contingency'!F4</f>
        <v>0</v>
      </c>
      <c r="G4" s="99">
        <f>'5-Yr PCSB Budget Base Case'!G4-'5-Yr PCSB Budget Contingency'!G4</f>
        <v>0</v>
      </c>
      <c r="H4" s="100">
        <f>'5-Yr PCSB Budget Base Case'!H4-'5-Yr PCSB Budget Contingency'!H4</f>
        <v>0</v>
      </c>
      <c r="I4" s="100">
        <f>'5-Yr PCSB Budget Base Case'!I4-'5-Yr PCSB Budget Contingency'!I4</f>
        <v>0</v>
      </c>
      <c r="J4" s="100">
        <f>'5-Yr PCSB Budget Base Case'!J4-'5-Yr PCSB Budget Contingency'!J4</f>
        <v>0</v>
      </c>
      <c r="K4" s="100">
        <f>'5-Yr PCSB Budget Base Case'!K4-'5-Yr PCSB Budget Contingency'!K4</f>
        <v>0</v>
      </c>
      <c r="L4" s="106">
        <f>IF('5-Yr PCSB Budget Base Case'!G4,G4/'5-Yr PCSB Budget Base Case'!G4,0)</f>
        <v>0</v>
      </c>
      <c r="M4" s="107">
        <f>IF('5-Yr PCSB Budget Base Case'!H4,H4/'5-Yr PCSB Budget Base Case'!H4,0)</f>
        <v>0</v>
      </c>
      <c r="N4" s="107">
        <f>IF('5-Yr PCSB Budget Base Case'!I4,I4/'5-Yr PCSB Budget Base Case'!I4,0)</f>
        <v>0</v>
      </c>
      <c r="O4" s="107">
        <f>IF('5-Yr PCSB Budget Base Case'!J4,J4/'5-Yr PCSB Budget Base Case'!J4,0)</f>
        <v>0</v>
      </c>
      <c r="P4" s="108">
        <f>IF('5-Yr PCSB Budget Base Case'!K4,K4/'5-Yr PCSB Budget Base Case'!K4,0)</f>
        <v>0</v>
      </c>
    </row>
    <row r="5" spans="1:16" ht="16.5" customHeight="1" x14ac:dyDescent="0.2">
      <c r="A5" s="25" t="str">
        <f t="shared" si="0"/>
        <v>PCSB 5-Year Budget</v>
      </c>
      <c r="B5" s="16">
        <f t="shared" si="0"/>
        <v>184</v>
      </c>
      <c r="C5" s="25" t="str">
        <f t="shared" si="0"/>
        <v>Monument Academy PCS</v>
      </c>
      <c r="D5" s="26" t="str">
        <f t="shared" si="0"/>
        <v>2026-2027</v>
      </c>
      <c r="E5" s="32" t="s">
        <v>15</v>
      </c>
      <c r="F5" s="28">
        <f>'5-Yr PCSB Budget Base Case'!F5-'5-Yr PCSB Budget Contingency'!F5</f>
        <v>0</v>
      </c>
      <c r="G5" s="28">
        <f>'5-Yr PCSB Budget Base Case'!G5-'5-Yr PCSB Budget Contingency'!G5</f>
        <v>0</v>
      </c>
      <c r="H5" s="28">
        <f>'5-Yr PCSB Budget Base Case'!H5-'5-Yr PCSB Budget Contingency'!H5</f>
        <v>0</v>
      </c>
      <c r="I5" s="28">
        <f>'5-Yr PCSB Budget Base Case'!I5-'5-Yr PCSB Budget Contingency'!I5</f>
        <v>0</v>
      </c>
      <c r="J5" s="28">
        <f>'5-Yr PCSB Budget Base Case'!J5-'5-Yr PCSB Budget Contingency'!J5</f>
        <v>0</v>
      </c>
      <c r="K5" s="28">
        <f>'5-Yr PCSB Budget Base Case'!K5-'5-Yr PCSB Budget Contingency'!K5</f>
        <v>0</v>
      </c>
      <c r="L5" s="103">
        <f>IF('5-Yr PCSB Budget Base Case'!G5,G5/'5-Yr PCSB Budget Base Case'!G5,0)</f>
        <v>0</v>
      </c>
      <c r="M5" s="104">
        <f>IF('5-Yr PCSB Budget Base Case'!H5,H5/'5-Yr PCSB Budget Base Case'!H5,0)</f>
        <v>0</v>
      </c>
      <c r="N5" s="104">
        <f>IF('5-Yr PCSB Budget Base Case'!I5,I5/'5-Yr PCSB Budget Base Case'!I5,0)</f>
        <v>0</v>
      </c>
      <c r="O5" s="104">
        <f>IF('5-Yr PCSB Budget Base Case'!J5,J5/'5-Yr PCSB Budget Base Case'!J5,0)</f>
        <v>0</v>
      </c>
      <c r="P5" s="105">
        <f>IF('5-Yr PCSB Budget Base Case'!K5,K5/'5-Yr PCSB Budget Base Case'!K5,0)</f>
        <v>0</v>
      </c>
    </row>
    <row r="6" spans="1:16" ht="16.5" customHeight="1" x14ac:dyDescent="0.2">
      <c r="A6" s="25" t="str">
        <f t="shared" si="0"/>
        <v>PCSB 5-Year Budget</v>
      </c>
      <c r="B6" s="16">
        <f t="shared" si="0"/>
        <v>184</v>
      </c>
      <c r="C6" s="25" t="str">
        <f t="shared" si="0"/>
        <v>Monument Academy PCS</v>
      </c>
      <c r="D6" s="26" t="str">
        <f t="shared" si="0"/>
        <v>2026-2027</v>
      </c>
      <c r="E6" s="32" t="s">
        <v>16</v>
      </c>
      <c r="F6" s="99">
        <f>'5-Yr PCSB Budget Base Case'!F6-'5-Yr PCSB Budget Contingency'!F6</f>
        <v>0</v>
      </c>
      <c r="G6" s="99">
        <f>'5-Yr PCSB Budget Base Case'!G6-'5-Yr PCSB Budget Contingency'!G6</f>
        <v>0</v>
      </c>
      <c r="H6" s="100">
        <f>'5-Yr PCSB Budget Base Case'!H6-'5-Yr PCSB Budget Contingency'!H6</f>
        <v>0</v>
      </c>
      <c r="I6" s="100">
        <f>'5-Yr PCSB Budget Base Case'!I6-'5-Yr PCSB Budget Contingency'!I6</f>
        <v>0.01</v>
      </c>
      <c r="J6" s="100">
        <f>'5-Yr PCSB Budget Base Case'!J6-'5-Yr PCSB Budget Contingency'!J6</f>
        <v>0.01</v>
      </c>
      <c r="K6" s="100">
        <f>'5-Yr PCSB Budget Base Case'!K6-'5-Yr PCSB Budget Contingency'!K6</f>
        <v>0.01</v>
      </c>
      <c r="L6" s="106">
        <f>IF('5-Yr PCSB Budget Base Case'!G6,G6/'5-Yr PCSB Budget Base Case'!G6,0)</f>
        <v>0</v>
      </c>
      <c r="M6" s="107">
        <f>IF('5-Yr PCSB Budget Base Case'!H6,H6/'5-Yr PCSB Budget Base Case'!H6,0)</f>
        <v>0</v>
      </c>
      <c r="N6" s="107">
        <f>IF('5-Yr PCSB Budget Base Case'!I6,I6/'5-Yr PCSB Budget Base Case'!I6,0)</f>
        <v>1</v>
      </c>
      <c r="O6" s="107">
        <f>IF('5-Yr PCSB Budget Base Case'!J6,J6/'5-Yr PCSB Budget Base Case'!J6,0)</f>
        <v>1</v>
      </c>
      <c r="P6" s="108">
        <f>IF('5-Yr PCSB Budget Base Case'!K6,K6/'5-Yr PCSB Budget Base Case'!K6,0)</f>
        <v>1</v>
      </c>
    </row>
    <row r="7" spans="1:16" ht="16.5" customHeight="1" x14ac:dyDescent="0.2">
      <c r="A7" s="25" t="str">
        <f t="shared" si="0"/>
        <v>PCSB 5-Year Budget</v>
      </c>
      <c r="B7" s="16">
        <f t="shared" si="0"/>
        <v>184</v>
      </c>
      <c r="C7" s="25" t="str">
        <f t="shared" si="0"/>
        <v>Monument Academy PCS</v>
      </c>
      <c r="D7" s="26" t="str">
        <f t="shared" si="0"/>
        <v>2026-2027</v>
      </c>
      <c r="E7" s="32" t="s">
        <v>18</v>
      </c>
      <c r="F7" s="34">
        <f>'5-Yr PCSB Budget Base Case'!F7-'5-Yr PCSB Budget Contingency'!F7</f>
        <v>0</v>
      </c>
      <c r="G7" s="34">
        <f>'5-Yr PCSB Budget Base Case'!G7-'5-Yr PCSB Budget Contingency'!G7</f>
        <v>0</v>
      </c>
      <c r="H7" s="34">
        <f>'5-Yr PCSB Budget Base Case'!H7-'5-Yr PCSB Budget Contingency'!H7</f>
        <v>0</v>
      </c>
      <c r="I7" s="34">
        <f>'5-Yr PCSB Budget Base Case'!I7-'5-Yr PCSB Budget Contingency'!I7</f>
        <v>103.96000000000095</v>
      </c>
      <c r="J7" s="34">
        <f>'5-Yr PCSB Budget Base Case'!J7-'5-Yr PCSB Budget Contingency'!J7</f>
        <v>208.95960000000196</v>
      </c>
      <c r="K7" s="34">
        <f>'5-Yr PCSB Budget Base Case'!K7-'5-Yr PCSB Budget Contingency'!K7</f>
        <v>315.0091960000027</v>
      </c>
      <c r="L7" s="109">
        <f>IF('5-Yr PCSB Budget Base Case'!G7,G7/'5-Yr PCSB Budget Base Case'!G7,0)</f>
        <v>0</v>
      </c>
      <c r="M7" s="110">
        <f>IF('5-Yr PCSB Budget Base Case'!H7,H7/'5-Yr PCSB Budget Base Case'!H7,0)</f>
        <v>0</v>
      </c>
      <c r="N7" s="110">
        <f>IF('5-Yr PCSB Budget Base Case'!I7,I7/'5-Yr PCSB Budget Base Case'!I7,0)</f>
        <v>9.9009900990099896E-3</v>
      </c>
      <c r="O7" s="110">
        <f>IF('5-Yr PCSB Budget Base Case'!J7,J7/'5-Yr PCSB Budget Base Case'!J7,0)</f>
        <v>1.9703950593079292E-2</v>
      </c>
      <c r="P7" s="111">
        <f>IF('5-Yr PCSB Budget Base Case'!K7,K7/'5-Yr PCSB Budget Base Case'!K7,0)</f>
        <v>2.9409852072355799E-2</v>
      </c>
    </row>
    <row r="8" spans="1:16" ht="30" customHeight="1" x14ac:dyDescent="0.2">
      <c r="A8" s="25" t="str">
        <f t="shared" si="0"/>
        <v>PCSB 5-Year Budget</v>
      </c>
      <c r="B8" s="16">
        <f t="shared" si="0"/>
        <v>184</v>
      </c>
      <c r="C8" s="25" t="str">
        <f t="shared" si="0"/>
        <v>Monument Academy PCS</v>
      </c>
      <c r="D8" s="26" t="str">
        <f t="shared" si="0"/>
        <v>2026-2027</v>
      </c>
      <c r="E8" s="37" t="s">
        <v>19</v>
      </c>
      <c r="F8" s="93">
        <f>'5-Yr PCSB Budget Base Case'!F8</f>
        <v>1.34</v>
      </c>
      <c r="G8" s="112">
        <f>'5-Yr PCSB Budget Base Case'!G8-'5-Yr PCSB Budget Contingency'!G8</f>
        <v>0</v>
      </c>
      <c r="H8" s="112">
        <f>'5-Yr PCSB Budget Base Case'!H8-'5-Yr PCSB Budget Contingency'!H8</f>
        <v>0</v>
      </c>
      <c r="I8" s="112">
        <f>'5-Yr PCSB Budget Base Case'!I8-'5-Yr PCSB Budget Contingency'!I8</f>
        <v>0</v>
      </c>
      <c r="J8" s="112">
        <f>'5-Yr PCSB Budget Base Case'!J8-'5-Yr PCSB Budget Contingency'!J8</f>
        <v>0</v>
      </c>
      <c r="K8" s="112">
        <f>'5-Yr PCSB Budget Base Case'!K8-'5-Yr PCSB Budget Contingency'!K8</f>
        <v>0</v>
      </c>
      <c r="L8" s="113">
        <f>IF('5-Yr PCSB Budget Base Case'!G8,G8/'5-Yr PCSB Budget Base Case'!G8,0)</f>
        <v>0</v>
      </c>
      <c r="M8" s="114">
        <f>IF('5-Yr PCSB Budget Base Case'!H8,H8/'5-Yr PCSB Budget Base Case'!H8,0)</f>
        <v>0</v>
      </c>
      <c r="N8" s="114">
        <f>IF('5-Yr PCSB Budget Base Case'!I8,I8/'5-Yr PCSB Budget Base Case'!I8,0)</f>
        <v>0</v>
      </c>
      <c r="O8" s="114">
        <f>IF('5-Yr PCSB Budget Base Case'!J8,J8/'5-Yr PCSB Budget Base Case'!J8,0)</f>
        <v>0</v>
      </c>
      <c r="P8" s="115">
        <f>IF('5-Yr PCSB Budget Base Case'!K8,K8/'5-Yr PCSB Budget Base Case'!K8,0)</f>
        <v>0</v>
      </c>
    </row>
    <row r="9" spans="1:16" ht="16.5" customHeight="1" x14ac:dyDescent="0.2">
      <c r="A9" s="25" t="str">
        <f t="shared" si="0"/>
        <v>PCSB 5-Year Budget</v>
      </c>
      <c r="B9" s="16">
        <f t="shared" si="0"/>
        <v>184</v>
      </c>
      <c r="C9" s="25" t="str">
        <f t="shared" si="0"/>
        <v>Monument Academy PCS</v>
      </c>
      <c r="D9" s="26" t="str">
        <f t="shared" si="0"/>
        <v>2026-2027</v>
      </c>
      <c r="E9" s="37" t="s">
        <v>20</v>
      </c>
      <c r="F9" s="93">
        <f>'5-Yr PCSB Budget Base Case'!F9</f>
        <v>1.3</v>
      </c>
      <c r="G9" s="112">
        <f>'5-Yr PCSB Budget Base Case'!G9-'5-Yr PCSB Budget Contingency'!G9</f>
        <v>0</v>
      </c>
      <c r="H9" s="112">
        <f>'5-Yr PCSB Budget Base Case'!H9-'5-Yr PCSB Budget Contingency'!H9</f>
        <v>0</v>
      </c>
      <c r="I9" s="112">
        <f>'5-Yr PCSB Budget Base Case'!I9-'5-Yr PCSB Budget Contingency'!I9</f>
        <v>0</v>
      </c>
      <c r="J9" s="112">
        <f>'5-Yr PCSB Budget Base Case'!J9-'5-Yr PCSB Budget Contingency'!J9</f>
        <v>0</v>
      </c>
      <c r="K9" s="112">
        <f>'5-Yr PCSB Budget Base Case'!K9-'5-Yr PCSB Budget Contingency'!K9</f>
        <v>0</v>
      </c>
      <c r="L9" s="113">
        <f>IF('5-Yr PCSB Budget Base Case'!G9,G9/'5-Yr PCSB Budget Base Case'!G9,0)</f>
        <v>0</v>
      </c>
      <c r="M9" s="114">
        <f>IF('5-Yr PCSB Budget Base Case'!H9,H9/'5-Yr PCSB Budget Base Case'!H9,0)</f>
        <v>0</v>
      </c>
      <c r="N9" s="114">
        <f>IF('5-Yr PCSB Budget Base Case'!I9,I9/'5-Yr PCSB Budget Base Case'!I9,0)</f>
        <v>0</v>
      </c>
      <c r="O9" s="114">
        <f>IF('5-Yr PCSB Budget Base Case'!J9,J9/'5-Yr PCSB Budget Base Case'!J9,0)</f>
        <v>0</v>
      </c>
      <c r="P9" s="115">
        <f>IF('5-Yr PCSB Budget Base Case'!K9,K9/'5-Yr PCSB Budget Base Case'!K9,0)</f>
        <v>0</v>
      </c>
    </row>
    <row r="10" spans="1:16" ht="16.5" customHeight="1" x14ac:dyDescent="0.2">
      <c r="A10" s="25" t="str">
        <f t="shared" si="0"/>
        <v>PCSB 5-Year Budget</v>
      </c>
      <c r="B10" s="16">
        <f t="shared" si="0"/>
        <v>184</v>
      </c>
      <c r="C10" s="25" t="str">
        <f t="shared" si="0"/>
        <v>Monument Academy PCS</v>
      </c>
      <c r="D10" s="26" t="str">
        <f t="shared" si="0"/>
        <v>2026-2027</v>
      </c>
      <c r="E10" s="37" t="s">
        <v>21</v>
      </c>
      <c r="F10" s="93">
        <f>'5-Yr PCSB Budget Base Case'!F10</f>
        <v>1.3</v>
      </c>
      <c r="G10" s="112">
        <f>'5-Yr PCSB Budget Base Case'!G10-'5-Yr PCSB Budget Contingency'!G10</f>
        <v>0</v>
      </c>
      <c r="H10" s="112">
        <f>'5-Yr PCSB Budget Base Case'!H10-'5-Yr PCSB Budget Contingency'!H10</f>
        <v>0</v>
      </c>
      <c r="I10" s="112">
        <f>'5-Yr PCSB Budget Base Case'!I10-'5-Yr PCSB Budget Contingency'!I10</f>
        <v>0</v>
      </c>
      <c r="J10" s="112">
        <f>'5-Yr PCSB Budget Base Case'!J10-'5-Yr PCSB Budget Contingency'!J10</f>
        <v>0</v>
      </c>
      <c r="K10" s="112">
        <f>'5-Yr PCSB Budget Base Case'!K10-'5-Yr PCSB Budget Contingency'!K10</f>
        <v>0</v>
      </c>
      <c r="L10" s="113">
        <f>IF('5-Yr PCSB Budget Base Case'!G10,G10/'5-Yr PCSB Budget Base Case'!G10,0)</f>
        <v>0</v>
      </c>
      <c r="M10" s="114">
        <f>IF('5-Yr PCSB Budget Base Case'!H10,H10/'5-Yr PCSB Budget Base Case'!H10,0)</f>
        <v>0</v>
      </c>
      <c r="N10" s="114">
        <f>IF('5-Yr PCSB Budget Base Case'!I10,I10/'5-Yr PCSB Budget Base Case'!I10,0)</f>
        <v>0</v>
      </c>
      <c r="O10" s="114">
        <f>IF('5-Yr PCSB Budget Base Case'!J10,J10/'5-Yr PCSB Budget Base Case'!J10,0)</f>
        <v>0</v>
      </c>
      <c r="P10" s="115">
        <f>IF('5-Yr PCSB Budget Base Case'!K10,K10/'5-Yr PCSB Budget Base Case'!K10,0)</f>
        <v>0</v>
      </c>
    </row>
    <row r="11" spans="1:16" ht="16.5" customHeight="1" x14ac:dyDescent="0.2">
      <c r="A11" s="25" t="str">
        <f t="shared" si="0"/>
        <v>PCSB 5-Year Budget</v>
      </c>
      <c r="B11" s="16">
        <f t="shared" si="0"/>
        <v>184</v>
      </c>
      <c r="C11" s="25" t="str">
        <f t="shared" si="0"/>
        <v>Monument Academy PCS</v>
      </c>
      <c r="D11" s="26" t="str">
        <f t="shared" si="0"/>
        <v>2026-2027</v>
      </c>
      <c r="E11" s="41">
        <v>1</v>
      </c>
      <c r="F11" s="93">
        <f>'5-Yr PCSB Budget Base Case'!F11</f>
        <v>1</v>
      </c>
      <c r="G11" s="112">
        <f>'5-Yr PCSB Budget Base Case'!G11-'5-Yr PCSB Budget Contingency'!G11</f>
        <v>0</v>
      </c>
      <c r="H11" s="112">
        <f>'5-Yr PCSB Budget Base Case'!H11-'5-Yr PCSB Budget Contingency'!H11</f>
        <v>0</v>
      </c>
      <c r="I11" s="112">
        <f>'5-Yr PCSB Budget Base Case'!I11-'5-Yr PCSB Budget Contingency'!I11</f>
        <v>0</v>
      </c>
      <c r="J11" s="112">
        <f>'5-Yr PCSB Budget Base Case'!J11-'5-Yr PCSB Budget Contingency'!J11</f>
        <v>0</v>
      </c>
      <c r="K11" s="112">
        <f>'5-Yr PCSB Budget Base Case'!K11-'5-Yr PCSB Budget Contingency'!K11</f>
        <v>0</v>
      </c>
      <c r="L11" s="113">
        <f>IF('5-Yr PCSB Budget Base Case'!G11,G11/'5-Yr PCSB Budget Base Case'!G11,0)</f>
        <v>0</v>
      </c>
      <c r="M11" s="114">
        <f>IF('5-Yr PCSB Budget Base Case'!H11,H11/'5-Yr PCSB Budget Base Case'!H11,0)</f>
        <v>0</v>
      </c>
      <c r="N11" s="114">
        <f>IF('5-Yr PCSB Budget Base Case'!I11,I11/'5-Yr PCSB Budget Base Case'!I11,0)</f>
        <v>0</v>
      </c>
      <c r="O11" s="114">
        <f>IF('5-Yr PCSB Budget Base Case'!J11,J11/'5-Yr PCSB Budget Base Case'!J11,0)</f>
        <v>0</v>
      </c>
      <c r="P11" s="115">
        <f>IF('5-Yr PCSB Budget Base Case'!K11,K11/'5-Yr PCSB Budget Base Case'!K11,0)</f>
        <v>0</v>
      </c>
    </row>
    <row r="12" spans="1:16" ht="16.5" customHeight="1" x14ac:dyDescent="0.2">
      <c r="A12" s="25" t="str">
        <f t="shared" si="0"/>
        <v>PCSB 5-Year Budget</v>
      </c>
      <c r="B12" s="16">
        <f t="shared" si="0"/>
        <v>184</v>
      </c>
      <c r="C12" s="25" t="str">
        <f t="shared" si="0"/>
        <v>Monument Academy PCS</v>
      </c>
      <c r="D12" s="26" t="str">
        <f t="shared" si="0"/>
        <v>2026-2027</v>
      </c>
      <c r="E12" s="41">
        <v>2</v>
      </c>
      <c r="F12" s="93">
        <f>'5-Yr PCSB Budget Base Case'!F12</f>
        <v>1</v>
      </c>
      <c r="G12" s="112">
        <f>'5-Yr PCSB Budget Base Case'!G12-'5-Yr PCSB Budget Contingency'!G12</f>
        <v>0</v>
      </c>
      <c r="H12" s="112">
        <f>'5-Yr PCSB Budget Base Case'!H12-'5-Yr PCSB Budget Contingency'!H12</f>
        <v>0</v>
      </c>
      <c r="I12" s="112">
        <f>'5-Yr PCSB Budget Base Case'!I12-'5-Yr PCSB Budget Contingency'!I12</f>
        <v>0</v>
      </c>
      <c r="J12" s="112">
        <f>'5-Yr PCSB Budget Base Case'!J12-'5-Yr PCSB Budget Contingency'!J12</f>
        <v>0</v>
      </c>
      <c r="K12" s="112">
        <f>'5-Yr PCSB Budget Base Case'!K12-'5-Yr PCSB Budget Contingency'!K12</f>
        <v>0</v>
      </c>
      <c r="L12" s="113">
        <f>IF('5-Yr PCSB Budget Base Case'!G12,G12/'5-Yr PCSB Budget Base Case'!G12,0)</f>
        <v>0</v>
      </c>
      <c r="M12" s="114">
        <f>IF('5-Yr PCSB Budget Base Case'!H12,H12/'5-Yr PCSB Budget Base Case'!H12,0)</f>
        <v>0</v>
      </c>
      <c r="N12" s="114">
        <f>IF('5-Yr PCSB Budget Base Case'!I12,I12/'5-Yr PCSB Budget Base Case'!I12,0)</f>
        <v>0</v>
      </c>
      <c r="O12" s="114">
        <f>IF('5-Yr PCSB Budget Base Case'!J12,J12/'5-Yr PCSB Budget Base Case'!J12,0)</f>
        <v>0</v>
      </c>
      <c r="P12" s="115">
        <f>IF('5-Yr PCSB Budget Base Case'!K12,K12/'5-Yr PCSB Budget Base Case'!K12,0)</f>
        <v>0</v>
      </c>
    </row>
    <row r="13" spans="1:16" ht="16.5" customHeight="1" x14ac:dyDescent="0.2">
      <c r="A13" s="25" t="str">
        <f t="shared" si="0"/>
        <v>PCSB 5-Year Budget</v>
      </c>
      <c r="B13" s="16">
        <f t="shared" si="0"/>
        <v>184</v>
      </c>
      <c r="C13" s="25" t="str">
        <f t="shared" si="0"/>
        <v>Monument Academy PCS</v>
      </c>
      <c r="D13" s="26" t="str">
        <f t="shared" si="0"/>
        <v>2026-2027</v>
      </c>
      <c r="E13" s="41">
        <v>3</v>
      </c>
      <c r="F13" s="93">
        <f>'5-Yr PCSB Budget Base Case'!F13</f>
        <v>1</v>
      </c>
      <c r="G13" s="112">
        <f>'5-Yr PCSB Budget Base Case'!G13-'5-Yr PCSB Budget Contingency'!G13</f>
        <v>0</v>
      </c>
      <c r="H13" s="112">
        <f>'5-Yr PCSB Budget Base Case'!H13-'5-Yr PCSB Budget Contingency'!H13</f>
        <v>0</v>
      </c>
      <c r="I13" s="112">
        <f>'5-Yr PCSB Budget Base Case'!I13-'5-Yr PCSB Budget Contingency'!I13</f>
        <v>0</v>
      </c>
      <c r="J13" s="112">
        <f>'5-Yr PCSB Budget Base Case'!J13-'5-Yr PCSB Budget Contingency'!J13</f>
        <v>0</v>
      </c>
      <c r="K13" s="112">
        <f>'5-Yr PCSB Budget Base Case'!K13-'5-Yr PCSB Budget Contingency'!K13</f>
        <v>0</v>
      </c>
      <c r="L13" s="113">
        <f>IF('5-Yr PCSB Budget Base Case'!G13,G13/'5-Yr PCSB Budget Base Case'!G13,0)</f>
        <v>0</v>
      </c>
      <c r="M13" s="114">
        <f>IF('5-Yr PCSB Budget Base Case'!H13,H13/'5-Yr PCSB Budget Base Case'!H13,0)</f>
        <v>0</v>
      </c>
      <c r="N13" s="114">
        <f>IF('5-Yr PCSB Budget Base Case'!I13,I13/'5-Yr PCSB Budget Base Case'!I13,0)</f>
        <v>0</v>
      </c>
      <c r="O13" s="114">
        <f>IF('5-Yr PCSB Budget Base Case'!J13,J13/'5-Yr PCSB Budget Base Case'!J13,0)</f>
        <v>0</v>
      </c>
      <c r="P13" s="115">
        <f>IF('5-Yr PCSB Budget Base Case'!K13,K13/'5-Yr PCSB Budget Base Case'!K13,0)</f>
        <v>0</v>
      </c>
    </row>
    <row r="14" spans="1:16" ht="16.5" customHeight="1" x14ac:dyDescent="0.2">
      <c r="A14" s="25" t="str">
        <f t="shared" si="0"/>
        <v>PCSB 5-Year Budget</v>
      </c>
      <c r="B14" s="16">
        <f t="shared" si="0"/>
        <v>184</v>
      </c>
      <c r="C14" s="25" t="str">
        <f t="shared" si="0"/>
        <v>Monument Academy PCS</v>
      </c>
      <c r="D14" s="26" t="str">
        <f t="shared" si="0"/>
        <v>2026-2027</v>
      </c>
      <c r="E14" s="41">
        <v>4</v>
      </c>
      <c r="F14" s="93">
        <f>'5-Yr PCSB Budget Base Case'!F14</f>
        <v>1</v>
      </c>
      <c r="G14" s="112">
        <f>'5-Yr PCSB Budget Base Case'!G14-'5-Yr PCSB Budget Contingency'!G14</f>
        <v>0</v>
      </c>
      <c r="H14" s="112">
        <f>'5-Yr PCSB Budget Base Case'!H14-'5-Yr PCSB Budget Contingency'!H14</f>
        <v>0</v>
      </c>
      <c r="I14" s="112">
        <f>'5-Yr PCSB Budget Base Case'!I14-'5-Yr PCSB Budget Contingency'!I14</f>
        <v>0</v>
      </c>
      <c r="J14" s="112">
        <f>'5-Yr PCSB Budget Base Case'!J14-'5-Yr PCSB Budget Contingency'!J14</f>
        <v>0</v>
      </c>
      <c r="K14" s="112">
        <f>'5-Yr PCSB Budget Base Case'!K14-'5-Yr PCSB Budget Contingency'!K14</f>
        <v>0</v>
      </c>
      <c r="L14" s="113">
        <f>IF('5-Yr PCSB Budget Base Case'!G14,G14/'5-Yr PCSB Budget Base Case'!G14,0)</f>
        <v>0</v>
      </c>
      <c r="M14" s="114">
        <f>IF('5-Yr PCSB Budget Base Case'!H14,H14/'5-Yr PCSB Budget Base Case'!H14,0)</f>
        <v>0</v>
      </c>
      <c r="N14" s="114">
        <f>IF('5-Yr PCSB Budget Base Case'!I14,I14/'5-Yr PCSB Budget Base Case'!I14,0)</f>
        <v>0</v>
      </c>
      <c r="O14" s="114">
        <f>IF('5-Yr PCSB Budget Base Case'!J14,J14/'5-Yr PCSB Budget Base Case'!J14,0)</f>
        <v>0</v>
      </c>
      <c r="P14" s="115">
        <f>IF('5-Yr PCSB Budget Base Case'!K14,K14/'5-Yr PCSB Budget Base Case'!K14,0)</f>
        <v>0</v>
      </c>
    </row>
    <row r="15" spans="1:16" ht="16.5" customHeight="1" x14ac:dyDescent="0.2">
      <c r="A15" s="25" t="str">
        <f t="shared" si="0"/>
        <v>PCSB 5-Year Budget</v>
      </c>
      <c r="B15" s="16">
        <f t="shared" si="0"/>
        <v>184</v>
      </c>
      <c r="C15" s="25" t="str">
        <f t="shared" si="0"/>
        <v>Monument Academy PCS</v>
      </c>
      <c r="D15" s="26" t="str">
        <f t="shared" si="0"/>
        <v>2026-2027</v>
      </c>
      <c r="E15" s="41">
        <v>5</v>
      </c>
      <c r="F15" s="93">
        <f>'5-Yr PCSB Budget Base Case'!F15</f>
        <v>1</v>
      </c>
      <c r="G15" s="112">
        <f>'5-Yr PCSB Budget Base Case'!G15-'5-Yr PCSB Budget Contingency'!G15</f>
        <v>0</v>
      </c>
      <c r="H15" s="112">
        <f>'5-Yr PCSB Budget Base Case'!H15-'5-Yr PCSB Budget Contingency'!H15</f>
        <v>0</v>
      </c>
      <c r="I15" s="112">
        <f>'5-Yr PCSB Budget Base Case'!I15-'5-Yr PCSB Budget Contingency'!I15</f>
        <v>0</v>
      </c>
      <c r="J15" s="112">
        <f>'5-Yr PCSB Budget Base Case'!J15-'5-Yr PCSB Budget Contingency'!J15</f>
        <v>0</v>
      </c>
      <c r="K15" s="112">
        <f>'5-Yr PCSB Budget Base Case'!K15-'5-Yr PCSB Budget Contingency'!K15</f>
        <v>0</v>
      </c>
      <c r="L15" s="113">
        <f>IF('5-Yr PCSB Budget Base Case'!G15,G15/'5-Yr PCSB Budget Base Case'!G15,0)</f>
        <v>0</v>
      </c>
      <c r="M15" s="114">
        <f>IF('5-Yr PCSB Budget Base Case'!H15,H15/'5-Yr PCSB Budget Base Case'!H15,0)</f>
        <v>0</v>
      </c>
      <c r="N15" s="114">
        <f>IF('5-Yr PCSB Budget Base Case'!I15,I15/'5-Yr PCSB Budget Base Case'!I15,0)</f>
        <v>0</v>
      </c>
      <c r="O15" s="114">
        <f>IF('5-Yr PCSB Budget Base Case'!J15,J15/'5-Yr PCSB Budget Base Case'!J15,0)</f>
        <v>0</v>
      </c>
      <c r="P15" s="115">
        <f>IF('5-Yr PCSB Budget Base Case'!K15,K15/'5-Yr PCSB Budget Base Case'!K15,0)</f>
        <v>0</v>
      </c>
    </row>
    <row r="16" spans="1:16" ht="16.5" customHeight="1" x14ac:dyDescent="0.2">
      <c r="A16" s="25" t="str">
        <f t="shared" si="0"/>
        <v>PCSB 5-Year Budget</v>
      </c>
      <c r="B16" s="16">
        <f t="shared" si="0"/>
        <v>184</v>
      </c>
      <c r="C16" s="25" t="str">
        <f t="shared" si="0"/>
        <v>Monument Academy PCS</v>
      </c>
      <c r="D16" s="26" t="str">
        <f t="shared" si="0"/>
        <v>2026-2027</v>
      </c>
      <c r="E16" s="41">
        <v>6</v>
      </c>
      <c r="F16" s="93">
        <f>'5-Yr PCSB Budget Base Case'!F16</f>
        <v>1.08</v>
      </c>
      <c r="G16" s="112">
        <f>'5-Yr PCSB Budget Base Case'!G16-'5-Yr PCSB Budget Contingency'!G16</f>
        <v>0</v>
      </c>
      <c r="H16" s="112">
        <f>'5-Yr PCSB Budget Base Case'!H16-'5-Yr PCSB Budget Contingency'!H16</f>
        <v>0</v>
      </c>
      <c r="I16" s="112">
        <f>'5-Yr PCSB Budget Base Case'!I16-'5-Yr PCSB Budget Contingency'!I16</f>
        <v>0</v>
      </c>
      <c r="J16" s="112">
        <f>'5-Yr PCSB Budget Base Case'!J16-'5-Yr PCSB Budget Contingency'!J16</f>
        <v>0</v>
      </c>
      <c r="K16" s="112">
        <f>'5-Yr PCSB Budget Base Case'!K16-'5-Yr PCSB Budget Contingency'!K16</f>
        <v>0</v>
      </c>
      <c r="L16" s="113">
        <f>IF('5-Yr PCSB Budget Base Case'!G16,G16/'5-Yr PCSB Budget Base Case'!G16,0)</f>
        <v>0</v>
      </c>
      <c r="M16" s="114">
        <f>IF('5-Yr PCSB Budget Base Case'!H16,H16/'5-Yr PCSB Budget Base Case'!H16,0)</f>
        <v>0</v>
      </c>
      <c r="N16" s="114">
        <f>IF('5-Yr PCSB Budget Base Case'!I16,I16/'5-Yr PCSB Budget Base Case'!I16,0)</f>
        <v>0</v>
      </c>
      <c r="O16" s="114">
        <f>IF('5-Yr PCSB Budget Base Case'!J16,J16/'5-Yr PCSB Budget Base Case'!J16,0)</f>
        <v>0</v>
      </c>
      <c r="P16" s="115">
        <f>IF('5-Yr PCSB Budget Base Case'!K16,K16/'5-Yr PCSB Budget Base Case'!K16,0)</f>
        <v>0</v>
      </c>
    </row>
    <row r="17" spans="1:16" ht="16.5" customHeight="1" x14ac:dyDescent="0.2">
      <c r="A17" s="25" t="str">
        <f t="shared" si="0"/>
        <v>PCSB 5-Year Budget</v>
      </c>
      <c r="B17" s="16">
        <f t="shared" si="0"/>
        <v>184</v>
      </c>
      <c r="C17" s="25" t="str">
        <f t="shared" si="0"/>
        <v>Monument Academy PCS</v>
      </c>
      <c r="D17" s="26" t="str">
        <f t="shared" si="0"/>
        <v>2026-2027</v>
      </c>
      <c r="E17" s="41">
        <v>7</v>
      </c>
      <c r="F17" s="93">
        <f>'5-Yr PCSB Budget Base Case'!F17</f>
        <v>1.08</v>
      </c>
      <c r="G17" s="112">
        <f>'5-Yr PCSB Budget Base Case'!G17-'5-Yr PCSB Budget Contingency'!G17</f>
        <v>0</v>
      </c>
      <c r="H17" s="112">
        <f>'5-Yr PCSB Budget Base Case'!H17-'5-Yr PCSB Budget Contingency'!H17</f>
        <v>0</v>
      </c>
      <c r="I17" s="112">
        <f>'5-Yr PCSB Budget Base Case'!I17-'5-Yr PCSB Budget Contingency'!I17</f>
        <v>0</v>
      </c>
      <c r="J17" s="112">
        <f>'5-Yr PCSB Budget Base Case'!J17-'5-Yr PCSB Budget Contingency'!J17</f>
        <v>0</v>
      </c>
      <c r="K17" s="112">
        <f>'5-Yr PCSB Budget Base Case'!K17-'5-Yr PCSB Budget Contingency'!K17</f>
        <v>0</v>
      </c>
      <c r="L17" s="113">
        <f>IF('5-Yr PCSB Budget Base Case'!G17,G17/'5-Yr PCSB Budget Base Case'!G17,0)</f>
        <v>0</v>
      </c>
      <c r="M17" s="114">
        <f>IF('5-Yr PCSB Budget Base Case'!H17,H17/'5-Yr PCSB Budget Base Case'!H17,0)</f>
        <v>0</v>
      </c>
      <c r="N17" s="114">
        <f>IF('5-Yr PCSB Budget Base Case'!I17,I17/'5-Yr PCSB Budget Base Case'!I17,0)</f>
        <v>0</v>
      </c>
      <c r="O17" s="114">
        <f>IF('5-Yr PCSB Budget Base Case'!J17,J17/'5-Yr PCSB Budget Base Case'!J17,0)</f>
        <v>0</v>
      </c>
      <c r="P17" s="115">
        <f>IF('5-Yr PCSB Budget Base Case'!K17,K17/'5-Yr PCSB Budget Base Case'!K17,0)</f>
        <v>0</v>
      </c>
    </row>
    <row r="18" spans="1:16" ht="16.5" customHeight="1" x14ac:dyDescent="0.2">
      <c r="A18" s="25" t="str">
        <f t="shared" si="0"/>
        <v>PCSB 5-Year Budget</v>
      </c>
      <c r="B18" s="16">
        <f t="shared" si="0"/>
        <v>184</v>
      </c>
      <c r="C18" s="25" t="str">
        <f t="shared" si="0"/>
        <v>Monument Academy PCS</v>
      </c>
      <c r="D18" s="26" t="str">
        <f t="shared" si="0"/>
        <v>2026-2027</v>
      </c>
      <c r="E18" s="41">
        <v>8</v>
      </c>
      <c r="F18" s="93">
        <f>'5-Yr PCSB Budget Base Case'!F18</f>
        <v>1.08</v>
      </c>
      <c r="G18" s="112">
        <f>'5-Yr PCSB Budget Base Case'!G18-'5-Yr PCSB Budget Contingency'!G18</f>
        <v>0</v>
      </c>
      <c r="H18" s="112">
        <f>'5-Yr PCSB Budget Base Case'!H18-'5-Yr PCSB Budget Contingency'!H18</f>
        <v>0</v>
      </c>
      <c r="I18" s="112">
        <f>'5-Yr PCSB Budget Base Case'!I18-'5-Yr PCSB Budget Contingency'!I18</f>
        <v>0</v>
      </c>
      <c r="J18" s="112">
        <f>'5-Yr PCSB Budget Base Case'!J18-'5-Yr PCSB Budget Contingency'!J18</f>
        <v>0</v>
      </c>
      <c r="K18" s="112">
        <f>'5-Yr PCSB Budget Base Case'!K18-'5-Yr PCSB Budget Contingency'!K18</f>
        <v>0</v>
      </c>
      <c r="L18" s="113">
        <f>IF('5-Yr PCSB Budget Base Case'!G18,G18/'5-Yr PCSB Budget Base Case'!G18,0)</f>
        <v>0</v>
      </c>
      <c r="M18" s="114">
        <f>IF('5-Yr PCSB Budget Base Case'!H18,H18/'5-Yr PCSB Budget Base Case'!H18,0)</f>
        <v>0</v>
      </c>
      <c r="N18" s="114">
        <f>IF('5-Yr PCSB Budget Base Case'!I18,I18/'5-Yr PCSB Budget Base Case'!I18,0)</f>
        <v>0</v>
      </c>
      <c r="O18" s="114">
        <f>IF('5-Yr PCSB Budget Base Case'!J18,J18/'5-Yr PCSB Budget Base Case'!J18,0)</f>
        <v>0</v>
      </c>
      <c r="P18" s="115">
        <f>IF('5-Yr PCSB Budget Base Case'!K18,K18/'5-Yr PCSB Budget Base Case'!K18,0)</f>
        <v>0</v>
      </c>
    </row>
    <row r="19" spans="1:16" ht="16.5" customHeight="1" x14ac:dyDescent="0.2">
      <c r="A19" s="25" t="str">
        <f t="shared" si="0"/>
        <v>PCSB 5-Year Budget</v>
      </c>
      <c r="B19" s="16">
        <f t="shared" si="0"/>
        <v>184</v>
      </c>
      <c r="C19" s="25" t="str">
        <f t="shared" si="0"/>
        <v>Monument Academy PCS</v>
      </c>
      <c r="D19" s="26" t="str">
        <f t="shared" si="0"/>
        <v>2026-2027</v>
      </c>
      <c r="E19" s="41">
        <v>9</v>
      </c>
      <c r="F19" s="93">
        <f>'5-Yr PCSB Budget Base Case'!F19</f>
        <v>1.22</v>
      </c>
      <c r="G19" s="112">
        <f>'5-Yr PCSB Budget Base Case'!G19-'5-Yr PCSB Budget Contingency'!G19</f>
        <v>0</v>
      </c>
      <c r="H19" s="112">
        <f>'5-Yr PCSB Budget Base Case'!H19-'5-Yr PCSB Budget Contingency'!H19</f>
        <v>2</v>
      </c>
      <c r="I19" s="112">
        <f>'5-Yr PCSB Budget Base Case'!I19-'5-Yr PCSB Budget Contingency'!I19</f>
        <v>2</v>
      </c>
      <c r="J19" s="112">
        <f>'5-Yr PCSB Budget Base Case'!J19-'5-Yr PCSB Budget Contingency'!J19</f>
        <v>2</v>
      </c>
      <c r="K19" s="112">
        <f>'5-Yr PCSB Budget Base Case'!K19-'5-Yr PCSB Budget Contingency'!K19</f>
        <v>2</v>
      </c>
      <c r="L19" s="113">
        <f>IF('5-Yr PCSB Budget Base Case'!G19,G19/'5-Yr PCSB Budget Base Case'!G19,0)</f>
        <v>0</v>
      </c>
      <c r="M19" s="114">
        <f>IF('5-Yr PCSB Budget Base Case'!H19,H19/'5-Yr PCSB Budget Base Case'!H19,0)</f>
        <v>5.2631578947368418E-2</v>
      </c>
      <c r="N19" s="114">
        <f>IF('5-Yr PCSB Budget Base Case'!I19,I19/'5-Yr PCSB Budget Base Case'!I19,0)</f>
        <v>5.2631578947368418E-2</v>
      </c>
      <c r="O19" s="114">
        <f>IF('5-Yr PCSB Budget Base Case'!J19,J19/'5-Yr PCSB Budget Base Case'!J19,0)</f>
        <v>5.2631578947368418E-2</v>
      </c>
      <c r="P19" s="115">
        <f>IF('5-Yr PCSB Budget Base Case'!K19,K19/'5-Yr PCSB Budget Base Case'!K19,0)</f>
        <v>5.2631578947368418E-2</v>
      </c>
    </row>
    <row r="20" spans="1:16" ht="16.5" customHeight="1" x14ac:dyDescent="0.2">
      <c r="A20" s="25" t="str">
        <f t="shared" si="0"/>
        <v>PCSB 5-Year Budget</v>
      </c>
      <c r="B20" s="16">
        <f t="shared" si="0"/>
        <v>184</v>
      </c>
      <c r="C20" s="25" t="str">
        <f t="shared" si="0"/>
        <v>Monument Academy PCS</v>
      </c>
      <c r="D20" s="26" t="str">
        <f t="shared" si="0"/>
        <v>2026-2027</v>
      </c>
      <c r="E20" s="41">
        <v>10</v>
      </c>
      <c r="F20" s="93">
        <f>'5-Yr PCSB Budget Base Case'!F20</f>
        <v>1.22</v>
      </c>
      <c r="G20" s="112">
        <f>'5-Yr PCSB Budget Base Case'!G20-'5-Yr PCSB Budget Contingency'!G20</f>
        <v>0</v>
      </c>
      <c r="H20" s="112">
        <f>'5-Yr PCSB Budget Base Case'!H20-'5-Yr PCSB Budget Contingency'!H20</f>
        <v>2</v>
      </c>
      <c r="I20" s="112">
        <f>'5-Yr PCSB Budget Base Case'!I20-'5-Yr PCSB Budget Contingency'!I20</f>
        <v>2</v>
      </c>
      <c r="J20" s="112">
        <f>'5-Yr PCSB Budget Base Case'!J20-'5-Yr PCSB Budget Contingency'!J20</f>
        <v>2</v>
      </c>
      <c r="K20" s="112">
        <f>'5-Yr PCSB Budget Base Case'!K20-'5-Yr PCSB Budget Contingency'!K20</f>
        <v>2</v>
      </c>
      <c r="L20" s="113">
        <f>IF('5-Yr PCSB Budget Base Case'!G20,G20/'5-Yr PCSB Budget Base Case'!G20,0)</f>
        <v>0</v>
      </c>
      <c r="M20" s="114">
        <f>IF('5-Yr PCSB Budget Base Case'!H20,H20/'5-Yr PCSB Budget Base Case'!H20,0)</f>
        <v>5.2631578947368418E-2</v>
      </c>
      <c r="N20" s="114">
        <f>IF('5-Yr PCSB Budget Base Case'!I20,I20/'5-Yr PCSB Budget Base Case'!I20,0)</f>
        <v>5.2631578947368418E-2</v>
      </c>
      <c r="O20" s="114">
        <f>IF('5-Yr PCSB Budget Base Case'!J20,J20/'5-Yr PCSB Budget Base Case'!J20,0)</f>
        <v>5.2631578947368418E-2</v>
      </c>
      <c r="P20" s="115">
        <f>IF('5-Yr PCSB Budget Base Case'!K20,K20/'5-Yr PCSB Budget Base Case'!K20,0)</f>
        <v>5.2631578947368418E-2</v>
      </c>
    </row>
    <row r="21" spans="1:16" ht="16.5" customHeight="1" x14ac:dyDescent="0.2">
      <c r="A21" s="25" t="str">
        <f t="shared" si="0"/>
        <v>PCSB 5-Year Budget</v>
      </c>
      <c r="B21" s="16">
        <f t="shared" si="0"/>
        <v>184</v>
      </c>
      <c r="C21" s="25" t="str">
        <f t="shared" si="0"/>
        <v>Monument Academy PCS</v>
      </c>
      <c r="D21" s="26" t="str">
        <f t="shared" si="0"/>
        <v>2026-2027</v>
      </c>
      <c r="E21" s="41">
        <v>11</v>
      </c>
      <c r="F21" s="93">
        <f>'5-Yr PCSB Budget Base Case'!F21</f>
        <v>1.22</v>
      </c>
      <c r="G21" s="112">
        <f>'5-Yr PCSB Budget Base Case'!G21-'5-Yr PCSB Budget Contingency'!G21</f>
        <v>0</v>
      </c>
      <c r="H21" s="112">
        <f>'5-Yr PCSB Budget Base Case'!H21-'5-Yr PCSB Budget Contingency'!H21</f>
        <v>0</v>
      </c>
      <c r="I21" s="112">
        <f>'5-Yr PCSB Budget Base Case'!I21-'5-Yr PCSB Budget Contingency'!I21</f>
        <v>2</v>
      </c>
      <c r="J21" s="112">
        <f>'5-Yr PCSB Budget Base Case'!J21-'5-Yr PCSB Budget Contingency'!J21</f>
        <v>2</v>
      </c>
      <c r="K21" s="112">
        <f>'5-Yr PCSB Budget Base Case'!K21-'5-Yr PCSB Budget Contingency'!K21</f>
        <v>2</v>
      </c>
      <c r="L21" s="113">
        <f>IF('5-Yr PCSB Budget Base Case'!G21,G21/'5-Yr PCSB Budget Base Case'!G21,0)</f>
        <v>0</v>
      </c>
      <c r="M21" s="114">
        <f>IF('5-Yr PCSB Budget Base Case'!H21,H21/'5-Yr PCSB Budget Base Case'!H21,0)</f>
        <v>0</v>
      </c>
      <c r="N21" s="114">
        <f>IF('5-Yr PCSB Budget Base Case'!I21,I21/'5-Yr PCSB Budget Base Case'!I21,0)</f>
        <v>5.8823529411764705E-2</v>
      </c>
      <c r="O21" s="114">
        <f>IF('5-Yr PCSB Budget Base Case'!J21,J21/'5-Yr PCSB Budget Base Case'!J21,0)</f>
        <v>5.8823529411764705E-2</v>
      </c>
      <c r="P21" s="115">
        <f>IF('5-Yr PCSB Budget Base Case'!K21,K21/'5-Yr PCSB Budget Base Case'!K21,0)</f>
        <v>5.8823529411764705E-2</v>
      </c>
    </row>
    <row r="22" spans="1:16" ht="16.5" customHeight="1" x14ac:dyDescent="0.2">
      <c r="A22" s="25" t="str">
        <f t="shared" si="0"/>
        <v>PCSB 5-Year Budget</v>
      </c>
      <c r="B22" s="16">
        <f t="shared" si="0"/>
        <v>184</v>
      </c>
      <c r="C22" s="25" t="str">
        <f t="shared" si="0"/>
        <v>Monument Academy PCS</v>
      </c>
      <c r="D22" s="26" t="str">
        <f t="shared" si="0"/>
        <v>2026-2027</v>
      </c>
      <c r="E22" s="41">
        <v>12</v>
      </c>
      <c r="F22" s="93">
        <f>'5-Yr PCSB Budget Base Case'!F22</f>
        <v>1.22</v>
      </c>
      <c r="G22" s="112">
        <f>'5-Yr PCSB Budget Base Case'!G22-'5-Yr PCSB Budget Contingency'!G22</f>
        <v>0</v>
      </c>
      <c r="H22" s="112">
        <f>'5-Yr PCSB Budget Base Case'!H22-'5-Yr PCSB Budget Contingency'!H22</f>
        <v>0</v>
      </c>
      <c r="I22" s="112">
        <f>'5-Yr PCSB Budget Base Case'!I22-'5-Yr PCSB Budget Contingency'!I22</f>
        <v>0</v>
      </c>
      <c r="J22" s="112">
        <f>'5-Yr PCSB Budget Base Case'!J22-'5-Yr PCSB Budget Contingency'!J22</f>
        <v>2</v>
      </c>
      <c r="K22" s="112">
        <f>'5-Yr PCSB Budget Base Case'!K22-'5-Yr PCSB Budget Contingency'!K22</f>
        <v>2</v>
      </c>
      <c r="L22" s="113">
        <f>IF('5-Yr PCSB Budget Base Case'!G22,G22/'5-Yr PCSB Budget Base Case'!G22,0)</f>
        <v>0</v>
      </c>
      <c r="M22" s="114">
        <f>IF('5-Yr PCSB Budget Base Case'!H22,H22/'5-Yr PCSB Budget Base Case'!H22,0)</f>
        <v>0</v>
      </c>
      <c r="N22" s="114">
        <f>IF('5-Yr PCSB Budget Base Case'!I22,I22/'5-Yr PCSB Budget Base Case'!I22,0)</f>
        <v>0</v>
      </c>
      <c r="O22" s="114">
        <f>IF('5-Yr PCSB Budget Base Case'!J22,J22/'5-Yr PCSB Budget Base Case'!J22,0)</f>
        <v>5.8823529411764705E-2</v>
      </c>
      <c r="P22" s="115">
        <f>IF('5-Yr PCSB Budget Base Case'!K22,K22/'5-Yr PCSB Budget Base Case'!K22,0)</f>
        <v>5.8823529411764705E-2</v>
      </c>
    </row>
    <row r="23" spans="1:16" ht="16.5" customHeight="1" x14ac:dyDescent="0.2">
      <c r="A23" s="25" t="str">
        <f t="shared" ref="A23:D42" si="1">A$2</f>
        <v>PCSB 5-Year Budget</v>
      </c>
      <c r="B23" s="16">
        <f t="shared" si="1"/>
        <v>184</v>
      </c>
      <c r="C23" s="25" t="str">
        <f t="shared" si="1"/>
        <v>Monument Academy PCS</v>
      </c>
      <c r="D23" s="26" t="str">
        <f t="shared" si="1"/>
        <v>2026-2027</v>
      </c>
      <c r="E23" s="37" t="s">
        <v>25</v>
      </c>
      <c r="F23" s="93">
        <f>'5-Yr PCSB Budget Base Case'!F23</f>
        <v>1.58</v>
      </c>
      <c r="G23" s="112">
        <f>'5-Yr PCSB Budget Base Case'!G23-'5-Yr PCSB Budget Contingency'!G23</f>
        <v>0</v>
      </c>
      <c r="H23" s="112">
        <f>'5-Yr PCSB Budget Base Case'!H23-'5-Yr PCSB Budget Contingency'!H23</f>
        <v>0</v>
      </c>
      <c r="I23" s="112">
        <f>'5-Yr PCSB Budget Base Case'!I23-'5-Yr PCSB Budget Contingency'!I23</f>
        <v>0</v>
      </c>
      <c r="J23" s="112">
        <f>'5-Yr PCSB Budget Base Case'!J23-'5-Yr PCSB Budget Contingency'!J23</f>
        <v>0</v>
      </c>
      <c r="K23" s="112">
        <f>'5-Yr PCSB Budget Base Case'!K23-'5-Yr PCSB Budget Contingency'!K23</f>
        <v>0</v>
      </c>
      <c r="L23" s="113">
        <f>IF('5-Yr PCSB Budget Base Case'!G23,G23/'5-Yr PCSB Budget Base Case'!G23,0)</f>
        <v>0</v>
      </c>
      <c r="M23" s="114">
        <f>IF('5-Yr PCSB Budget Base Case'!H23,H23/'5-Yr PCSB Budget Base Case'!H23,0)</f>
        <v>0</v>
      </c>
      <c r="N23" s="114">
        <f>IF('5-Yr PCSB Budget Base Case'!I23,I23/'5-Yr PCSB Budget Base Case'!I23,0)</f>
        <v>0</v>
      </c>
      <c r="O23" s="114">
        <f>IF('5-Yr PCSB Budget Base Case'!J23,J23/'5-Yr PCSB Budget Base Case'!J23,0)</f>
        <v>0</v>
      </c>
      <c r="P23" s="115">
        <f>IF('5-Yr PCSB Budget Base Case'!K23,K23/'5-Yr PCSB Budget Base Case'!K23,0)</f>
        <v>0</v>
      </c>
    </row>
    <row r="24" spans="1:16" ht="16.5" customHeight="1" x14ac:dyDescent="0.2">
      <c r="A24" s="25" t="str">
        <f t="shared" si="1"/>
        <v>PCSB 5-Year Budget</v>
      </c>
      <c r="B24" s="16">
        <f t="shared" si="1"/>
        <v>184</v>
      </c>
      <c r="C24" s="25" t="str">
        <f t="shared" si="1"/>
        <v>Monument Academy PCS</v>
      </c>
      <c r="D24" s="26" t="str">
        <f t="shared" si="1"/>
        <v>2026-2027</v>
      </c>
      <c r="E24" s="37" t="s">
        <v>26</v>
      </c>
      <c r="F24" s="93">
        <f>'5-Yr PCSB Budget Base Case'!F24</f>
        <v>1.17</v>
      </c>
      <c r="G24" s="112">
        <f>'5-Yr PCSB Budget Base Case'!G24-'5-Yr PCSB Budget Contingency'!G24</f>
        <v>0</v>
      </c>
      <c r="H24" s="112">
        <f>'5-Yr PCSB Budget Base Case'!H24-'5-Yr PCSB Budget Contingency'!H24</f>
        <v>0</v>
      </c>
      <c r="I24" s="112">
        <f>'5-Yr PCSB Budget Base Case'!I24-'5-Yr PCSB Budget Contingency'!I24</f>
        <v>0</v>
      </c>
      <c r="J24" s="112">
        <f>'5-Yr PCSB Budget Base Case'!J24-'5-Yr PCSB Budget Contingency'!J24</f>
        <v>0</v>
      </c>
      <c r="K24" s="112">
        <f>'5-Yr PCSB Budget Base Case'!K24-'5-Yr PCSB Budget Contingency'!K24</f>
        <v>0</v>
      </c>
      <c r="L24" s="113">
        <f>IF('5-Yr PCSB Budget Base Case'!G24,G24/'5-Yr PCSB Budget Base Case'!G24,0)</f>
        <v>0</v>
      </c>
      <c r="M24" s="114">
        <f>IF('5-Yr PCSB Budget Base Case'!H24,H24/'5-Yr PCSB Budget Base Case'!H24,0)</f>
        <v>0</v>
      </c>
      <c r="N24" s="114">
        <f>IF('5-Yr PCSB Budget Base Case'!I24,I24/'5-Yr PCSB Budget Base Case'!I24,0)</f>
        <v>0</v>
      </c>
      <c r="O24" s="114">
        <f>IF('5-Yr PCSB Budget Base Case'!J24,J24/'5-Yr PCSB Budget Base Case'!J24,0)</f>
        <v>0</v>
      </c>
      <c r="P24" s="115">
        <f>IF('5-Yr PCSB Budget Base Case'!K24,K24/'5-Yr PCSB Budget Base Case'!K24,0)</f>
        <v>0</v>
      </c>
    </row>
    <row r="25" spans="1:16" ht="16.5" customHeight="1" x14ac:dyDescent="0.2">
      <c r="A25" s="25" t="str">
        <f t="shared" si="1"/>
        <v>PCSB 5-Year Budget</v>
      </c>
      <c r="B25" s="16">
        <f t="shared" si="1"/>
        <v>184</v>
      </c>
      <c r="C25" s="25" t="str">
        <f t="shared" si="1"/>
        <v>Monument Academy PCS</v>
      </c>
      <c r="D25" s="26" t="str">
        <f t="shared" si="1"/>
        <v>2026-2027</v>
      </c>
      <c r="E25" s="37" t="s">
        <v>27</v>
      </c>
      <c r="F25" s="94">
        <f>'5-Yr PCSB Budget Base Case'!F25</f>
        <v>1</v>
      </c>
      <c r="G25" s="116">
        <f>'5-Yr PCSB Budget Base Case'!G25-'5-Yr PCSB Budget Contingency'!G25</f>
        <v>0</v>
      </c>
      <c r="H25" s="116">
        <f>'5-Yr PCSB Budget Base Case'!H25-'5-Yr PCSB Budget Contingency'!H25</f>
        <v>0</v>
      </c>
      <c r="I25" s="116">
        <f>'5-Yr PCSB Budget Base Case'!I25-'5-Yr PCSB Budget Contingency'!I25</f>
        <v>0</v>
      </c>
      <c r="J25" s="116">
        <f>'5-Yr PCSB Budget Base Case'!J25-'5-Yr PCSB Budget Contingency'!J25</f>
        <v>0</v>
      </c>
      <c r="K25" s="116">
        <f>'5-Yr PCSB Budget Base Case'!K25-'5-Yr PCSB Budget Contingency'!K25</f>
        <v>0</v>
      </c>
      <c r="L25" s="117">
        <f>IF('5-Yr PCSB Budget Base Case'!G25,G25/'5-Yr PCSB Budget Base Case'!G25,0)</f>
        <v>0</v>
      </c>
      <c r="M25" s="118">
        <f>IF('5-Yr PCSB Budget Base Case'!H25,H25/'5-Yr PCSB Budget Base Case'!H25,0)</f>
        <v>0</v>
      </c>
      <c r="N25" s="118">
        <f>IF('5-Yr PCSB Budget Base Case'!I25,I25/'5-Yr PCSB Budget Base Case'!I25,0)</f>
        <v>0</v>
      </c>
      <c r="O25" s="118">
        <f>IF('5-Yr PCSB Budget Base Case'!J25,J25/'5-Yr PCSB Budget Base Case'!J25,0)</f>
        <v>0</v>
      </c>
      <c r="P25" s="119">
        <f>IF('5-Yr PCSB Budget Base Case'!K25,K25/'5-Yr PCSB Budget Base Case'!K25,0)</f>
        <v>0</v>
      </c>
    </row>
    <row r="26" spans="1:16" ht="30" customHeight="1" x14ac:dyDescent="0.2">
      <c r="A26" s="25" t="str">
        <f t="shared" si="1"/>
        <v>PCSB 5-Year Budget</v>
      </c>
      <c r="B26" s="16">
        <f t="shared" si="1"/>
        <v>184</v>
      </c>
      <c r="C26" s="25" t="str">
        <f t="shared" si="1"/>
        <v>Monument Academy PCS</v>
      </c>
      <c r="D26" s="26" t="str">
        <f t="shared" si="1"/>
        <v>2026-2027</v>
      </c>
      <c r="E26" s="46" t="s">
        <v>28</v>
      </c>
      <c r="F26" s="93">
        <f>'5-Yr PCSB Budget Base Case'!F26</f>
        <v>0.97</v>
      </c>
      <c r="G26" s="112">
        <f>'5-Yr PCSB Budget Base Case'!G26-'5-Yr PCSB Budget Contingency'!G26</f>
        <v>0</v>
      </c>
      <c r="H26" s="112">
        <f>'5-Yr PCSB Budget Base Case'!H26-'5-Yr PCSB Budget Contingency'!H26</f>
        <v>0</v>
      </c>
      <c r="I26" s="112">
        <f>'5-Yr PCSB Budget Base Case'!I26-'5-Yr PCSB Budget Contingency'!I26</f>
        <v>0</v>
      </c>
      <c r="J26" s="112">
        <f>'5-Yr PCSB Budget Base Case'!J26-'5-Yr PCSB Budget Contingency'!J26</f>
        <v>0</v>
      </c>
      <c r="K26" s="112">
        <f>'5-Yr PCSB Budget Base Case'!K26-'5-Yr PCSB Budget Contingency'!K26</f>
        <v>0</v>
      </c>
      <c r="L26" s="113">
        <f>IF('5-Yr PCSB Budget Base Case'!G26,G26/'5-Yr PCSB Budget Base Case'!G26,0)</f>
        <v>0</v>
      </c>
      <c r="M26" s="114">
        <f>IF('5-Yr PCSB Budget Base Case'!H26,H26/'5-Yr PCSB Budget Base Case'!H26,0)</f>
        <v>0</v>
      </c>
      <c r="N26" s="114">
        <f>IF('5-Yr PCSB Budget Base Case'!I26,I26/'5-Yr PCSB Budget Base Case'!I26,0)</f>
        <v>0</v>
      </c>
      <c r="O26" s="114">
        <f>IF('5-Yr PCSB Budget Base Case'!J26,J26/'5-Yr PCSB Budget Base Case'!J26,0)</f>
        <v>0</v>
      </c>
      <c r="P26" s="115">
        <f>IF('5-Yr PCSB Budget Base Case'!K26,K26/'5-Yr PCSB Budget Base Case'!K26,0)</f>
        <v>0</v>
      </c>
    </row>
    <row r="27" spans="1:16" ht="16.5" customHeight="1" x14ac:dyDescent="0.2">
      <c r="A27" s="25" t="str">
        <f t="shared" si="1"/>
        <v>PCSB 5-Year Budget</v>
      </c>
      <c r="B27" s="16">
        <f t="shared" si="1"/>
        <v>184</v>
      </c>
      <c r="C27" s="25" t="str">
        <f t="shared" si="1"/>
        <v>Monument Academy PCS</v>
      </c>
      <c r="D27" s="26" t="str">
        <f t="shared" si="1"/>
        <v>2026-2027</v>
      </c>
      <c r="E27" s="46" t="s">
        <v>29</v>
      </c>
      <c r="F27" s="93">
        <f>'5-Yr PCSB Budget Base Case'!F27</f>
        <v>1.2</v>
      </c>
      <c r="G27" s="112">
        <f>'5-Yr PCSB Budget Base Case'!G27-'5-Yr PCSB Budget Contingency'!G27</f>
        <v>0</v>
      </c>
      <c r="H27" s="112">
        <f>'5-Yr PCSB Budget Base Case'!H27-'5-Yr PCSB Budget Contingency'!H27</f>
        <v>0</v>
      </c>
      <c r="I27" s="112">
        <f>'5-Yr PCSB Budget Base Case'!I27-'5-Yr PCSB Budget Contingency'!I27</f>
        <v>0</v>
      </c>
      <c r="J27" s="112">
        <f>'5-Yr PCSB Budget Base Case'!J27-'5-Yr PCSB Budget Contingency'!J27</f>
        <v>0</v>
      </c>
      <c r="K27" s="112">
        <f>'5-Yr PCSB Budget Base Case'!K27-'5-Yr PCSB Budget Contingency'!K27</f>
        <v>0</v>
      </c>
      <c r="L27" s="113">
        <f>IF('5-Yr PCSB Budget Base Case'!G27,G27/'5-Yr PCSB Budget Base Case'!G27,0)</f>
        <v>0</v>
      </c>
      <c r="M27" s="114">
        <f>IF('5-Yr PCSB Budget Base Case'!H27,H27/'5-Yr PCSB Budget Base Case'!H27,0)</f>
        <v>0</v>
      </c>
      <c r="N27" s="114">
        <f>IF('5-Yr PCSB Budget Base Case'!I27,I27/'5-Yr PCSB Budget Base Case'!I27,0)</f>
        <v>0</v>
      </c>
      <c r="O27" s="114">
        <f>IF('5-Yr PCSB Budget Base Case'!J27,J27/'5-Yr PCSB Budget Base Case'!J27,0)</f>
        <v>0</v>
      </c>
      <c r="P27" s="115">
        <f>IF('5-Yr PCSB Budget Base Case'!K27,K27/'5-Yr PCSB Budget Base Case'!K27,0)</f>
        <v>0</v>
      </c>
    </row>
    <row r="28" spans="1:16" ht="16.5" customHeight="1" x14ac:dyDescent="0.2">
      <c r="A28" s="25" t="str">
        <f t="shared" si="1"/>
        <v>PCSB 5-Year Budget</v>
      </c>
      <c r="B28" s="16">
        <f t="shared" si="1"/>
        <v>184</v>
      </c>
      <c r="C28" s="25" t="str">
        <f t="shared" si="1"/>
        <v>Monument Academy PCS</v>
      </c>
      <c r="D28" s="26" t="str">
        <f t="shared" si="1"/>
        <v>2026-2027</v>
      </c>
      <c r="E28" s="46" t="s">
        <v>30</v>
      </c>
      <c r="F28" s="93">
        <f>'5-Yr PCSB Budget Base Case'!F28</f>
        <v>1.97</v>
      </c>
      <c r="G28" s="112">
        <f>'5-Yr PCSB Budget Base Case'!G28-'5-Yr PCSB Budget Contingency'!G28</f>
        <v>0</v>
      </c>
      <c r="H28" s="112">
        <f>'5-Yr PCSB Budget Base Case'!H28-'5-Yr PCSB Budget Contingency'!H28</f>
        <v>1</v>
      </c>
      <c r="I28" s="112">
        <f>'5-Yr PCSB Budget Base Case'!I28-'5-Yr PCSB Budget Contingency'!I28</f>
        <v>1</v>
      </c>
      <c r="J28" s="112">
        <f>'5-Yr PCSB Budget Base Case'!J28-'5-Yr PCSB Budget Contingency'!J28</f>
        <v>2</v>
      </c>
      <c r="K28" s="112">
        <f>'5-Yr PCSB Budget Base Case'!K28-'5-Yr PCSB Budget Contingency'!K28</f>
        <v>2</v>
      </c>
      <c r="L28" s="113">
        <f>IF('5-Yr PCSB Budget Base Case'!G28,G28/'5-Yr PCSB Budget Base Case'!G28,0)</f>
        <v>0</v>
      </c>
      <c r="M28" s="114">
        <f>IF('5-Yr PCSB Budget Base Case'!H28,H28/'5-Yr PCSB Budget Base Case'!H28,0)</f>
        <v>2.0833333333333332E-2</v>
      </c>
      <c r="N28" s="114">
        <f>IF('5-Yr PCSB Budget Base Case'!I28,I28/'5-Yr PCSB Budget Base Case'!I28,0)</f>
        <v>1.7857142857142856E-2</v>
      </c>
      <c r="O28" s="114">
        <f>IF('5-Yr PCSB Budget Base Case'!J28,J28/'5-Yr PCSB Budget Base Case'!J28,0)</f>
        <v>3.125E-2</v>
      </c>
      <c r="P28" s="115">
        <f>IF('5-Yr PCSB Budget Base Case'!K28,K28/'5-Yr PCSB Budget Base Case'!K28,0)</f>
        <v>3.125E-2</v>
      </c>
    </row>
    <row r="29" spans="1:16" ht="16.5" customHeight="1" x14ac:dyDescent="0.2">
      <c r="A29" s="25" t="str">
        <f t="shared" si="1"/>
        <v>PCSB 5-Year Budget</v>
      </c>
      <c r="B29" s="16">
        <f t="shared" si="1"/>
        <v>184</v>
      </c>
      <c r="C29" s="25" t="str">
        <f t="shared" si="1"/>
        <v>Monument Academy PCS</v>
      </c>
      <c r="D29" s="26" t="str">
        <f t="shared" si="1"/>
        <v>2026-2027</v>
      </c>
      <c r="E29" s="46" t="s">
        <v>31</v>
      </c>
      <c r="F29" s="93">
        <f>'5-Yr PCSB Budget Base Case'!F29</f>
        <v>3.49</v>
      </c>
      <c r="G29" s="112">
        <f>'5-Yr PCSB Budget Base Case'!G29-'5-Yr PCSB Budget Contingency'!G29</f>
        <v>0</v>
      </c>
      <c r="H29" s="112">
        <f>'5-Yr PCSB Budget Base Case'!H29-'5-Yr PCSB Budget Contingency'!H29</f>
        <v>1</v>
      </c>
      <c r="I29" s="112">
        <f>'5-Yr PCSB Budget Base Case'!I29-'5-Yr PCSB Budget Contingency'!I29</f>
        <v>1</v>
      </c>
      <c r="J29" s="112">
        <f>'5-Yr PCSB Budget Base Case'!J29-'5-Yr PCSB Budget Contingency'!J29</f>
        <v>2</v>
      </c>
      <c r="K29" s="112">
        <f>'5-Yr PCSB Budget Base Case'!K29-'5-Yr PCSB Budget Contingency'!K29</f>
        <v>2</v>
      </c>
      <c r="L29" s="113">
        <f>IF('5-Yr PCSB Budget Base Case'!G29,G29/'5-Yr PCSB Budget Base Case'!G29,0)</f>
        <v>0</v>
      </c>
      <c r="M29" s="114">
        <f>IF('5-Yr PCSB Budget Base Case'!H29,H29/'5-Yr PCSB Budget Base Case'!H29,0)</f>
        <v>2.0833333333333332E-2</v>
      </c>
      <c r="N29" s="114">
        <f>IF('5-Yr PCSB Budget Base Case'!I29,I29/'5-Yr PCSB Budget Base Case'!I29,0)</f>
        <v>1.7857142857142856E-2</v>
      </c>
      <c r="O29" s="114">
        <f>IF('5-Yr PCSB Budget Base Case'!J29,J29/'5-Yr PCSB Budget Base Case'!J29,0)</f>
        <v>3.125E-2</v>
      </c>
      <c r="P29" s="115">
        <f>IF('5-Yr PCSB Budget Base Case'!K29,K29/'5-Yr PCSB Budget Base Case'!K29,0)</f>
        <v>3.125E-2</v>
      </c>
    </row>
    <row r="30" spans="1:16" ht="16.5" customHeight="1" x14ac:dyDescent="0.2">
      <c r="A30" s="25" t="str">
        <f t="shared" si="1"/>
        <v>PCSB 5-Year Budget</v>
      </c>
      <c r="B30" s="16">
        <f t="shared" si="1"/>
        <v>184</v>
      </c>
      <c r="C30" s="25" t="str">
        <f t="shared" si="1"/>
        <v>Monument Academy PCS</v>
      </c>
      <c r="D30" s="26" t="str">
        <f t="shared" si="1"/>
        <v>2026-2027</v>
      </c>
      <c r="E30" s="46" t="s">
        <v>32</v>
      </c>
      <c r="F30" s="93">
        <f>'5-Yr PCSB Budget Base Case'!F30</f>
        <v>0.06</v>
      </c>
      <c r="G30" s="112">
        <f>'5-Yr PCSB Budget Base Case'!G30-'5-Yr PCSB Budget Contingency'!G30</f>
        <v>0</v>
      </c>
      <c r="H30" s="112">
        <f>'5-Yr PCSB Budget Base Case'!H30-'5-Yr PCSB Budget Contingency'!H30</f>
        <v>0</v>
      </c>
      <c r="I30" s="112">
        <f>'5-Yr PCSB Budget Base Case'!I30-'5-Yr PCSB Budget Contingency'!I30</f>
        <v>0</v>
      </c>
      <c r="J30" s="112">
        <f>'5-Yr PCSB Budget Base Case'!J30-'5-Yr PCSB Budget Contingency'!J30</f>
        <v>0</v>
      </c>
      <c r="K30" s="112">
        <f>'5-Yr PCSB Budget Base Case'!K30-'5-Yr PCSB Budget Contingency'!K30</f>
        <v>0</v>
      </c>
      <c r="L30" s="113">
        <f>IF('5-Yr PCSB Budget Base Case'!G30,G30/'5-Yr PCSB Budget Base Case'!G30,0)</f>
        <v>0</v>
      </c>
      <c r="M30" s="114">
        <f>IF('5-Yr PCSB Budget Base Case'!H30,H30/'5-Yr PCSB Budget Base Case'!H30,0)</f>
        <v>0</v>
      </c>
      <c r="N30" s="114">
        <f>IF('5-Yr PCSB Budget Base Case'!I30,I30/'5-Yr PCSB Budget Base Case'!I30,0)</f>
        <v>0</v>
      </c>
      <c r="O30" s="114">
        <f>IF('5-Yr PCSB Budget Base Case'!J30,J30/'5-Yr PCSB Budget Base Case'!J30,0)</f>
        <v>0</v>
      </c>
      <c r="P30" s="115">
        <f>IF('5-Yr PCSB Budget Base Case'!K30,K30/'5-Yr PCSB Budget Base Case'!K30,0)</f>
        <v>0</v>
      </c>
    </row>
    <row r="31" spans="1:16" ht="16.5" customHeight="1" x14ac:dyDescent="0.2">
      <c r="A31" s="25" t="str">
        <f t="shared" si="1"/>
        <v>PCSB 5-Year Budget</v>
      </c>
      <c r="B31" s="16">
        <f t="shared" si="1"/>
        <v>184</v>
      </c>
      <c r="C31" s="25" t="str">
        <f t="shared" si="1"/>
        <v>Monument Academy PCS</v>
      </c>
      <c r="D31" s="26" t="str">
        <f t="shared" si="1"/>
        <v>2026-2027</v>
      </c>
      <c r="E31" s="46" t="s">
        <v>33</v>
      </c>
      <c r="F31" s="93">
        <f>'5-Yr PCSB Budget Base Case'!F31</f>
        <v>0.3</v>
      </c>
      <c r="G31" s="112">
        <f>'5-Yr PCSB Budget Base Case'!G31-'5-Yr PCSB Budget Contingency'!G31</f>
        <v>0</v>
      </c>
      <c r="H31" s="112">
        <f>'5-Yr PCSB Budget Base Case'!H31-'5-Yr PCSB Budget Contingency'!H31</f>
        <v>3</v>
      </c>
      <c r="I31" s="112">
        <f>'5-Yr PCSB Budget Base Case'!I31-'5-Yr PCSB Budget Contingency'!I31</f>
        <v>5</v>
      </c>
      <c r="J31" s="112">
        <f>'5-Yr PCSB Budget Base Case'!J31-'5-Yr PCSB Budget Contingency'!J31</f>
        <v>6</v>
      </c>
      <c r="K31" s="112">
        <f>'5-Yr PCSB Budget Base Case'!K31-'5-Yr PCSB Budget Contingency'!K31</f>
        <v>6</v>
      </c>
      <c r="L31" s="113">
        <f>IF('5-Yr PCSB Budget Base Case'!G31,G31/'5-Yr PCSB Budget Base Case'!G31,0)</f>
        <v>0</v>
      </c>
      <c r="M31" s="114">
        <f>IF('5-Yr PCSB Budget Base Case'!H31,H31/'5-Yr PCSB Budget Base Case'!H31,0)</f>
        <v>1.8181818181818181E-2</v>
      </c>
      <c r="N31" s="114">
        <f>IF('5-Yr PCSB Budget Base Case'!I31,I31/'5-Yr PCSB Budget Base Case'!I31,0)</f>
        <v>2.6041666666666668E-2</v>
      </c>
      <c r="O31" s="114">
        <f>IF('5-Yr PCSB Budget Base Case'!J31,J31/'5-Yr PCSB Budget Base Case'!J31,0)</f>
        <v>2.7397260273972601E-2</v>
      </c>
      <c r="P31" s="115">
        <f>IF('5-Yr PCSB Budget Base Case'!K31,K31/'5-Yr PCSB Budget Base Case'!K31,0)</f>
        <v>2.7397260273972601E-2</v>
      </c>
    </row>
    <row r="32" spans="1:16" ht="16.5" customHeight="1" x14ac:dyDescent="0.2">
      <c r="A32" s="25" t="str">
        <f t="shared" si="1"/>
        <v>PCSB 5-Year Budget</v>
      </c>
      <c r="B32" s="16">
        <f t="shared" si="1"/>
        <v>184</v>
      </c>
      <c r="C32" s="25" t="str">
        <f t="shared" si="1"/>
        <v>Monument Academy PCS</v>
      </c>
      <c r="D32" s="26" t="str">
        <f t="shared" si="1"/>
        <v>2026-2027</v>
      </c>
      <c r="E32" s="46" t="s">
        <v>34</v>
      </c>
      <c r="F32" s="93">
        <f>'5-Yr PCSB Budget Base Case'!F32</f>
        <v>0.75</v>
      </c>
      <c r="G32" s="112">
        <f>'5-Yr PCSB Budget Base Case'!G32-'5-Yr PCSB Budget Contingency'!G32</f>
        <v>0</v>
      </c>
      <c r="H32" s="112">
        <f>'5-Yr PCSB Budget Base Case'!H32-'5-Yr PCSB Budget Contingency'!H32</f>
        <v>0</v>
      </c>
      <c r="I32" s="112">
        <f>'5-Yr PCSB Budget Base Case'!I32-'5-Yr PCSB Budget Contingency'!I32</f>
        <v>0</v>
      </c>
      <c r="J32" s="112">
        <f>'5-Yr PCSB Budget Base Case'!J32-'5-Yr PCSB Budget Contingency'!J32</f>
        <v>0</v>
      </c>
      <c r="K32" s="112">
        <f>'5-Yr PCSB Budget Base Case'!K32-'5-Yr PCSB Budget Contingency'!K32</f>
        <v>0</v>
      </c>
      <c r="L32" s="113">
        <f>IF('5-Yr PCSB Budget Base Case'!G32,G32/'5-Yr PCSB Budget Base Case'!G32,0)</f>
        <v>0</v>
      </c>
      <c r="M32" s="114">
        <f>IF('5-Yr PCSB Budget Base Case'!H32,H32/'5-Yr PCSB Budget Base Case'!H32,0)</f>
        <v>0</v>
      </c>
      <c r="N32" s="114">
        <f>IF('5-Yr PCSB Budget Base Case'!I32,I32/'5-Yr PCSB Budget Base Case'!I32,0)</f>
        <v>0</v>
      </c>
      <c r="O32" s="114">
        <f>IF('5-Yr PCSB Budget Base Case'!J32,J32/'5-Yr PCSB Budget Base Case'!J32,0)</f>
        <v>0</v>
      </c>
      <c r="P32" s="115">
        <f>IF('5-Yr PCSB Budget Base Case'!K32,K32/'5-Yr PCSB Budget Base Case'!K32,0)</f>
        <v>0</v>
      </c>
    </row>
    <row r="33" spans="1:16" ht="16.5" customHeight="1" x14ac:dyDescent="0.2">
      <c r="A33" s="25" t="str">
        <f t="shared" si="1"/>
        <v>PCSB 5-Year Budget</v>
      </c>
      <c r="B33" s="16">
        <f t="shared" si="1"/>
        <v>184</v>
      </c>
      <c r="C33" s="25" t="str">
        <f t="shared" si="1"/>
        <v>Monument Academy PCS</v>
      </c>
      <c r="D33" s="26" t="str">
        <f t="shared" si="1"/>
        <v>2026-2027</v>
      </c>
      <c r="E33" s="46" t="s">
        <v>35</v>
      </c>
      <c r="F33" s="93">
        <f>'5-Yr PCSB Budget Base Case'!F33</f>
        <v>0.5</v>
      </c>
      <c r="G33" s="112">
        <f>'5-Yr PCSB Budget Base Case'!G33-'5-Yr PCSB Budget Contingency'!G33</f>
        <v>0</v>
      </c>
      <c r="H33" s="112">
        <f>'5-Yr PCSB Budget Base Case'!H33-'5-Yr PCSB Budget Contingency'!H33</f>
        <v>0</v>
      </c>
      <c r="I33" s="112">
        <f>'5-Yr PCSB Budget Base Case'!I33-'5-Yr PCSB Budget Contingency'!I33</f>
        <v>0</v>
      </c>
      <c r="J33" s="112">
        <f>'5-Yr PCSB Budget Base Case'!J33-'5-Yr PCSB Budget Contingency'!J33</f>
        <v>0</v>
      </c>
      <c r="K33" s="112">
        <f>'5-Yr PCSB Budget Base Case'!K33-'5-Yr PCSB Budget Contingency'!K33</f>
        <v>0</v>
      </c>
      <c r="L33" s="113">
        <f>IF('5-Yr PCSB Budget Base Case'!G33,G33/'5-Yr PCSB Budget Base Case'!G33,0)</f>
        <v>0</v>
      </c>
      <c r="M33" s="114">
        <f>IF('5-Yr PCSB Budget Base Case'!H33,H33/'5-Yr PCSB Budget Base Case'!H33,0)</f>
        <v>0</v>
      </c>
      <c r="N33" s="114">
        <f>IF('5-Yr PCSB Budget Base Case'!I33,I33/'5-Yr PCSB Budget Base Case'!I33,0)</f>
        <v>0</v>
      </c>
      <c r="O33" s="114">
        <f>IF('5-Yr PCSB Budget Base Case'!J33,J33/'5-Yr PCSB Budget Base Case'!J33,0)</f>
        <v>0</v>
      </c>
      <c r="P33" s="115">
        <f>IF('5-Yr PCSB Budget Base Case'!K33,K33/'5-Yr PCSB Budget Base Case'!K33,0)</f>
        <v>0</v>
      </c>
    </row>
    <row r="34" spans="1:16" ht="16.5" customHeight="1" x14ac:dyDescent="0.2">
      <c r="A34" s="25" t="str">
        <f t="shared" si="1"/>
        <v>PCSB 5-Year Budget</v>
      </c>
      <c r="B34" s="16">
        <f t="shared" si="1"/>
        <v>184</v>
      </c>
      <c r="C34" s="25" t="str">
        <f t="shared" si="1"/>
        <v>Monument Academy PCS</v>
      </c>
      <c r="D34" s="26" t="str">
        <f t="shared" si="1"/>
        <v>2026-2027</v>
      </c>
      <c r="E34" s="46" t="s">
        <v>36</v>
      </c>
      <c r="F34" s="93">
        <f>'5-Yr PCSB Budget Base Case'!F34</f>
        <v>1.67</v>
      </c>
      <c r="G34" s="112">
        <f>'5-Yr PCSB Budget Base Case'!G34-'5-Yr PCSB Budget Contingency'!G34</f>
        <v>0</v>
      </c>
      <c r="H34" s="112">
        <f>'5-Yr PCSB Budget Base Case'!H34-'5-Yr PCSB Budget Contingency'!H34</f>
        <v>4</v>
      </c>
      <c r="I34" s="112">
        <f>'5-Yr PCSB Budget Base Case'!I34-'5-Yr PCSB Budget Contingency'!I34</f>
        <v>6</v>
      </c>
      <c r="J34" s="112">
        <f>'5-Yr PCSB Budget Base Case'!J34-'5-Yr PCSB Budget Contingency'!J34</f>
        <v>7</v>
      </c>
      <c r="K34" s="112">
        <f>'5-Yr PCSB Budget Base Case'!K34-'5-Yr PCSB Budget Contingency'!K34</f>
        <v>7</v>
      </c>
      <c r="L34" s="113">
        <f>IF('5-Yr PCSB Budget Base Case'!G34,G34/'5-Yr PCSB Budget Base Case'!G34,0)</f>
        <v>0</v>
      </c>
      <c r="M34" s="114">
        <f>IF('5-Yr PCSB Budget Base Case'!H34,H34/'5-Yr PCSB Budget Base Case'!H34,0)</f>
        <v>1.9417475728155338E-2</v>
      </c>
      <c r="N34" s="114">
        <f>IF('5-Yr PCSB Budget Base Case'!I34,I34/'5-Yr PCSB Budget Base Case'!I34,0)</f>
        <v>2.5000000000000001E-2</v>
      </c>
      <c r="O34" s="114">
        <f>IF('5-Yr PCSB Budget Base Case'!J34,J34/'5-Yr PCSB Budget Base Case'!J34,0)</f>
        <v>2.8000000000000001E-2</v>
      </c>
      <c r="P34" s="115">
        <f>IF('5-Yr PCSB Budget Base Case'!K34,K34/'5-Yr PCSB Budget Base Case'!K34,0)</f>
        <v>2.8000000000000001E-2</v>
      </c>
    </row>
    <row r="35" spans="1:16" ht="16.5" customHeight="1" x14ac:dyDescent="0.2">
      <c r="A35" s="25" t="str">
        <f t="shared" si="1"/>
        <v>PCSB 5-Year Budget</v>
      </c>
      <c r="B35" s="16">
        <f t="shared" si="1"/>
        <v>184</v>
      </c>
      <c r="C35" s="25" t="str">
        <f t="shared" si="1"/>
        <v>Monument Academy PCS</v>
      </c>
      <c r="D35" s="26" t="str">
        <f t="shared" si="1"/>
        <v>2026-2027</v>
      </c>
      <c r="E35" s="46" t="s">
        <v>38</v>
      </c>
      <c r="F35" s="93">
        <f>'5-Yr PCSB Budget Base Case'!F35</f>
        <v>0.37</v>
      </c>
      <c r="G35" s="112">
        <f>'5-Yr PCSB Budget Base Case'!G35-'5-Yr PCSB Budget Contingency'!G35</f>
        <v>0</v>
      </c>
      <c r="H35" s="112">
        <f>'5-Yr PCSB Budget Base Case'!H35-'5-Yr PCSB Budget Contingency'!H35</f>
        <v>0</v>
      </c>
      <c r="I35" s="112">
        <f>'5-Yr PCSB Budget Base Case'!I35-'5-Yr PCSB Budget Contingency'!I35</f>
        <v>0</v>
      </c>
      <c r="J35" s="112">
        <f>'5-Yr PCSB Budget Base Case'!J35-'5-Yr PCSB Budget Contingency'!J35</f>
        <v>0</v>
      </c>
      <c r="K35" s="112">
        <f>'5-Yr PCSB Budget Base Case'!K35-'5-Yr PCSB Budget Contingency'!K35</f>
        <v>0</v>
      </c>
      <c r="L35" s="113">
        <f>IF('5-Yr PCSB Budget Base Case'!G35,G35/'5-Yr PCSB Budget Base Case'!G35,0)</f>
        <v>0</v>
      </c>
      <c r="M35" s="114">
        <f>IF('5-Yr PCSB Budget Base Case'!H35,H35/'5-Yr PCSB Budget Base Case'!H35,0)</f>
        <v>0</v>
      </c>
      <c r="N35" s="114">
        <f>IF('5-Yr PCSB Budget Base Case'!I35,I35/'5-Yr PCSB Budget Base Case'!I35,0)</f>
        <v>0</v>
      </c>
      <c r="O35" s="114">
        <f>IF('5-Yr PCSB Budget Base Case'!J35,J35/'5-Yr PCSB Budget Base Case'!J35,0)</f>
        <v>0</v>
      </c>
      <c r="P35" s="115">
        <f>IF('5-Yr PCSB Budget Base Case'!K35,K35/'5-Yr PCSB Budget Base Case'!K35,0)</f>
        <v>0</v>
      </c>
    </row>
    <row r="36" spans="1:16" ht="16.5" customHeight="1" x14ac:dyDescent="0.2">
      <c r="A36" s="25" t="str">
        <f t="shared" si="1"/>
        <v>PCSB 5-Year Budget</v>
      </c>
      <c r="B36" s="16">
        <f t="shared" si="1"/>
        <v>184</v>
      </c>
      <c r="C36" s="25" t="str">
        <f t="shared" si="1"/>
        <v>Monument Academy PCS</v>
      </c>
      <c r="D36" s="26" t="str">
        <f t="shared" si="1"/>
        <v>2026-2027</v>
      </c>
      <c r="E36" s="46" t="s">
        <v>39</v>
      </c>
      <c r="F36" s="93">
        <f>'5-Yr PCSB Budget Base Case'!F36</f>
        <v>1.34</v>
      </c>
      <c r="G36" s="112">
        <f>'5-Yr PCSB Budget Base Case'!G36-'5-Yr PCSB Budget Contingency'!G36</f>
        <v>0</v>
      </c>
      <c r="H36" s="112">
        <f>'5-Yr PCSB Budget Base Case'!H36-'5-Yr PCSB Budget Contingency'!H36</f>
        <v>0</v>
      </c>
      <c r="I36" s="112">
        <f>'5-Yr PCSB Budget Base Case'!I36-'5-Yr PCSB Budget Contingency'!I36</f>
        <v>0</v>
      </c>
      <c r="J36" s="112">
        <f>'5-Yr PCSB Budget Base Case'!J36-'5-Yr PCSB Budget Contingency'!J36</f>
        <v>0</v>
      </c>
      <c r="K36" s="112">
        <f>'5-Yr PCSB Budget Base Case'!K36-'5-Yr PCSB Budget Contingency'!K36</f>
        <v>0</v>
      </c>
      <c r="L36" s="113">
        <f>IF('5-Yr PCSB Budget Base Case'!G36,G36/'5-Yr PCSB Budget Base Case'!G36,0)</f>
        <v>0</v>
      </c>
      <c r="M36" s="114">
        <f>IF('5-Yr PCSB Budget Base Case'!H36,H36/'5-Yr PCSB Budget Base Case'!H36,0)</f>
        <v>0</v>
      </c>
      <c r="N36" s="114">
        <f>IF('5-Yr PCSB Budget Base Case'!I36,I36/'5-Yr PCSB Budget Base Case'!I36,0)</f>
        <v>0</v>
      </c>
      <c r="O36" s="114">
        <f>IF('5-Yr PCSB Budget Base Case'!J36,J36/'5-Yr PCSB Budget Base Case'!J36,0)</f>
        <v>0</v>
      </c>
      <c r="P36" s="115">
        <f>IF('5-Yr PCSB Budget Base Case'!K36,K36/'5-Yr PCSB Budget Base Case'!K36,0)</f>
        <v>0</v>
      </c>
    </row>
    <row r="37" spans="1:16" ht="16.5" customHeight="1" x14ac:dyDescent="0.2">
      <c r="A37" s="25" t="str">
        <f t="shared" si="1"/>
        <v>PCSB 5-Year Budget</v>
      </c>
      <c r="B37" s="16">
        <f t="shared" si="1"/>
        <v>184</v>
      </c>
      <c r="C37" s="25" t="str">
        <f t="shared" si="1"/>
        <v>Monument Academy PCS</v>
      </c>
      <c r="D37" s="26" t="str">
        <f t="shared" si="1"/>
        <v>2026-2027</v>
      </c>
      <c r="E37" s="46" t="s">
        <v>40</v>
      </c>
      <c r="F37" s="93">
        <f>'5-Yr PCSB Budget Base Case'!F37</f>
        <v>2.89</v>
      </c>
      <c r="G37" s="112">
        <f>'5-Yr PCSB Budget Base Case'!G37-'5-Yr PCSB Budget Contingency'!G37</f>
        <v>0</v>
      </c>
      <c r="H37" s="112">
        <f>'5-Yr PCSB Budget Base Case'!H37-'5-Yr PCSB Budget Contingency'!H37</f>
        <v>1</v>
      </c>
      <c r="I37" s="112">
        <f>'5-Yr PCSB Budget Base Case'!I37-'5-Yr PCSB Budget Contingency'!I37</f>
        <v>1</v>
      </c>
      <c r="J37" s="112">
        <f>'5-Yr PCSB Budget Base Case'!J37-'5-Yr PCSB Budget Contingency'!J37</f>
        <v>2</v>
      </c>
      <c r="K37" s="112">
        <f>'5-Yr PCSB Budget Base Case'!K37-'5-Yr PCSB Budget Contingency'!K37</f>
        <v>2</v>
      </c>
      <c r="L37" s="113">
        <f>IF('5-Yr PCSB Budget Base Case'!G37,G37/'5-Yr PCSB Budget Base Case'!G37,0)</f>
        <v>0</v>
      </c>
      <c r="M37" s="114">
        <f>IF('5-Yr PCSB Budget Base Case'!H37,H37/'5-Yr PCSB Budget Base Case'!H37,0)</f>
        <v>2.0833333333333332E-2</v>
      </c>
      <c r="N37" s="114">
        <f>IF('5-Yr PCSB Budget Base Case'!I37,I37/'5-Yr PCSB Budget Base Case'!I37,0)</f>
        <v>1.7857142857142856E-2</v>
      </c>
      <c r="O37" s="114">
        <f>IF('5-Yr PCSB Budget Base Case'!J37,J37/'5-Yr PCSB Budget Base Case'!J37,0)</f>
        <v>3.125E-2</v>
      </c>
      <c r="P37" s="115">
        <f>IF('5-Yr PCSB Budget Base Case'!K37,K37/'5-Yr PCSB Budget Base Case'!K37,0)</f>
        <v>3.125E-2</v>
      </c>
    </row>
    <row r="38" spans="1:16" ht="16.5" customHeight="1" x14ac:dyDescent="0.2">
      <c r="A38" s="25" t="str">
        <f t="shared" si="1"/>
        <v>PCSB 5-Year Budget</v>
      </c>
      <c r="B38" s="16">
        <f t="shared" si="1"/>
        <v>184</v>
      </c>
      <c r="C38" s="25" t="str">
        <f t="shared" si="1"/>
        <v>Monument Academy PCS</v>
      </c>
      <c r="D38" s="26" t="str">
        <f t="shared" si="1"/>
        <v>2026-2027</v>
      </c>
      <c r="E38" s="46" t="s">
        <v>41</v>
      </c>
      <c r="F38" s="93">
        <f>'5-Yr PCSB Budget Base Case'!F38</f>
        <v>2.89</v>
      </c>
      <c r="G38" s="112">
        <f>'5-Yr PCSB Budget Base Case'!G38-'5-Yr PCSB Budget Contingency'!G38</f>
        <v>0</v>
      </c>
      <c r="H38" s="112">
        <f>'5-Yr PCSB Budget Base Case'!H38-'5-Yr PCSB Budget Contingency'!H38</f>
        <v>1</v>
      </c>
      <c r="I38" s="112">
        <f>'5-Yr PCSB Budget Base Case'!I38-'5-Yr PCSB Budget Contingency'!I38</f>
        <v>1</v>
      </c>
      <c r="J38" s="112">
        <f>'5-Yr PCSB Budget Base Case'!J38-'5-Yr PCSB Budget Contingency'!J38</f>
        <v>2</v>
      </c>
      <c r="K38" s="112">
        <f>'5-Yr PCSB Budget Base Case'!K38-'5-Yr PCSB Budget Contingency'!K38</f>
        <v>2</v>
      </c>
      <c r="L38" s="113">
        <f>IF('5-Yr PCSB Budget Base Case'!G38,G38/'5-Yr PCSB Budget Base Case'!G38,0)</f>
        <v>0</v>
      </c>
      <c r="M38" s="114">
        <f>IF('5-Yr PCSB Budget Base Case'!H38,H38/'5-Yr PCSB Budget Base Case'!H38,0)</f>
        <v>2.0833333333333332E-2</v>
      </c>
      <c r="N38" s="114">
        <f>IF('5-Yr PCSB Budget Base Case'!I38,I38/'5-Yr PCSB Budget Base Case'!I38,0)</f>
        <v>1.7857142857142856E-2</v>
      </c>
      <c r="O38" s="114">
        <f>IF('5-Yr PCSB Budget Base Case'!J38,J38/'5-Yr PCSB Budget Base Case'!J38,0)</f>
        <v>3.125E-2</v>
      </c>
      <c r="P38" s="115">
        <f>IF('5-Yr PCSB Budget Base Case'!K38,K38/'5-Yr PCSB Budget Base Case'!K38,0)</f>
        <v>3.125E-2</v>
      </c>
    </row>
    <row r="39" spans="1:16" ht="16.5" customHeight="1" x14ac:dyDescent="0.2">
      <c r="A39" s="25" t="str">
        <f t="shared" si="1"/>
        <v>PCSB 5-Year Budget</v>
      </c>
      <c r="B39" s="16">
        <f t="shared" si="1"/>
        <v>184</v>
      </c>
      <c r="C39" s="25" t="str">
        <f t="shared" si="1"/>
        <v>Monument Academy PCS</v>
      </c>
      <c r="D39" s="26" t="str">
        <f t="shared" si="1"/>
        <v>2026-2027</v>
      </c>
      <c r="E39" s="46" t="s">
        <v>42</v>
      </c>
      <c r="F39" s="93">
        <f>'5-Yr PCSB Budget Base Case'!F39</f>
        <v>0.67</v>
      </c>
      <c r="G39" s="112">
        <f>'5-Yr PCSB Budget Base Case'!G39-'5-Yr PCSB Budget Contingency'!G39</f>
        <v>0</v>
      </c>
      <c r="H39" s="112">
        <f>'5-Yr PCSB Budget Base Case'!H39-'5-Yr PCSB Budget Contingency'!H39</f>
        <v>0</v>
      </c>
      <c r="I39" s="112">
        <f>'5-Yr PCSB Budget Base Case'!I39-'5-Yr PCSB Budget Contingency'!I39</f>
        <v>0</v>
      </c>
      <c r="J39" s="112">
        <f>'5-Yr PCSB Budget Base Case'!J39-'5-Yr PCSB Budget Contingency'!J39</f>
        <v>0</v>
      </c>
      <c r="K39" s="112">
        <f>'5-Yr PCSB Budget Base Case'!K39-'5-Yr PCSB Budget Contingency'!K39</f>
        <v>0</v>
      </c>
      <c r="L39" s="113">
        <f>IF('5-Yr PCSB Budget Base Case'!G39,G39/'5-Yr PCSB Budget Base Case'!G39,0)</f>
        <v>0</v>
      </c>
      <c r="M39" s="114">
        <f>IF('5-Yr PCSB Budget Base Case'!H39,H39/'5-Yr PCSB Budget Base Case'!H39,0)</f>
        <v>0</v>
      </c>
      <c r="N39" s="114">
        <f>IF('5-Yr PCSB Budget Base Case'!I39,I39/'5-Yr PCSB Budget Base Case'!I39,0)</f>
        <v>0</v>
      </c>
      <c r="O39" s="114">
        <f>IF('5-Yr PCSB Budget Base Case'!J39,J39/'5-Yr PCSB Budget Base Case'!J39,0)</f>
        <v>0</v>
      </c>
      <c r="P39" s="115">
        <f>IF('5-Yr PCSB Budget Base Case'!K39,K39/'5-Yr PCSB Budget Base Case'!K39,0)</f>
        <v>0</v>
      </c>
    </row>
    <row r="40" spans="1:16" ht="16.5" customHeight="1" x14ac:dyDescent="0.2">
      <c r="A40" s="25" t="str">
        <f t="shared" si="1"/>
        <v>PCSB 5-Year Budget</v>
      </c>
      <c r="B40" s="16">
        <f t="shared" si="1"/>
        <v>184</v>
      </c>
      <c r="C40" s="25" t="str">
        <f t="shared" si="1"/>
        <v>Monument Academy PCS</v>
      </c>
      <c r="D40" s="26" t="str">
        <f t="shared" si="1"/>
        <v>2026-2027</v>
      </c>
      <c r="E40" s="46" t="s">
        <v>43</v>
      </c>
      <c r="F40" s="93">
        <f>'5-Yr PCSB Budget Base Case'!F40</f>
        <v>0.06</v>
      </c>
      <c r="G40" s="112">
        <f>'5-Yr PCSB Budget Base Case'!G40-'5-Yr PCSB Budget Contingency'!G40</f>
        <v>0</v>
      </c>
      <c r="H40" s="112">
        <f>'5-Yr PCSB Budget Base Case'!H40-'5-Yr PCSB Budget Contingency'!H40</f>
        <v>0</v>
      </c>
      <c r="I40" s="112">
        <f>'5-Yr PCSB Budget Base Case'!I40-'5-Yr PCSB Budget Contingency'!I40</f>
        <v>0</v>
      </c>
      <c r="J40" s="112">
        <f>'5-Yr PCSB Budget Base Case'!J40-'5-Yr PCSB Budget Contingency'!J40</f>
        <v>0</v>
      </c>
      <c r="K40" s="112">
        <f>'5-Yr PCSB Budget Base Case'!K40-'5-Yr PCSB Budget Contingency'!K40</f>
        <v>0</v>
      </c>
      <c r="L40" s="113">
        <f>IF('5-Yr PCSB Budget Base Case'!G40,G40/'5-Yr PCSB Budget Base Case'!G40,0)</f>
        <v>0</v>
      </c>
      <c r="M40" s="114">
        <f>IF('5-Yr PCSB Budget Base Case'!H40,H40/'5-Yr PCSB Budget Base Case'!H40,0)</f>
        <v>0</v>
      </c>
      <c r="N40" s="114">
        <f>IF('5-Yr PCSB Budget Base Case'!I40,I40/'5-Yr PCSB Budget Base Case'!I40,0)</f>
        <v>0</v>
      </c>
      <c r="O40" s="114">
        <f>IF('5-Yr PCSB Budget Base Case'!J40,J40/'5-Yr PCSB Budget Base Case'!J40,0)</f>
        <v>0</v>
      </c>
      <c r="P40" s="115">
        <f>IF('5-Yr PCSB Budget Base Case'!K40,K40/'5-Yr PCSB Budget Base Case'!K40,0)</f>
        <v>0</v>
      </c>
    </row>
    <row r="41" spans="1:16" ht="16.5" customHeight="1" x14ac:dyDescent="0.2">
      <c r="A41" s="25" t="str">
        <f t="shared" si="1"/>
        <v>PCSB 5-Year Budget</v>
      </c>
      <c r="B41" s="16">
        <f t="shared" si="1"/>
        <v>184</v>
      </c>
      <c r="C41" s="25" t="str">
        <f t="shared" si="1"/>
        <v>Monument Academy PCS</v>
      </c>
      <c r="D41" s="26" t="str">
        <f t="shared" si="1"/>
        <v>2026-2027</v>
      </c>
      <c r="E41" s="46" t="s">
        <v>44</v>
      </c>
      <c r="F41" s="93">
        <f>'5-Yr PCSB Budget Base Case'!F41</f>
        <v>0.23</v>
      </c>
      <c r="G41" s="112">
        <f>'5-Yr PCSB Budget Base Case'!G41-'5-Yr PCSB Budget Contingency'!G41</f>
        <v>0</v>
      </c>
      <c r="H41" s="112">
        <f>'5-Yr PCSB Budget Base Case'!H41-'5-Yr PCSB Budget Contingency'!H41</f>
        <v>0</v>
      </c>
      <c r="I41" s="112">
        <f>'5-Yr PCSB Budget Base Case'!I41-'5-Yr PCSB Budget Contingency'!I41</f>
        <v>0</v>
      </c>
      <c r="J41" s="112">
        <f>'5-Yr PCSB Budget Base Case'!J41-'5-Yr PCSB Budget Contingency'!J41</f>
        <v>0</v>
      </c>
      <c r="K41" s="112">
        <f>'5-Yr PCSB Budget Base Case'!K41-'5-Yr PCSB Budget Contingency'!K41</f>
        <v>0</v>
      </c>
      <c r="L41" s="113">
        <f>IF('5-Yr PCSB Budget Base Case'!G41,G41/'5-Yr PCSB Budget Base Case'!G41,0)</f>
        <v>0</v>
      </c>
      <c r="M41" s="114">
        <f>IF('5-Yr PCSB Budget Base Case'!H41,H41/'5-Yr PCSB Budget Base Case'!H41,0)</f>
        <v>0</v>
      </c>
      <c r="N41" s="114">
        <f>IF('5-Yr PCSB Budget Base Case'!I41,I41/'5-Yr PCSB Budget Base Case'!I41,0)</f>
        <v>0</v>
      </c>
      <c r="O41" s="114">
        <f>IF('5-Yr PCSB Budget Base Case'!J41,J41/'5-Yr PCSB Budget Base Case'!J41,0)</f>
        <v>0</v>
      </c>
      <c r="P41" s="115">
        <f>IF('5-Yr PCSB Budget Base Case'!K41,K41/'5-Yr PCSB Budget Base Case'!K41,0)</f>
        <v>0</v>
      </c>
    </row>
    <row r="42" spans="1:16" ht="16.5" customHeight="1" x14ac:dyDescent="0.2">
      <c r="A42" s="25" t="str">
        <f t="shared" si="1"/>
        <v>PCSB 5-Year Budget</v>
      </c>
      <c r="B42" s="16">
        <f t="shared" si="1"/>
        <v>184</v>
      </c>
      <c r="C42" s="25" t="str">
        <f t="shared" si="1"/>
        <v>Monument Academy PCS</v>
      </c>
      <c r="D42" s="26" t="str">
        <f t="shared" si="1"/>
        <v>2026-2027</v>
      </c>
      <c r="E42" s="46" t="s">
        <v>45</v>
      </c>
      <c r="F42" s="93">
        <f>'5-Yr PCSB Budget Base Case'!F42</f>
        <v>0.49</v>
      </c>
      <c r="G42" s="112">
        <f>'5-Yr PCSB Budget Base Case'!G42-'5-Yr PCSB Budget Contingency'!G42</f>
        <v>0</v>
      </c>
      <c r="H42" s="112">
        <f>'5-Yr PCSB Budget Base Case'!H42-'5-Yr PCSB Budget Contingency'!H42</f>
        <v>0</v>
      </c>
      <c r="I42" s="112">
        <f>'5-Yr PCSB Budget Base Case'!I42-'5-Yr PCSB Budget Contingency'!I42</f>
        <v>0</v>
      </c>
      <c r="J42" s="112">
        <f>'5-Yr PCSB Budget Base Case'!J42-'5-Yr PCSB Budget Contingency'!J42</f>
        <v>0</v>
      </c>
      <c r="K42" s="112">
        <f>'5-Yr PCSB Budget Base Case'!K42-'5-Yr PCSB Budget Contingency'!K42</f>
        <v>0</v>
      </c>
      <c r="L42" s="113">
        <f>IF('5-Yr PCSB Budget Base Case'!G42,G42/'5-Yr PCSB Budget Base Case'!G42,0)</f>
        <v>0</v>
      </c>
      <c r="M42" s="114">
        <f>IF('5-Yr PCSB Budget Base Case'!H42,H42/'5-Yr PCSB Budget Base Case'!H42,0)</f>
        <v>0</v>
      </c>
      <c r="N42" s="114">
        <f>IF('5-Yr PCSB Budget Base Case'!I42,I42/'5-Yr PCSB Budget Base Case'!I42,0)</f>
        <v>0</v>
      </c>
      <c r="O42" s="114">
        <f>IF('5-Yr PCSB Budget Base Case'!J42,J42/'5-Yr PCSB Budget Base Case'!J42,0)</f>
        <v>0</v>
      </c>
      <c r="P42" s="115">
        <f>IF('5-Yr PCSB Budget Base Case'!K42,K42/'5-Yr PCSB Budget Base Case'!K42,0)</f>
        <v>0</v>
      </c>
    </row>
    <row r="43" spans="1:16" ht="16.5" customHeight="1" x14ac:dyDescent="0.2">
      <c r="A43" s="25" t="str">
        <f t="shared" ref="A43:D62" si="2">A$2</f>
        <v>PCSB 5-Year Budget</v>
      </c>
      <c r="B43" s="16">
        <f t="shared" si="2"/>
        <v>184</v>
      </c>
      <c r="C43" s="25" t="str">
        <f t="shared" si="2"/>
        <v>Monument Academy PCS</v>
      </c>
      <c r="D43" s="26" t="str">
        <f t="shared" si="2"/>
        <v>2026-2027</v>
      </c>
      <c r="E43" s="46" t="s">
        <v>46</v>
      </c>
      <c r="F43" s="94">
        <f>'5-Yr PCSB Budget Base Case'!F43</f>
        <v>0.49</v>
      </c>
      <c r="G43" s="116">
        <f>'5-Yr PCSB Budget Base Case'!G43-'5-Yr PCSB Budget Contingency'!G43</f>
        <v>0</v>
      </c>
      <c r="H43" s="116">
        <f>'5-Yr PCSB Budget Base Case'!H43-'5-Yr PCSB Budget Contingency'!H43</f>
        <v>0</v>
      </c>
      <c r="I43" s="116">
        <f>'5-Yr PCSB Budget Base Case'!I43-'5-Yr PCSB Budget Contingency'!I43</f>
        <v>0</v>
      </c>
      <c r="J43" s="116">
        <f>'5-Yr PCSB Budget Base Case'!J43-'5-Yr PCSB Budget Contingency'!J43</f>
        <v>0</v>
      </c>
      <c r="K43" s="116">
        <f>'5-Yr PCSB Budget Base Case'!K43-'5-Yr PCSB Budget Contingency'!K43</f>
        <v>0</v>
      </c>
      <c r="L43" s="117">
        <f>IF('5-Yr PCSB Budget Base Case'!G43,G43/'5-Yr PCSB Budget Base Case'!G43,0)</f>
        <v>0</v>
      </c>
      <c r="M43" s="118">
        <f>IF('5-Yr PCSB Budget Base Case'!H43,H43/'5-Yr PCSB Budget Base Case'!H43,0)</f>
        <v>0</v>
      </c>
      <c r="N43" s="118">
        <f>IF('5-Yr PCSB Budget Base Case'!I43,I43/'5-Yr PCSB Budget Base Case'!I43,0)</f>
        <v>0</v>
      </c>
      <c r="O43" s="118">
        <f>IF('5-Yr PCSB Budget Base Case'!J43,J43/'5-Yr PCSB Budget Base Case'!J43,0)</f>
        <v>0</v>
      </c>
      <c r="P43" s="119">
        <f>IF('5-Yr PCSB Budget Base Case'!K43,K43/'5-Yr PCSB Budget Base Case'!K43,0)</f>
        <v>0</v>
      </c>
    </row>
    <row r="44" spans="1:16" ht="30" customHeight="1" x14ac:dyDescent="0.2">
      <c r="A44" s="25" t="str">
        <f t="shared" si="2"/>
        <v>PCSB 5-Year Budget</v>
      </c>
      <c r="B44" s="16">
        <f t="shared" si="2"/>
        <v>184</v>
      </c>
      <c r="C44" s="25" t="str">
        <f t="shared" si="2"/>
        <v>Monument Academy PCS</v>
      </c>
      <c r="D44" s="26" t="str">
        <f t="shared" si="2"/>
        <v>2026-2027</v>
      </c>
      <c r="E44" s="37" t="s">
        <v>47</v>
      </c>
      <c r="F44" s="29" t="e">
        <f>'5-Yr PCSB Budget Base Case'!F44-'5-Yr PCSB Budget Contingency'!F44</f>
        <v>#VALUE!</v>
      </c>
      <c r="G44" s="5">
        <f>'5-Yr PCSB Budget Base Case'!G44-'5-Yr PCSB Budget Contingency'!G44</f>
        <v>0</v>
      </c>
      <c r="H44" s="5">
        <f>'5-Yr PCSB Budget Base Case'!H44-'5-Yr PCSB Budget Contingency'!H44</f>
        <v>0</v>
      </c>
      <c r="I44" s="5">
        <f>'5-Yr PCSB Budget Base Case'!I44-'5-Yr PCSB Budget Contingency'!I44</f>
        <v>0</v>
      </c>
      <c r="J44" s="5">
        <f>'5-Yr PCSB Budget Base Case'!J44-'5-Yr PCSB Budget Contingency'!J44</f>
        <v>0</v>
      </c>
      <c r="K44" s="5">
        <f>'5-Yr PCSB Budget Base Case'!K44-'5-Yr PCSB Budget Contingency'!K44</f>
        <v>0</v>
      </c>
      <c r="L44" s="106">
        <f>IF('5-Yr PCSB Budget Base Case'!G44,G44/'5-Yr PCSB Budget Base Case'!G44,0)</f>
        <v>0</v>
      </c>
      <c r="M44" s="107">
        <f>IF('5-Yr PCSB Budget Base Case'!H44,H44/'5-Yr PCSB Budget Base Case'!H44,0)</f>
        <v>0</v>
      </c>
      <c r="N44" s="107">
        <f>IF('5-Yr PCSB Budget Base Case'!I44,I44/'5-Yr PCSB Budget Base Case'!I44,0)</f>
        <v>0</v>
      </c>
      <c r="O44" s="107">
        <f>IF('5-Yr PCSB Budget Base Case'!J44,J44/'5-Yr PCSB Budget Base Case'!J44,0)</f>
        <v>0</v>
      </c>
      <c r="P44" s="108">
        <f>IF('5-Yr PCSB Budget Base Case'!K44,K44/'5-Yr PCSB Budget Base Case'!K44,0)</f>
        <v>0</v>
      </c>
    </row>
    <row r="45" spans="1:16" ht="16.5" customHeight="1" x14ac:dyDescent="0.2">
      <c r="A45" s="25" t="str">
        <f t="shared" si="2"/>
        <v>PCSB 5-Year Budget</v>
      </c>
      <c r="B45" s="16">
        <f t="shared" si="2"/>
        <v>184</v>
      </c>
      <c r="C45" s="25" t="str">
        <f t="shared" si="2"/>
        <v>Monument Academy PCS</v>
      </c>
      <c r="D45" s="26" t="str">
        <f t="shared" si="2"/>
        <v>2026-2027</v>
      </c>
      <c r="E45" s="46" t="s">
        <v>48</v>
      </c>
      <c r="F45" s="29" t="e">
        <f>'5-Yr PCSB Budget Base Case'!F45-'5-Yr PCSB Budget Contingency'!F45</f>
        <v>#VALUE!</v>
      </c>
      <c r="G45" s="120">
        <f>'5-Yr PCSB Budget Base Case'!G45-'5-Yr PCSB Budget Contingency'!G45</f>
        <v>0</v>
      </c>
      <c r="H45" s="120">
        <f>'5-Yr PCSB Budget Base Case'!H45-'5-Yr PCSB Budget Contingency'!H45</f>
        <v>12408.314721530012</v>
      </c>
      <c r="I45" s="120">
        <f>'5-Yr PCSB Budget Base Case'!I45-'5-Yr PCSB Budget Contingency'!I45</f>
        <v>20768.918717089982</v>
      </c>
      <c r="J45" s="120">
        <f>'5-Yr PCSB Budget Base Case'!J45-'5-Yr PCSB Budget Contingency'!J45</f>
        <v>29002.419207375962</v>
      </c>
      <c r="K45" s="120">
        <f>'5-Yr PCSB Budget Base Case'!K45-'5-Yr PCSB Budget Contingency'!K45</f>
        <v>34531.681329267973</v>
      </c>
      <c r="L45" s="121">
        <f>IF('5-Yr PCSB Budget Base Case'!G45,G45/'5-Yr PCSB Budget Base Case'!G45,0)</f>
        <v>0</v>
      </c>
      <c r="M45" s="122">
        <f>IF('5-Yr PCSB Budget Base Case'!H45,H45/'5-Yr PCSB Budget Base Case'!H45,0)</f>
        <v>2.8454850694933486E-2</v>
      </c>
      <c r="N45" s="122">
        <f>IF('5-Yr PCSB Budget Base Case'!I45,I45/'5-Yr PCSB Budget Base Case'!I45,0)</f>
        <v>4.0053201390509725E-2</v>
      </c>
      <c r="O45" s="122">
        <f>IF('5-Yr PCSB Budget Base Case'!J45,J45/'5-Yr PCSB Budget Base Case'!J45,0)</f>
        <v>5.6644821037782893E-2</v>
      </c>
      <c r="P45" s="123">
        <f>IF('5-Yr PCSB Budget Base Case'!K45,K45/'5-Yr PCSB Budget Base Case'!K45,0)</f>
        <v>6.5881586039847437E-2</v>
      </c>
    </row>
    <row r="46" spans="1:16" ht="30" customHeight="1" x14ac:dyDescent="0.2">
      <c r="A46" s="25" t="str">
        <f t="shared" si="2"/>
        <v>PCSB 5-Year Budget</v>
      </c>
      <c r="B46" s="16">
        <f t="shared" si="2"/>
        <v>184</v>
      </c>
      <c r="C46" s="25" t="str">
        <f t="shared" si="2"/>
        <v>Monument Academy PCS</v>
      </c>
      <c r="D46" s="26" t="str">
        <f t="shared" si="2"/>
        <v>2026-2027</v>
      </c>
      <c r="E46" s="37" t="s">
        <v>50</v>
      </c>
      <c r="F46" s="29" t="e">
        <f>'5-Yr PCSB Budget Base Case'!F46-'5-Yr PCSB Budget Contingency'!F46</f>
        <v>#VALUE!</v>
      </c>
      <c r="G46" s="51">
        <f>'5-Yr PCSB Budget Base Case'!G46-'5-Yr PCSB Budget Contingency'!G46</f>
        <v>0</v>
      </c>
      <c r="H46" s="51">
        <f>'5-Yr PCSB Budget Base Case'!H46-'5-Yr PCSB Budget Contingency'!H46</f>
        <v>113380.46400000015</v>
      </c>
      <c r="I46" s="51">
        <f>'5-Yr PCSB Budget Base Case'!I46-'5-Yr PCSB Budget Contingency'!I46</f>
        <v>203627.30873600021</v>
      </c>
      <c r="J46" s="51">
        <f>'5-Yr PCSB Budget Base Case'!J46-'5-Yr PCSB Budget Contingency'!J46</f>
        <v>309539.52171056066</v>
      </c>
      <c r="K46" s="51">
        <f>'5-Yr PCSB Budget Base Case'!K46-'5-Yr PCSB Budget Contingency'!K46</f>
        <v>364906.49809917249</v>
      </c>
      <c r="L46" s="124">
        <f>IF('5-Yr PCSB Budget Base Case'!G46,G46/'5-Yr PCSB Budget Base Case'!G46,0)</f>
        <v>0</v>
      </c>
      <c r="M46" s="125">
        <f>IF('5-Yr PCSB Budget Base Case'!H46,H46/'5-Yr PCSB Budget Base Case'!H46,0)</f>
        <v>3.0639368544934396E-2</v>
      </c>
      <c r="N46" s="125">
        <f>IF('5-Yr PCSB Budget Base Case'!I46,I46/'5-Yr PCSB Budget Base Case'!I46,0)</f>
        <v>4.5763277699449947E-2</v>
      </c>
      <c r="O46" s="125">
        <f>IF('5-Yr PCSB Budget Base Case'!J46,J46/'5-Yr PCSB Budget Base Case'!J46,0)</f>
        <v>5.9217554696678644E-2</v>
      </c>
      <c r="P46" s="126">
        <f>IF('5-Yr PCSB Budget Base Case'!K46,K46/'5-Yr PCSB Budget Base Case'!K46,0)</f>
        <v>6.8440912003573773E-2</v>
      </c>
    </row>
    <row r="47" spans="1:16" ht="16.5" customHeight="1" x14ac:dyDescent="0.2">
      <c r="A47" s="25" t="str">
        <f t="shared" si="2"/>
        <v>PCSB 5-Year Budget</v>
      </c>
      <c r="B47" s="16">
        <f t="shared" si="2"/>
        <v>184</v>
      </c>
      <c r="C47" s="25" t="str">
        <f t="shared" si="2"/>
        <v>Monument Academy PCS</v>
      </c>
      <c r="D47" s="26" t="str">
        <f t="shared" si="2"/>
        <v>2026-2027</v>
      </c>
      <c r="E47" s="46" t="s">
        <v>51</v>
      </c>
      <c r="F47" s="29" t="e">
        <f>'5-Yr PCSB Budget Base Case'!F47-'5-Yr PCSB Budget Contingency'!F47</f>
        <v>#VALUE!</v>
      </c>
      <c r="G47" s="51">
        <f>'5-Yr PCSB Budget Base Case'!G47-'5-Yr PCSB Budget Contingency'!G47</f>
        <v>0</v>
      </c>
      <c r="H47" s="51">
        <f>'5-Yr PCSB Budget Base Case'!H47-'5-Yr PCSB Budget Contingency'!H47</f>
        <v>460129.74632153101</v>
      </c>
      <c r="I47" s="51">
        <f>'5-Yr PCSB Budget Base Case'!I47-'5-Yr PCSB Budget Contingency'!I47</f>
        <v>740152.63265709206</v>
      </c>
      <c r="J47" s="51">
        <f>'5-Yr PCSB Budget Base Case'!J47-'5-Yr PCSB Budget Contingency'!J47</f>
        <v>1208379.1999353692</v>
      </c>
      <c r="K47" s="51">
        <f>'5-Yr PCSB Budget Base Case'!K47-'5-Yr PCSB Budget Contingency'!K47</f>
        <v>1431594.6228250191</v>
      </c>
      <c r="L47" s="124">
        <f>IF('5-Yr PCSB Budget Base Case'!G47,G47/'5-Yr PCSB Budget Base Case'!G47,0)</f>
        <v>0</v>
      </c>
      <c r="M47" s="125">
        <f>IF('5-Yr PCSB Budget Base Case'!H47,H47/'5-Yr PCSB Budget Base Case'!H47,0)</f>
        <v>2.9169326462424976E-2</v>
      </c>
      <c r="N47" s="125">
        <f>IF('5-Yr PCSB Budget Base Case'!I47,I47/'5-Yr PCSB Budget Base Case'!I47,0)</f>
        <v>3.9424659483660175E-2</v>
      </c>
      <c r="O47" s="125">
        <f>IF('5-Yr PCSB Budget Base Case'!J47,J47/'5-Yr PCSB Budget Base Case'!J47,0)</f>
        <v>5.7265779946708679E-2</v>
      </c>
      <c r="P47" s="126">
        <f>IF('5-Yr PCSB Budget Base Case'!K47,K47/'5-Yr PCSB Budget Base Case'!K47,0)</f>
        <v>6.6507930240747415E-2</v>
      </c>
    </row>
    <row r="48" spans="1:16" ht="16.5" customHeight="1" x14ac:dyDescent="0.2">
      <c r="A48" s="25" t="str">
        <f t="shared" si="2"/>
        <v>PCSB 5-Year Budget</v>
      </c>
      <c r="B48" s="16">
        <f t="shared" si="2"/>
        <v>184</v>
      </c>
      <c r="C48" s="25" t="str">
        <f t="shared" si="2"/>
        <v>Monument Academy PCS</v>
      </c>
      <c r="D48" s="26" t="str">
        <f t="shared" si="2"/>
        <v>2026-2027</v>
      </c>
      <c r="E48" s="32" t="s">
        <v>52</v>
      </c>
      <c r="F48" s="29" t="e">
        <f>'5-Yr PCSB Budget Base Case'!F48-'5-Yr PCSB Budget Contingency'!F48</f>
        <v>#VALUE!</v>
      </c>
      <c r="G48" s="51">
        <f>'5-Yr PCSB Budget Base Case'!G48-'5-Yr PCSB Budget Contingency'!G48</f>
        <v>0</v>
      </c>
      <c r="H48" s="51">
        <f>'5-Yr PCSB Budget Base Case'!H48-'5-Yr PCSB Budget Contingency'!H48</f>
        <v>41584</v>
      </c>
      <c r="I48" s="51">
        <f>'5-Yr PCSB Budget Base Case'!I48-'5-Yr PCSB Budget Contingency'!I48</f>
        <v>87326.400000000373</v>
      </c>
      <c r="J48" s="51">
        <f>'5-Yr PCSB Budget Base Case'!J48-'5-Yr PCSB Budget Contingency'!J48</f>
        <v>128861.90000000037</v>
      </c>
      <c r="K48" s="51">
        <f>'5-Yr PCSB Budget Base Case'!K48-'5-Yr PCSB Budget Contingency'!K48</f>
        <v>155374.29900000058</v>
      </c>
      <c r="L48" s="124">
        <f>IF('5-Yr PCSB Budget Base Case'!G48,G48/'5-Yr PCSB Budget Base Case'!G48,0)</f>
        <v>0</v>
      </c>
      <c r="M48" s="125">
        <f>IF('5-Yr PCSB Budget Base Case'!H48,H48/'5-Yr PCSB Budget Base Case'!H48,0)</f>
        <v>1.9417475728155338E-2</v>
      </c>
      <c r="N48" s="125">
        <f>IF('5-Yr PCSB Budget Base Case'!I48,I48/'5-Yr PCSB Budget Base Case'!I48,0)</f>
        <v>3.4653465346534795E-2</v>
      </c>
      <c r="O48" s="125">
        <f>IF('5-Yr PCSB Budget Base Case'!J48,J48/'5-Yr PCSB Budget Base Case'!J48,0)</f>
        <v>4.6967497447460343E-2</v>
      </c>
      <c r="P48" s="126">
        <f>IF('5-Yr PCSB Budget Base Case'!K48,K48/'5-Yr PCSB Budget Base Case'!K48,0)</f>
        <v>5.6088720846174875E-2</v>
      </c>
    </row>
    <row r="49" spans="1:16" ht="15" customHeight="1" x14ac:dyDescent="0.2">
      <c r="A49" s="25" t="str">
        <f t="shared" si="2"/>
        <v>PCSB 5-Year Budget</v>
      </c>
      <c r="B49" s="16">
        <f t="shared" si="2"/>
        <v>184</v>
      </c>
      <c r="C49" s="25" t="str">
        <f t="shared" si="2"/>
        <v>Monument Academy PCS</v>
      </c>
      <c r="D49" s="26" t="str">
        <f t="shared" si="2"/>
        <v>2026-2027</v>
      </c>
      <c r="E49" t="s">
        <v>53</v>
      </c>
      <c r="F49" s="29" t="e">
        <f>'5-Yr PCSB Budget Base Case'!F49-'5-Yr PCSB Budget Contingency'!F49</f>
        <v>#VALUE!</v>
      </c>
      <c r="G49" s="5">
        <f>'5-Yr PCSB Budget Base Case'!G49-'5-Yr PCSB Budget Contingency'!G49</f>
        <v>0</v>
      </c>
      <c r="H49" s="5">
        <f>'5-Yr PCSB Budget Base Case'!H49-'5-Yr PCSB Budget Contingency'!H49</f>
        <v>12705.776276521035</v>
      </c>
      <c r="I49" s="5">
        <f>'5-Yr PCSB Budget Base Case'!I49-'5-Yr PCSB Budget Contingency'!I49</f>
        <v>22304.988827993977</v>
      </c>
      <c r="J49" s="5">
        <f>'5-Yr PCSB Budget Base Case'!J49-'5-Yr PCSB Budget Contingency'!J49</f>
        <v>30341.914582759957</v>
      </c>
      <c r="K49" s="5">
        <f>'5-Yr PCSB Budget Base Case'!K49-'5-Yr PCSB Budget Contingency'!K49</f>
        <v>32791.13764611003</v>
      </c>
      <c r="L49" s="106">
        <f>IF('5-Yr PCSB Budget Base Case'!G49,G49/'5-Yr PCSB Budget Base Case'!G49,0)</f>
        <v>0</v>
      </c>
      <c r="M49" s="107">
        <f>IF('5-Yr PCSB Budget Base Case'!H49,H49/'5-Yr PCSB Budget Base Case'!H49,0)</f>
        <v>1.9417475728155498E-2</v>
      </c>
      <c r="N49" s="107">
        <f>IF('5-Yr PCSB Budget Base Case'!I49,I49/'5-Yr PCSB Budget Base Case'!I49,0)</f>
        <v>2.499999999999989E-2</v>
      </c>
      <c r="O49" s="107">
        <f>IF('5-Yr PCSB Budget Base Case'!J49,J49/'5-Yr PCSB Budget Base Case'!J49,0)</f>
        <v>2.9197080291973574E-2</v>
      </c>
      <c r="P49" s="108">
        <f>IF('5-Yr PCSB Budget Base Case'!K49,K49/'5-Yr PCSB Budget Base Case'!K49,0)</f>
        <v>2.9197080291967905E-2</v>
      </c>
    </row>
    <row r="50" spans="1:16" ht="16.5" customHeight="1" x14ac:dyDescent="0.2">
      <c r="A50" s="25" t="str">
        <f t="shared" si="2"/>
        <v>PCSB 5-Year Budget</v>
      </c>
      <c r="B50" s="16">
        <f t="shared" si="2"/>
        <v>184</v>
      </c>
      <c r="C50" s="25" t="str">
        <f t="shared" si="2"/>
        <v>Monument Academy PCS</v>
      </c>
      <c r="D50" s="26" t="str">
        <f t="shared" si="2"/>
        <v>2026-2027</v>
      </c>
      <c r="E50" t="s">
        <v>55</v>
      </c>
      <c r="F50" s="29" t="e">
        <f>'5-Yr PCSB Budget Base Case'!F50-'5-Yr PCSB Budget Contingency'!F50</f>
        <v>#VALUE!</v>
      </c>
      <c r="G50" s="5">
        <f>'5-Yr PCSB Budget Base Case'!G50-'5-Yr PCSB Budget Contingency'!G50</f>
        <v>0</v>
      </c>
      <c r="H50" s="5">
        <f>'5-Yr PCSB Budget Base Case'!H50-'5-Yr PCSB Budget Contingency'!H50</f>
        <v>0</v>
      </c>
      <c r="I50" s="5">
        <f>'5-Yr PCSB Budget Base Case'!I50-'5-Yr PCSB Budget Contingency'!I50</f>
        <v>0</v>
      </c>
      <c r="J50" s="5">
        <f>'5-Yr PCSB Budget Base Case'!J50-'5-Yr PCSB Budget Contingency'!J50</f>
        <v>0</v>
      </c>
      <c r="K50" s="5">
        <f>'5-Yr PCSB Budget Base Case'!K50-'5-Yr PCSB Budget Contingency'!K50</f>
        <v>0</v>
      </c>
      <c r="L50" s="106">
        <f>IF('5-Yr PCSB Budget Base Case'!G50,G50/'5-Yr PCSB Budget Base Case'!G50,0)</f>
        <v>0</v>
      </c>
      <c r="M50" s="107">
        <f>IF('5-Yr PCSB Budget Base Case'!H50,H50/'5-Yr PCSB Budget Base Case'!H50,0)</f>
        <v>0</v>
      </c>
      <c r="N50" s="107">
        <f>IF('5-Yr PCSB Budget Base Case'!I50,I50/'5-Yr PCSB Budget Base Case'!I50,0)</f>
        <v>0</v>
      </c>
      <c r="O50" s="107">
        <f>IF('5-Yr PCSB Budget Base Case'!J50,J50/'5-Yr PCSB Budget Base Case'!J50,0)</f>
        <v>0</v>
      </c>
      <c r="P50" s="108">
        <f>IF('5-Yr PCSB Budget Base Case'!K50,K50/'5-Yr PCSB Budget Base Case'!K50,0)</f>
        <v>0</v>
      </c>
    </row>
    <row r="51" spans="1:16" ht="16.5" customHeight="1" x14ac:dyDescent="0.2">
      <c r="A51" s="25" t="str">
        <f t="shared" si="2"/>
        <v>PCSB 5-Year Budget</v>
      </c>
      <c r="B51" s="16">
        <f t="shared" si="2"/>
        <v>184</v>
      </c>
      <c r="C51" s="25" t="str">
        <f t="shared" si="2"/>
        <v>Monument Academy PCS</v>
      </c>
      <c r="D51" s="26" t="str">
        <f t="shared" si="2"/>
        <v>2026-2027</v>
      </c>
      <c r="E51" t="s">
        <v>56</v>
      </c>
      <c r="F51" s="29" t="e">
        <f>'5-Yr PCSB Budget Base Case'!F51-'5-Yr PCSB Budget Contingency'!F51</f>
        <v>#VALUE!</v>
      </c>
      <c r="G51" s="5">
        <f>'5-Yr PCSB Budget Base Case'!G51-'5-Yr PCSB Budget Contingency'!G51</f>
        <v>0</v>
      </c>
      <c r="H51" s="5">
        <f>'5-Yr PCSB Budget Base Case'!H51-'5-Yr PCSB Budget Contingency'!H51</f>
        <v>0</v>
      </c>
      <c r="I51" s="5">
        <f>'5-Yr PCSB Budget Base Case'!I51-'5-Yr PCSB Budget Contingency'!I51</f>
        <v>0</v>
      </c>
      <c r="J51" s="5">
        <f>'5-Yr PCSB Budget Base Case'!J51-'5-Yr PCSB Budget Contingency'!J51</f>
        <v>0</v>
      </c>
      <c r="K51" s="5">
        <f>'5-Yr PCSB Budget Base Case'!K51-'5-Yr PCSB Budget Contingency'!K51</f>
        <v>0</v>
      </c>
      <c r="L51" s="106">
        <f>IF('5-Yr PCSB Budget Base Case'!G51,G51/'5-Yr PCSB Budget Base Case'!G51,0)</f>
        <v>0</v>
      </c>
      <c r="M51" s="107">
        <f>IF('5-Yr PCSB Budget Base Case'!H51,H51/'5-Yr PCSB Budget Base Case'!H51,0)</f>
        <v>0</v>
      </c>
      <c r="N51" s="107">
        <f>IF('5-Yr PCSB Budget Base Case'!I51,I51/'5-Yr PCSB Budget Base Case'!I51,0)</f>
        <v>0</v>
      </c>
      <c r="O51" s="107">
        <f>IF('5-Yr PCSB Budget Base Case'!J51,J51/'5-Yr PCSB Budget Base Case'!J51,0)</f>
        <v>0</v>
      </c>
      <c r="P51" s="108">
        <f>IF('5-Yr PCSB Budget Base Case'!K51,K51/'5-Yr PCSB Budget Base Case'!K51,0)</f>
        <v>0</v>
      </c>
    </row>
    <row r="52" spans="1:16" ht="16.5" customHeight="1" x14ac:dyDescent="0.2">
      <c r="A52" s="25" t="str">
        <f t="shared" si="2"/>
        <v>PCSB 5-Year Budget</v>
      </c>
      <c r="B52" s="16">
        <f t="shared" si="2"/>
        <v>184</v>
      </c>
      <c r="C52" s="25" t="str">
        <f t="shared" si="2"/>
        <v>Monument Academy PCS</v>
      </c>
      <c r="D52" s="26" t="str">
        <f t="shared" si="2"/>
        <v>2026-2027</v>
      </c>
      <c r="E52" t="s">
        <v>58</v>
      </c>
      <c r="F52" s="29" t="e">
        <f>'5-Yr PCSB Budget Base Case'!F52-'5-Yr PCSB Budget Contingency'!F52</f>
        <v>#VALUE!</v>
      </c>
      <c r="G52" s="5">
        <f>'5-Yr PCSB Budget Base Case'!G52-'5-Yr PCSB Budget Contingency'!G52</f>
        <v>0</v>
      </c>
      <c r="H52" s="5">
        <f>'5-Yr PCSB Budget Base Case'!H52-'5-Yr PCSB Budget Contingency'!H52</f>
        <v>0</v>
      </c>
      <c r="I52" s="5">
        <f>'5-Yr PCSB Budget Base Case'!I52-'5-Yr PCSB Budget Contingency'!I52</f>
        <v>0</v>
      </c>
      <c r="J52" s="5">
        <f>'5-Yr PCSB Budget Base Case'!J52-'5-Yr PCSB Budget Contingency'!J52</f>
        <v>0</v>
      </c>
      <c r="K52" s="5">
        <f>'5-Yr PCSB Budget Base Case'!K52-'5-Yr PCSB Budget Contingency'!K52</f>
        <v>0</v>
      </c>
      <c r="L52" s="106">
        <f>IF('5-Yr PCSB Budget Base Case'!G52,G52/'5-Yr PCSB Budget Base Case'!G52,0)</f>
        <v>0</v>
      </c>
      <c r="M52" s="107">
        <f>IF('5-Yr PCSB Budget Base Case'!H52,H52/'5-Yr PCSB Budget Base Case'!H52,0)</f>
        <v>0</v>
      </c>
      <c r="N52" s="107">
        <f>IF('5-Yr PCSB Budget Base Case'!I52,I52/'5-Yr PCSB Budget Base Case'!I52,0)</f>
        <v>0</v>
      </c>
      <c r="O52" s="107">
        <f>IF('5-Yr PCSB Budget Base Case'!J52,J52/'5-Yr PCSB Budget Base Case'!J52,0)</f>
        <v>0</v>
      </c>
      <c r="P52" s="108">
        <f>IF('5-Yr PCSB Budget Base Case'!K52,K52/'5-Yr PCSB Budget Base Case'!K52,0)</f>
        <v>0</v>
      </c>
    </row>
    <row r="53" spans="1:16" ht="16.5" customHeight="1" x14ac:dyDescent="0.2">
      <c r="A53" s="25" t="str">
        <f t="shared" si="2"/>
        <v>PCSB 5-Year Budget</v>
      </c>
      <c r="B53" s="16">
        <f t="shared" si="2"/>
        <v>184</v>
      </c>
      <c r="C53" s="25" t="str">
        <f t="shared" si="2"/>
        <v>Monument Academy PCS</v>
      </c>
      <c r="D53" s="26" t="str">
        <f t="shared" si="2"/>
        <v>2026-2027</v>
      </c>
      <c r="E53" s="54" t="s">
        <v>60</v>
      </c>
      <c r="F53" s="29" t="e">
        <f>'5-Yr PCSB Budget Base Case'!F53-'5-Yr PCSB Budget Contingency'!F53</f>
        <v>#VALUE!</v>
      </c>
      <c r="G53" s="55">
        <f>'5-Yr PCSB Budget Base Case'!G53-'5-Yr PCSB Budget Contingency'!G53</f>
        <v>0</v>
      </c>
      <c r="H53" s="55">
        <f>'5-Yr PCSB Budget Base Case'!H53-'5-Yr PCSB Budget Contingency'!H53</f>
        <v>627799.98659805208</v>
      </c>
      <c r="I53" s="55">
        <f>'5-Yr PCSB Budget Base Case'!I53-'5-Yr PCSB Budget Contingency'!I53</f>
        <v>1053411.3302210867</v>
      </c>
      <c r="J53" s="55">
        <f>'5-Yr PCSB Budget Base Case'!J53-'5-Yr PCSB Budget Contingency'!J53</f>
        <v>1677122.5362286866</v>
      </c>
      <c r="K53" s="55">
        <f>'5-Yr PCSB Budget Base Case'!K53-'5-Yr PCSB Budget Contingency'!K53</f>
        <v>1984666.5575703084</v>
      </c>
      <c r="L53" s="127">
        <f>IF('5-Yr PCSB Budget Base Case'!G53,G53/'5-Yr PCSB Budget Base Case'!G53,0)</f>
        <v>0</v>
      </c>
      <c r="M53" s="128">
        <f>IF('5-Yr PCSB Budget Base Case'!H53,H53/'5-Yr PCSB Budget Base Case'!H53,0)</f>
        <v>2.682157008247012E-2</v>
      </c>
      <c r="N53" s="128">
        <f>IF('5-Yr PCSB Budget Base Case'!I53,I53/'5-Yr PCSB Budget Base Case'!I53,0)</f>
        <v>3.7906369031450539E-2</v>
      </c>
      <c r="O53" s="128">
        <f>IF('5-Yr PCSB Budget Base Case'!J53,J53/'5-Yr PCSB Budget Base Case'!J53,0)</f>
        <v>5.3592583493932019E-2</v>
      </c>
      <c r="P53" s="129">
        <f>IF('5-Yr PCSB Budget Base Case'!K53,K53/'5-Yr PCSB Budget Base Case'!K53,0)</f>
        <v>6.2542098315827119E-2</v>
      </c>
    </row>
    <row r="54" spans="1:16" ht="30" customHeight="1" x14ac:dyDescent="0.2">
      <c r="A54" s="25" t="str">
        <f t="shared" si="2"/>
        <v>PCSB 5-Year Budget</v>
      </c>
      <c r="B54" s="16">
        <f t="shared" si="2"/>
        <v>184</v>
      </c>
      <c r="C54" s="25" t="str">
        <f t="shared" si="2"/>
        <v>Monument Academy PCS</v>
      </c>
      <c r="D54" s="26" t="str">
        <f t="shared" si="2"/>
        <v>2026-2027</v>
      </c>
      <c r="E54" t="s">
        <v>146</v>
      </c>
      <c r="F54" s="29" t="e">
        <f>'5-Yr PCSB Budget Base Case'!F54-'5-Yr PCSB Budget Contingency'!F54</f>
        <v>#VALUE!</v>
      </c>
      <c r="G54" s="130">
        <f>'5-Yr PCSB Budget Base Case'!G54-'5-Yr PCSB Budget Contingency'!G54</f>
        <v>0</v>
      </c>
      <c r="H54" s="130">
        <f>'5-Yr PCSB Budget Base Case'!H54-'5-Yr PCSB Budget Contingency'!H54</f>
        <v>0</v>
      </c>
      <c r="I54" s="130">
        <f>'5-Yr PCSB Budget Base Case'!I54-'5-Yr PCSB Budget Contingency'!I54</f>
        <v>0</v>
      </c>
      <c r="J54" s="130">
        <f>'5-Yr PCSB Budget Base Case'!J54-'5-Yr PCSB Budget Contingency'!J54</f>
        <v>0</v>
      </c>
      <c r="K54" s="130">
        <f>'5-Yr PCSB Budget Base Case'!K54-'5-Yr PCSB Budget Contingency'!K54</f>
        <v>0</v>
      </c>
      <c r="L54" s="131">
        <f>IF('5-Yr PCSB Budget Base Case'!G54,G54/'5-Yr PCSB Budget Base Case'!G54,0)</f>
        <v>0</v>
      </c>
      <c r="M54" s="132">
        <f>IF('5-Yr PCSB Budget Base Case'!H54,H54/'5-Yr PCSB Budget Base Case'!H54,0)</f>
        <v>0</v>
      </c>
      <c r="N54" s="132">
        <f>IF('5-Yr PCSB Budget Base Case'!I54,I54/'5-Yr PCSB Budget Base Case'!I54,0)</f>
        <v>0</v>
      </c>
      <c r="O54" s="132">
        <f>IF('5-Yr PCSB Budget Base Case'!J54,J54/'5-Yr PCSB Budget Base Case'!J54,0)</f>
        <v>0</v>
      </c>
      <c r="P54" s="133">
        <f>IF('5-Yr PCSB Budget Base Case'!K54,K54/'5-Yr PCSB Budget Base Case'!K54,0)</f>
        <v>0</v>
      </c>
    </row>
    <row r="55" spans="1:16" ht="16.5" customHeight="1" x14ac:dyDescent="0.2">
      <c r="A55" s="25" t="str">
        <f t="shared" si="2"/>
        <v>PCSB 5-Year Budget</v>
      </c>
      <c r="B55" s="16">
        <f t="shared" si="2"/>
        <v>184</v>
      </c>
      <c r="C55" s="25" t="str">
        <f t="shared" si="2"/>
        <v>Monument Academy PCS</v>
      </c>
      <c r="D55" s="26" t="str">
        <f t="shared" si="2"/>
        <v>2026-2027</v>
      </c>
      <c r="E55" t="s">
        <v>147</v>
      </c>
      <c r="F55" s="29" t="e">
        <f>'5-Yr PCSB Budget Base Case'!F55-'5-Yr PCSB Budget Contingency'!F55</f>
        <v>#VALUE!</v>
      </c>
      <c r="G55" s="130">
        <f>'5-Yr PCSB Budget Base Case'!G55-'5-Yr PCSB Budget Contingency'!G55</f>
        <v>0</v>
      </c>
      <c r="H55" s="130">
        <f>'5-Yr PCSB Budget Base Case'!H55-'5-Yr PCSB Budget Contingency'!H55</f>
        <v>0</v>
      </c>
      <c r="I55" s="130">
        <f>'5-Yr PCSB Budget Base Case'!I55-'5-Yr PCSB Budget Contingency'!I55</f>
        <v>0</v>
      </c>
      <c r="J55" s="130">
        <f>'5-Yr PCSB Budget Base Case'!J55-'5-Yr PCSB Budget Contingency'!J55</f>
        <v>0</v>
      </c>
      <c r="K55" s="130">
        <f>'5-Yr PCSB Budget Base Case'!K55-'5-Yr PCSB Budget Contingency'!K55</f>
        <v>0</v>
      </c>
      <c r="L55" s="131">
        <f>IF('5-Yr PCSB Budget Base Case'!G55,G55/'5-Yr PCSB Budget Base Case'!G55,0)</f>
        <v>0</v>
      </c>
      <c r="M55" s="132">
        <f>IF('5-Yr PCSB Budget Base Case'!H55,H55/'5-Yr PCSB Budget Base Case'!H55,0)</f>
        <v>0</v>
      </c>
      <c r="N55" s="132">
        <f>IF('5-Yr PCSB Budget Base Case'!I55,I55/'5-Yr PCSB Budget Base Case'!I55,0)</f>
        <v>0</v>
      </c>
      <c r="O55" s="132">
        <f>IF('5-Yr PCSB Budget Base Case'!J55,J55/'5-Yr PCSB Budget Base Case'!J55,0)</f>
        <v>0</v>
      </c>
      <c r="P55" s="133">
        <f>IF('5-Yr PCSB Budget Base Case'!K55,K55/'5-Yr PCSB Budget Base Case'!K55,0)</f>
        <v>0</v>
      </c>
    </row>
    <row r="56" spans="1:16" ht="16.5" customHeight="1" x14ac:dyDescent="0.2">
      <c r="A56" s="25" t="str">
        <f t="shared" si="2"/>
        <v>PCSB 5-Year Budget</v>
      </c>
      <c r="B56" s="16">
        <f t="shared" si="2"/>
        <v>184</v>
      </c>
      <c r="C56" s="25" t="str">
        <f t="shared" si="2"/>
        <v>Monument Academy PCS</v>
      </c>
      <c r="D56" s="26" t="str">
        <f t="shared" si="2"/>
        <v>2026-2027</v>
      </c>
      <c r="E56" t="s">
        <v>148</v>
      </c>
      <c r="F56" s="29" t="e">
        <f>'5-Yr PCSB Budget Base Case'!F56-'5-Yr PCSB Budget Contingency'!F56</f>
        <v>#VALUE!</v>
      </c>
      <c r="G56" s="130">
        <f>'5-Yr PCSB Budget Base Case'!G56-'5-Yr PCSB Budget Contingency'!G56</f>
        <v>0</v>
      </c>
      <c r="H56" s="130">
        <f>'5-Yr PCSB Budget Base Case'!H56-'5-Yr PCSB Budget Contingency'!H56</f>
        <v>0</v>
      </c>
      <c r="I56" s="130">
        <f>'5-Yr PCSB Budget Base Case'!I56-'5-Yr PCSB Budget Contingency'!I56</f>
        <v>0</v>
      </c>
      <c r="J56" s="130">
        <f>'5-Yr PCSB Budget Base Case'!J56-'5-Yr PCSB Budget Contingency'!J56</f>
        <v>0</v>
      </c>
      <c r="K56" s="130">
        <f>'5-Yr PCSB Budget Base Case'!K56-'5-Yr PCSB Budget Contingency'!K56</f>
        <v>0</v>
      </c>
      <c r="L56" s="131">
        <f>IF('5-Yr PCSB Budget Base Case'!G56,G56/'5-Yr PCSB Budget Base Case'!G56,0)</f>
        <v>0</v>
      </c>
      <c r="M56" s="132">
        <f>IF('5-Yr PCSB Budget Base Case'!H56,H56/'5-Yr PCSB Budget Base Case'!H56,0)</f>
        <v>0</v>
      </c>
      <c r="N56" s="132">
        <f>IF('5-Yr PCSB Budget Base Case'!I56,I56/'5-Yr PCSB Budget Base Case'!I56,0)</f>
        <v>0</v>
      </c>
      <c r="O56" s="132">
        <f>IF('5-Yr PCSB Budget Base Case'!J56,J56/'5-Yr PCSB Budget Base Case'!J56,0)</f>
        <v>0</v>
      </c>
      <c r="P56" s="133">
        <f>IF('5-Yr PCSB Budget Base Case'!K56,K56/'5-Yr PCSB Budget Base Case'!K56,0)</f>
        <v>0</v>
      </c>
    </row>
    <row r="57" spans="1:16" ht="16.5" customHeight="1" x14ac:dyDescent="0.2">
      <c r="A57" s="25" t="str">
        <f t="shared" si="2"/>
        <v>PCSB 5-Year Budget</v>
      </c>
      <c r="B57" s="16">
        <f t="shared" si="2"/>
        <v>184</v>
      </c>
      <c r="C57" s="25" t="str">
        <f t="shared" si="2"/>
        <v>Monument Academy PCS</v>
      </c>
      <c r="D57" s="26" t="str">
        <f t="shared" si="2"/>
        <v>2026-2027</v>
      </c>
      <c r="E57" t="s">
        <v>64</v>
      </c>
      <c r="F57" s="29" t="e">
        <f>'5-Yr PCSB Budget Base Case'!F57-'5-Yr PCSB Budget Contingency'!F57</f>
        <v>#VALUE!</v>
      </c>
      <c r="G57" s="130">
        <f>'5-Yr PCSB Budget Base Case'!G57-'5-Yr PCSB Budget Contingency'!G57</f>
        <v>0</v>
      </c>
      <c r="H57" s="130">
        <f>'5-Yr PCSB Budget Base Case'!H57-'5-Yr PCSB Budget Contingency'!H57</f>
        <v>0</v>
      </c>
      <c r="I57" s="130">
        <f>'5-Yr PCSB Budget Base Case'!I57-'5-Yr PCSB Budget Contingency'!I57</f>
        <v>0</v>
      </c>
      <c r="J57" s="130">
        <f>'5-Yr PCSB Budget Base Case'!J57-'5-Yr PCSB Budget Contingency'!J57</f>
        <v>0</v>
      </c>
      <c r="K57" s="130">
        <f>'5-Yr PCSB Budget Base Case'!K57-'5-Yr PCSB Budget Contingency'!K57</f>
        <v>0</v>
      </c>
      <c r="L57" s="131">
        <f>IF('5-Yr PCSB Budget Base Case'!G57,G57/'5-Yr PCSB Budget Base Case'!G57,0)</f>
        <v>0</v>
      </c>
      <c r="M57" s="132">
        <f>IF('5-Yr PCSB Budget Base Case'!H57,H57/'5-Yr PCSB Budget Base Case'!H57,0)</f>
        <v>0</v>
      </c>
      <c r="N57" s="132">
        <f>IF('5-Yr PCSB Budget Base Case'!I57,I57/'5-Yr PCSB Budget Base Case'!I57,0)</f>
        <v>0</v>
      </c>
      <c r="O57" s="132">
        <f>IF('5-Yr PCSB Budget Base Case'!J57,J57/'5-Yr PCSB Budget Base Case'!J57,0)</f>
        <v>0</v>
      </c>
      <c r="P57" s="133">
        <f>IF('5-Yr PCSB Budget Base Case'!K57,K57/'5-Yr PCSB Budget Base Case'!K57,0)</f>
        <v>0</v>
      </c>
    </row>
    <row r="58" spans="1:16" ht="16.5" customHeight="1" x14ac:dyDescent="0.2">
      <c r="A58" s="25" t="str">
        <f t="shared" si="2"/>
        <v>PCSB 5-Year Budget</v>
      </c>
      <c r="B58" s="16">
        <f t="shared" si="2"/>
        <v>184</v>
      </c>
      <c r="C58" s="25" t="str">
        <f t="shared" si="2"/>
        <v>Monument Academy PCS</v>
      </c>
      <c r="D58" s="26" t="str">
        <f t="shared" si="2"/>
        <v>2026-2027</v>
      </c>
      <c r="E58" t="s">
        <v>65</v>
      </c>
      <c r="F58" s="29"/>
      <c r="G58" s="130">
        <f>'5-Yr PCSB Budget Base Case'!G58-'5-Yr PCSB Budget Contingency'!G58</f>
        <v>0</v>
      </c>
      <c r="H58" s="130">
        <f>'5-Yr PCSB Budget Base Case'!H58-'5-Yr PCSB Budget Contingency'!H58</f>
        <v>0</v>
      </c>
      <c r="I58" s="130">
        <f>'5-Yr PCSB Budget Base Case'!I58-'5-Yr PCSB Budget Contingency'!I58</f>
        <v>0</v>
      </c>
      <c r="J58" s="130">
        <f>'5-Yr PCSB Budget Base Case'!J58-'5-Yr PCSB Budget Contingency'!J58</f>
        <v>0</v>
      </c>
      <c r="K58" s="130">
        <f>'5-Yr PCSB Budget Base Case'!K58-'5-Yr PCSB Budget Contingency'!K58</f>
        <v>0</v>
      </c>
      <c r="L58" s="131">
        <f>IF('5-Yr PCSB Budget Base Case'!G58,G58/'5-Yr PCSB Budget Base Case'!G58,0)</f>
        <v>0</v>
      </c>
      <c r="M58" s="132">
        <f>IF('5-Yr PCSB Budget Base Case'!H58,H58/'5-Yr PCSB Budget Base Case'!H58,0)</f>
        <v>0</v>
      </c>
      <c r="N58" s="132">
        <f>IF('5-Yr PCSB Budget Base Case'!I58,I58/'5-Yr PCSB Budget Base Case'!I58,0)</f>
        <v>0</v>
      </c>
      <c r="O58" s="132">
        <f>IF('5-Yr PCSB Budget Base Case'!J58,J58/'5-Yr PCSB Budget Base Case'!J58,0)</f>
        <v>0</v>
      </c>
      <c r="P58" s="133">
        <f>IF('5-Yr PCSB Budget Base Case'!K58,K58/'5-Yr PCSB Budget Base Case'!K58,0)</f>
        <v>0</v>
      </c>
    </row>
    <row r="59" spans="1:16" ht="16.5" customHeight="1" x14ac:dyDescent="0.2">
      <c r="A59" s="25" t="str">
        <f t="shared" si="2"/>
        <v>PCSB 5-Year Budget</v>
      </c>
      <c r="B59" s="16">
        <f t="shared" si="2"/>
        <v>184</v>
      </c>
      <c r="C59" s="25" t="str">
        <f t="shared" si="2"/>
        <v>Monument Academy PCS</v>
      </c>
      <c r="D59" s="26" t="str">
        <f t="shared" si="2"/>
        <v>2026-2027</v>
      </c>
      <c r="E59" t="s">
        <v>67</v>
      </c>
      <c r="F59" s="29" t="e">
        <f>'5-Yr PCSB Budget Base Case'!F58-'5-Yr PCSB Budget Contingency'!F58</f>
        <v>#VALUE!</v>
      </c>
      <c r="G59" s="130">
        <f>'5-Yr PCSB Budget Base Case'!G59-'5-Yr PCSB Budget Contingency'!G59</f>
        <v>0</v>
      </c>
      <c r="H59" s="130">
        <f>'5-Yr PCSB Budget Base Case'!H59-'5-Yr PCSB Budget Contingency'!H59</f>
        <v>0</v>
      </c>
      <c r="I59" s="130">
        <f>'5-Yr PCSB Budget Base Case'!I59-'5-Yr PCSB Budget Contingency'!I59</f>
        <v>0</v>
      </c>
      <c r="J59" s="130">
        <f>'5-Yr PCSB Budget Base Case'!J59-'5-Yr PCSB Budget Contingency'!J59</f>
        <v>0</v>
      </c>
      <c r="K59" s="130">
        <f>'5-Yr PCSB Budget Base Case'!K59-'5-Yr PCSB Budget Contingency'!K59</f>
        <v>0</v>
      </c>
      <c r="L59" s="131">
        <f>IF('5-Yr PCSB Budget Base Case'!G59,G59/'5-Yr PCSB Budget Base Case'!G59,0)</f>
        <v>0</v>
      </c>
      <c r="M59" s="132">
        <f>IF('5-Yr PCSB Budget Base Case'!H59,H59/'5-Yr PCSB Budget Base Case'!H59,0)</f>
        <v>0</v>
      </c>
      <c r="N59" s="132">
        <f>IF('5-Yr PCSB Budget Base Case'!I59,I59/'5-Yr PCSB Budget Base Case'!I59,0)</f>
        <v>0</v>
      </c>
      <c r="O59" s="132">
        <f>IF('5-Yr PCSB Budget Base Case'!J59,J59/'5-Yr PCSB Budget Base Case'!J59,0)</f>
        <v>0</v>
      </c>
      <c r="P59" s="133">
        <f>IF('5-Yr PCSB Budget Base Case'!K59,K59/'5-Yr PCSB Budget Base Case'!K59,0)</f>
        <v>0</v>
      </c>
    </row>
    <row r="60" spans="1:16" ht="16.5" customHeight="1" x14ac:dyDescent="0.2">
      <c r="A60" s="25" t="str">
        <f t="shared" si="2"/>
        <v>PCSB 5-Year Budget</v>
      </c>
      <c r="B60" s="16">
        <f t="shared" si="2"/>
        <v>184</v>
      </c>
      <c r="C60" s="25" t="str">
        <f t="shared" si="2"/>
        <v>Monument Academy PCS</v>
      </c>
      <c r="D60" s="26" t="str">
        <f t="shared" si="2"/>
        <v>2026-2027</v>
      </c>
      <c r="E60" t="s">
        <v>149</v>
      </c>
      <c r="F60" s="29" t="e">
        <f>'5-Yr PCSB Budget Base Case'!F60-'5-Yr PCSB Budget Contingency'!F60</f>
        <v>#VALUE!</v>
      </c>
      <c r="G60" s="60">
        <f>'5-Yr PCSB Budget Base Case'!G60-'5-Yr PCSB Budget Contingency'!G60</f>
        <v>0</v>
      </c>
      <c r="H60" s="60">
        <f>'5-Yr PCSB Budget Base Case'!H60-'5-Yr PCSB Budget Contingency'!H60</f>
        <v>0</v>
      </c>
      <c r="I60" s="60">
        <f>'5-Yr PCSB Budget Base Case'!I60-'5-Yr PCSB Budget Contingency'!I60</f>
        <v>0</v>
      </c>
      <c r="J60" s="60">
        <f>'5-Yr PCSB Budget Base Case'!J60-'5-Yr PCSB Budget Contingency'!J60</f>
        <v>0</v>
      </c>
      <c r="K60" s="60">
        <f>'5-Yr PCSB Budget Base Case'!K60-'5-Yr PCSB Budget Contingency'!K60</f>
        <v>0</v>
      </c>
      <c r="L60" s="127">
        <f>IF('5-Yr PCSB Budget Base Case'!G60,G60/'5-Yr PCSB Budget Base Case'!G60,0)</f>
        <v>0</v>
      </c>
      <c r="M60" s="128">
        <f>IF('5-Yr PCSB Budget Base Case'!H60,H60/'5-Yr PCSB Budget Base Case'!H60,0)</f>
        <v>0</v>
      </c>
      <c r="N60" s="128">
        <f>IF('5-Yr PCSB Budget Base Case'!I60,I60/'5-Yr PCSB Budget Base Case'!I60,0)</f>
        <v>0</v>
      </c>
      <c r="O60" s="128">
        <f>IF('5-Yr PCSB Budget Base Case'!J60,J60/'5-Yr PCSB Budget Base Case'!J60,0)</f>
        <v>0</v>
      </c>
      <c r="P60" s="129">
        <f>IF('5-Yr PCSB Budget Base Case'!K60,K60/'5-Yr PCSB Budget Base Case'!K60,0)</f>
        <v>0</v>
      </c>
    </row>
    <row r="61" spans="1:16" ht="30" customHeight="1" x14ac:dyDescent="0.2">
      <c r="A61" s="25" t="str">
        <f t="shared" si="2"/>
        <v>PCSB 5-Year Budget</v>
      </c>
      <c r="B61" s="16">
        <f t="shared" si="2"/>
        <v>184</v>
      </c>
      <c r="C61" s="25" t="str">
        <f t="shared" si="2"/>
        <v>Monument Academy PCS</v>
      </c>
      <c r="D61" s="26" t="str">
        <f t="shared" si="2"/>
        <v>2026-2027</v>
      </c>
      <c r="E61" s="62" t="s">
        <v>69</v>
      </c>
      <c r="F61" s="29" t="e">
        <f>'5-Yr PCSB Budget Base Case'!F61-'5-Yr PCSB Budget Contingency'!F61</f>
        <v>#VALUE!</v>
      </c>
      <c r="G61" s="5">
        <f>'5-Yr PCSB Budget Base Case'!G61-'5-Yr PCSB Budget Contingency'!G61</f>
        <v>0</v>
      </c>
      <c r="H61" s="5">
        <f>'5-Yr PCSB Budget Base Case'!H61-'5-Yr PCSB Budget Contingency'!H61</f>
        <v>0</v>
      </c>
      <c r="I61" s="5">
        <f>'5-Yr PCSB Budget Base Case'!I61-'5-Yr PCSB Budget Contingency'!I61</f>
        <v>0</v>
      </c>
      <c r="J61" s="5">
        <f>'5-Yr PCSB Budget Base Case'!J61-'5-Yr PCSB Budget Contingency'!J61</f>
        <v>0</v>
      </c>
      <c r="K61" s="5">
        <f>'5-Yr PCSB Budget Base Case'!K61-'5-Yr PCSB Budget Contingency'!K61</f>
        <v>0</v>
      </c>
      <c r="L61" s="106">
        <f>IF('5-Yr PCSB Budget Base Case'!G61,G61/'5-Yr PCSB Budget Base Case'!G61,0)</f>
        <v>0</v>
      </c>
      <c r="M61" s="107">
        <f>IF('5-Yr PCSB Budget Base Case'!H61,H61/'5-Yr PCSB Budget Base Case'!H61,0)</f>
        <v>0</v>
      </c>
      <c r="N61" s="107">
        <f>IF('5-Yr PCSB Budget Base Case'!I61,I61/'5-Yr PCSB Budget Base Case'!I61,0)</f>
        <v>0</v>
      </c>
      <c r="O61" s="107">
        <f>IF('5-Yr PCSB Budget Base Case'!J61,J61/'5-Yr PCSB Budget Base Case'!J61,0)</f>
        <v>0</v>
      </c>
      <c r="P61" s="108">
        <f>IF('5-Yr PCSB Budget Base Case'!K61,K61/'5-Yr PCSB Budget Base Case'!K61,0)</f>
        <v>0</v>
      </c>
    </row>
    <row r="62" spans="1:16" ht="15" customHeight="1" x14ac:dyDescent="0.2">
      <c r="A62" s="25" t="str">
        <f t="shared" si="2"/>
        <v>PCSB 5-Year Budget</v>
      </c>
      <c r="B62" s="16">
        <f t="shared" si="2"/>
        <v>184</v>
      </c>
      <c r="C62" s="25" t="str">
        <f t="shared" si="2"/>
        <v>Monument Academy PCS</v>
      </c>
      <c r="D62" s="26" t="str">
        <f t="shared" si="2"/>
        <v>2026-2027</v>
      </c>
      <c r="E62" s="62" t="s">
        <v>71</v>
      </c>
      <c r="F62" s="29" t="e">
        <f>'5-Yr PCSB Budget Base Case'!F62-'5-Yr PCSB Budget Contingency'!F62</f>
        <v>#VALUE!</v>
      </c>
      <c r="G62" s="5">
        <f>'5-Yr PCSB Budget Base Case'!G62-'5-Yr PCSB Budget Contingency'!G62</f>
        <v>0</v>
      </c>
      <c r="H62" s="5">
        <f>'5-Yr PCSB Budget Base Case'!H62-'5-Yr PCSB Budget Contingency'!H62</f>
        <v>0</v>
      </c>
      <c r="I62" s="5">
        <f>'5-Yr PCSB Budget Base Case'!I62-'5-Yr PCSB Budget Contingency'!I62</f>
        <v>0</v>
      </c>
      <c r="J62" s="5">
        <f>'5-Yr PCSB Budget Base Case'!J62-'5-Yr PCSB Budget Contingency'!J62</f>
        <v>0</v>
      </c>
      <c r="K62" s="5">
        <f>'5-Yr PCSB Budget Base Case'!K62-'5-Yr PCSB Budget Contingency'!K62</f>
        <v>0</v>
      </c>
      <c r="L62" s="106">
        <f>IF('5-Yr PCSB Budget Base Case'!G62,G62/'5-Yr PCSB Budget Base Case'!G62,0)</f>
        <v>0</v>
      </c>
      <c r="M62" s="107">
        <f>IF('5-Yr PCSB Budget Base Case'!H62,H62/'5-Yr PCSB Budget Base Case'!H62,0)</f>
        <v>0</v>
      </c>
      <c r="N62" s="107">
        <f>IF('5-Yr PCSB Budget Base Case'!I62,I62/'5-Yr PCSB Budget Base Case'!I62,0)</f>
        <v>0</v>
      </c>
      <c r="O62" s="107">
        <f>IF('5-Yr PCSB Budget Base Case'!J62,J62/'5-Yr PCSB Budget Base Case'!J62,0)</f>
        <v>0</v>
      </c>
      <c r="P62" s="108">
        <f>IF('5-Yr PCSB Budget Base Case'!K62,K62/'5-Yr PCSB Budget Base Case'!K62,0)</f>
        <v>0</v>
      </c>
    </row>
    <row r="63" spans="1:16" ht="15" customHeight="1" x14ac:dyDescent="0.2">
      <c r="A63" s="25" t="str">
        <f t="shared" ref="A63:D82" si="3">A$2</f>
        <v>PCSB 5-Year Budget</v>
      </c>
      <c r="B63" s="16">
        <f t="shared" si="3"/>
        <v>184</v>
      </c>
      <c r="C63" s="25" t="str">
        <f t="shared" si="3"/>
        <v>Monument Academy PCS</v>
      </c>
      <c r="D63" s="26" t="str">
        <f t="shared" si="3"/>
        <v>2026-2027</v>
      </c>
      <c r="E63" s="62" t="s">
        <v>73</v>
      </c>
      <c r="F63" s="29" t="e">
        <f>'5-Yr PCSB Budget Base Case'!F63-'5-Yr PCSB Budget Contingency'!F63</f>
        <v>#VALUE!</v>
      </c>
      <c r="G63" s="5">
        <f>'5-Yr PCSB Budget Base Case'!G63-'5-Yr PCSB Budget Contingency'!G63</f>
        <v>0</v>
      </c>
      <c r="H63" s="5">
        <f>'5-Yr PCSB Budget Base Case'!H63-'5-Yr PCSB Budget Contingency'!H63</f>
        <v>0</v>
      </c>
      <c r="I63" s="5">
        <f>'5-Yr PCSB Budget Base Case'!I63-'5-Yr PCSB Budget Contingency'!I63</f>
        <v>0</v>
      </c>
      <c r="J63" s="5">
        <f>'5-Yr PCSB Budget Base Case'!J63-'5-Yr PCSB Budget Contingency'!J63</f>
        <v>0</v>
      </c>
      <c r="K63" s="5">
        <f>'5-Yr PCSB Budget Base Case'!K63-'5-Yr PCSB Budget Contingency'!K63</f>
        <v>0</v>
      </c>
      <c r="L63" s="106">
        <f>IF('5-Yr PCSB Budget Base Case'!G63,G63/'5-Yr PCSB Budget Base Case'!G63,0)</f>
        <v>0</v>
      </c>
      <c r="M63" s="107">
        <f>IF('5-Yr PCSB Budget Base Case'!H63,H63/'5-Yr PCSB Budget Base Case'!H63,0)</f>
        <v>0</v>
      </c>
      <c r="N63" s="107">
        <f>IF('5-Yr PCSB Budget Base Case'!I63,I63/'5-Yr PCSB Budget Base Case'!I63,0)</f>
        <v>0</v>
      </c>
      <c r="O63" s="107">
        <f>IF('5-Yr PCSB Budget Base Case'!J63,J63/'5-Yr PCSB Budget Base Case'!J63,0)</f>
        <v>0</v>
      </c>
      <c r="P63" s="108">
        <f>IF('5-Yr PCSB Budget Base Case'!K63,K63/'5-Yr PCSB Budget Base Case'!K63,0)</f>
        <v>0</v>
      </c>
    </row>
    <row r="64" spans="1:16" ht="15" customHeight="1" x14ac:dyDescent="0.2">
      <c r="A64" s="25" t="str">
        <f t="shared" si="3"/>
        <v>PCSB 5-Year Budget</v>
      </c>
      <c r="B64" s="16">
        <f t="shared" si="3"/>
        <v>184</v>
      </c>
      <c r="C64" s="25" t="str">
        <f t="shared" si="3"/>
        <v>Monument Academy PCS</v>
      </c>
      <c r="D64" s="26" t="str">
        <f t="shared" si="3"/>
        <v>2026-2027</v>
      </c>
      <c r="E64" s="54" t="s">
        <v>74</v>
      </c>
      <c r="F64" s="29" t="e">
        <f>'5-Yr PCSB Budget Base Case'!F64-'5-Yr PCSB Budget Contingency'!F64</f>
        <v>#VALUE!</v>
      </c>
      <c r="G64" s="63">
        <f>'5-Yr PCSB Budget Base Case'!G64-'5-Yr PCSB Budget Contingency'!G64</f>
        <v>0</v>
      </c>
      <c r="H64" s="63">
        <f>'5-Yr PCSB Budget Base Case'!H64-'5-Yr PCSB Budget Contingency'!H64</f>
        <v>0</v>
      </c>
      <c r="I64" s="63">
        <f>'5-Yr PCSB Budget Base Case'!I64-'5-Yr PCSB Budget Contingency'!I64</f>
        <v>0</v>
      </c>
      <c r="J64" s="63">
        <f>'5-Yr PCSB Budget Base Case'!J64-'5-Yr PCSB Budget Contingency'!J64</f>
        <v>0</v>
      </c>
      <c r="K64" s="63">
        <f>'5-Yr PCSB Budget Base Case'!K64-'5-Yr PCSB Budget Contingency'!K64</f>
        <v>0</v>
      </c>
      <c r="L64" s="134">
        <f>IF('5-Yr PCSB Budget Base Case'!G64,G64/'5-Yr PCSB Budget Base Case'!G64,0)</f>
        <v>0</v>
      </c>
      <c r="M64" s="135">
        <f>IF('5-Yr PCSB Budget Base Case'!H64,H64/'5-Yr PCSB Budget Base Case'!H64,0)</f>
        <v>0</v>
      </c>
      <c r="N64" s="135">
        <f>IF('5-Yr PCSB Budget Base Case'!I64,I64/'5-Yr PCSB Budget Base Case'!I64,0)</f>
        <v>0</v>
      </c>
      <c r="O64" s="135">
        <f>IF('5-Yr PCSB Budget Base Case'!J64,J64/'5-Yr PCSB Budget Base Case'!J64,0)</f>
        <v>0</v>
      </c>
      <c r="P64" s="136">
        <f>IF('5-Yr PCSB Budget Base Case'!K64,K64/'5-Yr PCSB Budget Base Case'!K64,0)</f>
        <v>0</v>
      </c>
    </row>
    <row r="65" spans="1:16" ht="15" customHeight="1" x14ac:dyDescent="0.2">
      <c r="A65" s="25" t="str">
        <f t="shared" si="3"/>
        <v>PCSB 5-Year Budget</v>
      </c>
      <c r="B65" s="16">
        <f t="shared" si="3"/>
        <v>184</v>
      </c>
      <c r="C65" s="25" t="str">
        <f t="shared" si="3"/>
        <v>Monument Academy PCS</v>
      </c>
      <c r="D65" s="26" t="str">
        <f t="shared" si="3"/>
        <v>2026-2027</v>
      </c>
      <c r="E65" s="62" t="s">
        <v>75</v>
      </c>
      <c r="F65" s="29" t="e">
        <f>'5-Yr PCSB Budget Base Case'!F65-'5-Yr PCSB Budget Contingency'!F65</f>
        <v>#VALUE!</v>
      </c>
      <c r="G65" s="5">
        <f>'5-Yr PCSB Budget Base Case'!G65-'5-Yr PCSB Budget Contingency'!G65</f>
        <v>0</v>
      </c>
      <c r="H65" s="5">
        <f>'5-Yr PCSB Budget Base Case'!H65-'5-Yr PCSB Budget Contingency'!H65</f>
        <v>0</v>
      </c>
      <c r="I65" s="5">
        <f>'5-Yr PCSB Budget Base Case'!I65-'5-Yr PCSB Budget Contingency'!I65</f>
        <v>0</v>
      </c>
      <c r="J65" s="5">
        <f>'5-Yr PCSB Budget Base Case'!J65-'5-Yr PCSB Budget Contingency'!J65</f>
        <v>0</v>
      </c>
      <c r="K65" s="5">
        <f>'5-Yr PCSB Budget Base Case'!K65-'5-Yr PCSB Budget Contingency'!K65</f>
        <v>0</v>
      </c>
      <c r="L65" s="106">
        <f>IF('5-Yr PCSB Budget Base Case'!G65,G65/'5-Yr PCSB Budget Base Case'!G65,0)</f>
        <v>0</v>
      </c>
      <c r="M65" s="107">
        <f>IF('5-Yr PCSB Budget Base Case'!H65,H65/'5-Yr PCSB Budget Base Case'!H65,0)</f>
        <v>0</v>
      </c>
      <c r="N65" s="107">
        <f>IF('5-Yr PCSB Budget Base Case'!I65,I65/'5-Yr PCSB Budget Base Case'!I65,0)</f>
        <v>0</v>
      </c>
      <c r="O65" s="107">
        <f>IF('5-Yr PCSB Budget Base Case'!J65,J65/'5-Yr PCSB Budget Base Case'!J65,0)</f>
        <v>0</v>
      </c>
      <c r="P65" s="108">
        <f>IF('5-Yr PCSB Budget Base Case'!K65,K65/'5-Yr PCSB Budget Base Case'!K65,0)</f>
        <v>0</v>
      </c>
    </row>
    <row r="66" spans="1:16" ht="15" customHeight="1" x14ac:dyDescent="0.2">
      <c r="A66" s="25" t="str">
        <f t="shared" si="3"/>
        <v>PCSB 5-Year Budget</v>
      </c>
      <c r="B66" s="16">
        <f t="shared" si="3"/>
        <v>184</v>
      </c>
      <c r="C66" s="25" t="str">
        <f t="shared" si="3"/>
        <v>Monument Academy PCS</v>
      </c>
      <c r="D66" s="26" t="str">
        <f t="shared" si="3"/>
        <v>2026-2027</v>
      </c>
      <c r="E66" s="62" t="s">
        <v>76</v>
      </c>
      <c r="F66" s="29" t="e">
        <f>'5-Yr PCSB Budget Base Case'!F66-'5-Yr PCSB Budget Contingency'!F66</f>
        <v>#VALUE!</v>
      </c>
      <c r="G66" s="5">
        <f>'5-Yr PCSB Budget Base Case'!G66-'5-Yr PCSB Budget Contingency'!G66</f>
        <v>0</v>
      </c>
      <c r="H66" s="5">
        <f>'5-Yr PCSB Budget Base Case'!H66-'5-Yr PCSB Budget Contingency'!H66</f>
        <v>0</v>
      </c>
      <c r="I66" s="5">
        <f>'5-Yr PCSB Budget Base Case'!I66-'5-Yr PCSB Budget Contingency'!I66</f>
        <v>0</v>
      </c>
      <c r="J66" s="5">
        <f>'5-Yr PCSB Budget Base Case'!J66-'5-Yr PCSB Budget Contingency'!J66</f>
        <v>0</v>
      </c>
      <c r="K66" s="5">
        <f>'5-Yr PCSB Budget Base Case'!K66-'5-Yr PCSB Budget Contingency'!K66</f>
        <v>0</v>
      </c>
      <c r="L66" s="106">
        <f>IF('5-Yr PCSB Budget Base Case'!G66,G66/'5-Yr PCSB Budget Base Case'!G66,0)</f>
        <v>0</v>
      </c>
      <c r="M66" s="107">
        <f>IF('5-Yr PCSB Budget Base Case'!H66,H66/'5-Yr PCSB Budget Base Case'!H66,0)</f>
        <v>0</v>
      </c>
      <c r="N66" s="107">
        <f>IF('5-Yr PCSB Budget Base Case'!I66,I66/'5-Yr PCSB Budget Base Case'!I66,0)</f>
        <v>0</v>
      </c>
      <c r="O66" s="107">
        <f>IF('5-Yr PCSB Budget Base Case'!J66,J66/'5-Yr PCSB Budget Base Case'!J66,0)</f>
        <v>0</v>
      </c>
      <c r="P66" s="108">
        <f>IF('5-Yr PCSB Budget Base Case'!K66,K66/'5-Yr PCSB Budget Base Case'!K66,0)</f>
        <v>0</v>
      </c>
    </row>
    <row r="67" spans="1:16" ht="15" customHeight="1" x14ac:dyDescent="0.2">
      <c r="A67" s="25" t="str">
        <f t="shared" si="3"/>
        <v>PCSB 5-Year Budget</v>
      </c>
      <c r="B67" s="16">
        <f t="shared" si="3"/>
        <v>184</v>
      </c>
      <c r="C67" s="25" t="str">
        <f t="shared" si="3"/>
        <v>Monument Academy PCS</v>
      </c>
      <c r="D67" s="26" t="str">
        <f t="shared" si="3"/>
        <v>2026-2027</v>
      </c>
      <c r="E67" s="54" t="s">
        <v>78</v>
      </c>
      <c r="F67" s="29" t="e">
        <f>'5-Yr PCSB Budget Base Case'!F67-'5-Yr PCSB Budget Contingency'!F67</f>
        <v>#VALUE!</v>
      </c>
      <c r="G67" s="55">
        <f>'5-Yr PCSB Budget Base Case'!G67-'5-Yr PCSB Budget Contingency'!G67</f>
        <v>0</v>
      </c>
      <c r="H67" s="55">
        <f>'5-Yr PCSB Budget Base Case'!H67-'5-Yr PCSB Budget Contingency'!H67</f>
        <v>0</v>
      </c>
      <c r="I67" s="55">
        <f>'5-Yr PCSB Budget Base Case'!I67-'5-Yr PCSB Budget Contingency'!I67</f>
        <v>0</v>
      </c>
      <c r="J67" s="55">
        <f>'5-Yr PCSB Budget Base Case'!J67-'5-Yr PCSB Budget Contingency'!J67</f>
        <v>0</v>
      </c>
      <c r="K67" s="55">
        <f>'5-Yr PCSB Budget Base Case'!K67-'5-Yr PCSB Budget Contingency'!K67</f>
        <v>0</v>
      </c>
      <c r="L67" s="127">
        <f>IF('5-Yr PCSB Budget Base Case'!G67,G67/'5-Yr PCSB Budget Base Case'!G67,0)</f>
        <v>0</v>
      </c>
      <c r="M67" s="128">
        <f>IF('5-Yr PCSB Budget Base Case'!H67,H67/'5-Yr PCSB Budget Base Case'!H67,0)</f>
        <v>0</v>
      </c>
      <c r="N67" s="128">
        <f>IF('5-Yr PCSB Budget Base Case'!I67,I67/'5-Yr PCSB Budget Base Case'!I67,0)</f>
        <v>0</v>
      </c>
      <c r="O67" s="128">
        <f>IF('5-Yr PCSB Budget Base Case'!J67,J67/'5-Yr PCSB Budget Base Case'!J67,0)</f>
        <v>0</v>
      </c>
      <c r="P67" s="129">
        <f>IF('5-Yr PCSB Budget Base Case'!K67,K67/'5-Yr PCSB Budget Base Case'!K67,0)</f>
        <v>0</v>
      </c>
    </row>
    <row r="68" spans="1:16" ht="30" customHeight="1" x14ac:dyDescent="0.2">
      <c r="A68" s="25" t="str">
        <f t="shared" si="3"/>
        <v>PCSB 5-Year Budget</v>
      </c>
      <c r="B68" s="16">
        <f t="shared" si="3"/>
        <v>184</v>
      </c>
      <c r="C68" s="25" t="str">
        <f t="shared" si="3"/>
        <v>Monument Academy PCS</v>
      </c>
      <c r="D68" s="26" t="str">
        <f t="shared" si="3"/>
        <v>2026-2027</v>
      </c>
      <c r="E68" s="15" t="s">
        <v>79</v>
      </c>
      <c r="F68" s="29" t="e">
        <f>'5-Yr PCSB Budget Base Case'!F68-'5-Yr PCSB Budget Contingency'!F68</f>
        <v>#VALUE!</v>
      </c>
      <c r="G68" s="5">
        <f>'5-Yr PCSB Budget Base Case'!G68-'5-Yr PCSB Budget Contingency'!G68</f>
        <v>0</v>
      </c>
      <c r="H68" s="5">
        <f>'5-Yr PCSB Budget Base Case'!H68-'5-Yr PCSB Budget Contingency'!H68</f>
        <v>0</v>
      </c>
      <c r="I68" s="5">
        <f>'5-Yr PCSB Budget Base Case'!I68-'5-Yr PCSB Budget Contingency'!I68</f>
        <v>0</v>
      </c>
      <c r="J68" s="5">
        <f>'5-Yr PCSB Budget Base Case'!J68-'5-Yr PCSB Budget Contingency'!J68</f>
        <v>0</v>
      </c>
      <c r="K68" s="5">
        <f>'5-Yr PCSB Budget Base Case'!K68-'5-Yr PCSB Budget Contingency'!K68</f>
        <v>0</v>
      </c>
      <c r="L68" s="106">
        <f>IF('5-Yr PCSB Budget Base Case'!G68,G68/'5-Yr PCSB Budget Base Case'!G68,0)</f>
        <v>0</v>
      </c>
      <c r="M68" s="107">
        <f>IF('5-Yr PCSB Budget Base Case'!H68,H68/'5-Yr PCSB Budget Base Case'!H68,0)</f>
        <v>0</v>
      </c>
      <c r="N68" s="107">
        <f>IF('5-Yr PCSB Budget Base Case'!I68,I68/'5-Yr PCSB Budget Base Case'!I68,0)</f>
        <v>0</v>
      </c>
      <c r="O68" s="107">
        <f>IF('5-Yr PCSB Budget Base Case'!J68,J68/'5-Yr PCSB Budget Base Case'!J68,0)</f>
        <v>0</v>
      </c>
      <c r="P68" s="108">
        <f>IF('5-Yr PCSB Budget Base Case'!K68,K68/'5-Yr PCSB Budget Base Case'!K68,0)</f>
        <v>0</v>
      </c>
    </row>
    <row r="69" spans="1:16" ht="15" customHeight="1" x14ac:dyDescent="0.2">
      <c r="A69" s="25" t="str">
        <f t="shared" si="3"/>
        <v>PCSB 5-Year Budget</v>
      </c>
      <c r="B69" s="16">
        <f t="shared" si="3"/>
        <v>184</v>
      </c>
      <c r="C69" s="25" t="str">
        <f t="shared" si="3"/>
        <v>Monument Academy PCS</v>
      </c>
      <c r="D69" s="26" t="str">
        <f t="shared" si="3"/>
        <v>2026-2027</v>
      </c>
      <c r="E69" s="15" t="s">
        <v>80</v>
      </c>
      <c r="F69" s="29" t="e">
        <f>'5-Yr PCSB Budget Base Case'!F69-'5-Yr PCSB Budget Contingency'!F69</f>
        <v>#VALUE!</v>
      </c>
      <c r="G69" s="5">
        <f>'5-Yr PCSB Budget Base Case'!G69-'5-Yr PCSB Budget Contingency'!G69</f>
        <v>0</v>
      </c>
      <c r="H69" s="5">
        <f>'5-Yr PCSB Budget Base Case'!H69-'5-Yr PCSB Budget Contingency'!H69</f>
        <v>0</v>
      </c>
      <c r="I69" s="5">
        <f>'5-Yr PCSB Budget Base Case'!I69-'5-Yr PCSB Budget Contingency'!I69</f>
        <v>0</v>
      </c>
      <c r="J69" s="5">
        <f>'5-Yr PCSB Budget Base Case'!J69-'5-Yr PCSB Budget Contingency'!J69</f>
        <v>0</v>
      </c>
      <c r="K69" s="5">
        <f>'5-Yr PCSB Budget Base Case'!K69-'5-Yr PCSB Budget Contingency'!K69</f>
        <v>0</v>
      </c>
      <c r="L69" s="106">
        <f>IF('5-Yr PCSB Budget Base Case'!G69,G69/'5-Yr PCSB Budget Base Case'!G69,0)</f>
        <v>0</v>
      </c>
      <c r="M69" s="107">
        <f>IF('5-Yr PCSB Budget Base Case'!H69,H69/'5-Yr PCSB Budget Base Case'!H69,0)</f>
        <v>0</v>
      </c>
      <c r="N69" s="107">
        <f>IF('5-Yr PCSB Budget Base Case'!I69,I69/'5-Yr PCSB Budget Base Case'!I69,0)</f>
        <v>0</v>
      </c>
      <c r="O69" s="107">
        <f>IF('5-Yr PCSB Budget Base Case'!J69,J69/'5-Yr PCSB Budget Base Case'!J69,0)</f>
        <v>0</v>
      </c>
      <c r="P69" s="108">
        <f>IF('5-Yr PCSB Budget Base Case'!K69,K69/'5-Yr PCSB Budget Base Case'!K69,0)</f>
        <v>0</v>
      </c>
    </row>
    <row r="70" spans="1:16" ht="15" customHeight="1" x14ac:dyDescent="0.2">
      <c r="A70" s="25" t="str">
        <f t="shared" si="3"/>
        <v>PCSB 5-Year Budget</v>
      </c>
      <c r="B70" s="16">
        <f t="shared" si="3"/>
        <v>184</v>
      </c>
      <c r="C70" s="25" t="str">
        <f t="shared" si="3"/>
        <v>Monument Academy PCS</v>
      </c>
      <c r="D70" s="26" t="str">
        <f t="shared" si="3"/>
        <v>2026-2027</v>
      </c>
      <c r="E70" s="15" t="s">
        <v>81</v>
      </c>
      <c r="F70" s="29" t="e">
        <f>'5-Yr PCSB Budget Base Case'!F70-'5-Yr PCSB Budget Contingency'!F70</f>
        <v>#VALUE!</v>
      </c>
      <c r="G70" s="5">
        <f>'5-Yr PCSB Budget Base Case'!G70-'5-Yr PCSB Budget Contingency'!G70</f>
        <v>0</v>
      </c>
      <c r="H70" s="5">
        <f>'5-Yr PCSB Budget Base Case'!H70-'5-Yr PCSB Budget Contingency'!H70</f>
        <v>0</v>
      </c>
      <c r="I70" s="5">
        <f>'5-Yr PCSB Budget Base Case'!I70-'5-Yr PCSB Budget Contingency'!I70</f>
        <v>0</v>
      </c>
      <c r="J70" s="5">
        <f>'5-Yr PCSB Budget Base Case'!J70-'5-Yr PCSB Budget Contingency'!J70</f>
        <v>0</v>
      </c>
      <c r="K70" s="5">
        <f>'5-Yr PCSB Budget Base Case'!K70-'5-Yr PCSB Budget Contingency'!K70</f>
        <v>0</v>
      </c>
      <c r="L70" s="106">
        <f>IF('5-Yr PCSB Budget Base Case'!G70,G70/'5-Yr PCSB Budget Base Case'!G70,0)</f>
        <v>0</v>
      </c>
      <c r="M70" s="107">
        <f>IF('5-Yr PCSB Budget Base Case'!H70,H70/'5-Yr PCSB Budget Base Case'!H70,0)</f>
        <v>0</v>
      </c>
      <c r="N70" s="107">
        <f>IF('5-Yr PCSB Budget Base Case'!I70,I70/'5-Yr PCSB Budget Base Case'!I70,0)</f>
        <v>0</v>
      </c>
      <c r="O70" s="107">
        <f>IF('5-Yr PCSB Budget Base Case'!J70,J70/'5-Yr PCSB Budget Base Case'!J70,0)</f>
        <v>0</v>
      </c>
      <c r="P70" s="108">
        <f>IF('5-Yr PCSB Budget Base Case'!K70,K70/'5-Yr PCSB Budget Base Case'!K70,0)</f>
        <v>0</v>
      </c>
    </row>
    <row r="71" spans="1:16" ht="15" customHeight="1" x14ac:dyDescent="0.2">
      <c r="A71" s="25" t="str">
        <f t="shared" si="3"/>
        <v>PCSB 5-Year Budget</v>
      </c>
      <c r="B71" s="16">
        <f t="shared" si="3"/>
        <v>184</v>
      </c>
      <c r="C71" s="25" t="str">
        <f t="shared" si="3"/>
        <v>Monument Academy PCS</v>
      </c>
      <c r="D71" s="26" t="str">
        <f t="shared" si="3"/>
        <v>2026-2027</v>
      </c>
      <c r="E71" s="54" t="s">
        <v>82</v>
      </c>
      <c r="F71" s="29" t="e">
        <f>'5-Yr PCSB Budget Base Case'!F71-'5-Yr PCSB Budget Contingency'!F71</f>
        <v>#VALUE!</v>
      </c>
      <c r="G71" s="55">
        <f>'5-Yr PCSB Budget Base Case'!G71-'5-Yr PCSB Budget Contingency'!G71</f>
        <v>0</v>
      </c>
      <c r="H71" s="55">
        <f>'5-Yr PCSB Budget Base Case'!H71-'5-Yr PCSB Budget Contingency'!H71</f>
        <v>0</v>
      </c>
      <c r="I71" s="55">
        <f>'5-Yr PCSB Budget Base Case'!I71-'5-Yr PCSB Budget Contingency'!I71</f>
        <v>0</v>
      </c>
      <c r="J71" s="55">
        <f>'5-Yr PCSB Budget Base Case'!J71-'5-Yr PCSB Budget Contingency'!J71</f>
        <v>0</v>
      </c>
      <c r="K71" s="55">
        <f>'5-Yr PCSB Budget Base Case'!K71-'5-Yr PCSB Budget Contingency'!K71</f>
        <v>0</v>
      </c>
      <c r="L71" s="127">
        <f>IF('5-Yr PCSB Budget Base Case'!G71,G71/'5-Yr PCSB Budget Base Case'!G71,0)</f>
        <v>0</v>
      </c>
      <c r="M71" s="128">
        <f>IF('5-Yr PCSB Budget Base Case'!H71,H71/'5-Yr PCSB Budget Base Case'!H71,0)</f>
        <v>0</v>
      </c>
      <c r="N71" s="128">
        <f>IF('5-Yr PCSB Budget Base Case'!I71,I71/'5-Yr PCSB Budget Base Case'!I71,0)</f>
        <v>0</v>
      </c>
      <c r="O71" s="128">
        <f>IF('5-Yr PCSB Budget Base Case'!J71,J71/'5-Yr PCSB Budget Base Case'!J71,0)</f>
        <v>0</v>
      </c>
      <c r="P71" s="129">
        <f>IF('5-Yr PCSB Budget Base Case'!K71,K71/'5-Yr PCSB Budget Base Case'!K71,0)</f>
        <v>0</v>
      </c>
    </row>
    <row r="72" spans="1:16" ht="30" customHeight="1" x14ac:dyDescent="0.2">
      <c r="A72" s="25" t="str">
        <f t="shared" si="3"/>
        <v>PCSB 5-Year Budget</v>
      </c>
      <c r="B72" s="16">
        <f t="shared" si="3"/>
        <v>184</v>
      </c>
      <c r="C72" s="25" t="str">
        <f t="shared" si="3"/>
        <v>Monument Academy PCS</v>
      </c>
      <c r="D72" s="26" t="str">
        <f t="shared" si="3"/>
        <v>2026-2027</v>
      </c>
      <c r="E72" t="s">
        <v>83</v>
      </c>
      <c r="F72" s="29" t="e">
        <f>'5-Yr PCSB Budget Base Case'!F72-'5-Yr PCSB Budget Contingency'!F72</f>
        <v>#VALUE!</v>
      </c>
      <c r="G72" s="5">
        <f>'5-Yr PCSB Budget Base Case'!G72-'5-Yr PCSB Budget Contingency'!G72</f>
        <v>0</v>
      </c>
      <c r="H72" s="5">
        <f>'5-Yr PCSB Budget Base Case'!H72-'5-Yr PCSB Budget Contingency'!H72</f>
        <v>0</v>
      </c>
      <c r="I72" s="5">
        <f>'5-Yr PCSB Budget Base Case'!I72-'5-Yr PCSB Budget Contingency'!I72</f>
        <v>0</v>
      </c>
      <c r="J72" s="5">
        <f>'5-Yr PCSB Budget Base Case'!J72-'5-Yr PCSB Budget Contingency'!J72</f>
        <v>0</v>
      </c>
      <c r="K72" s="5">
        <f>'5-Yr PCSB Budget Base Case'!K72-'5-Yr PCSB Budget Contingency'!K72</f>
        <v>0</v>
      </c>
      <c r="L72" s="106">
        <f>IF('5-Yr PCSB Budget Base Case'!G72,G72/'5-Yr PCSB Budget Base Case'!G72,0)</f>
        <v>0</v>
      </c>
      <c r="M72" s="107">
        <f>IF('5-Yr PCSB Budget Base Case'!H72,H72/'5-Yr PCSB Budget Base Case'!H72,0)</f>
        <v>0</v>
      </c>
      <c r="N72" s="107">
        <f>IF('5-Yr PCSB Budget Base Case'!I72,I72/'5-Yr PCSB Budget Base Case'!I72,0)</f>
        <v>0</v>
      </c>
      <c r="O72" s="107">
        <f>IF('5-Yr PCSB Budget Base Case'!J72,J72/'5-Yr PCSB Budget Base Case'!J72,0)</f>
        <v>0</v>
      </c>
      <c r="P72" s="108">
        <f>IF('5-Yr PCSB Budget Base Case'!K72,K72/'5-Yr PCSB Budget Base Case'!K72,0)</f>
        <v>0</v>
      </c>
    </row>
    <row r="73" spans="1:16" ht="16.5" customHeight="1" x14ac:dyDescent="0.2">
      <c r="A73" s="25" t="str">
        <f t="shared" si="3"/>
        <v>PCSB 5-Year Budget</v>
      </c>
      <c r="B73" s="16">
        <f t="shared" si="3"/>
        <v>184</v>
      </c>
      <c r="C73" s="25" t="str">
        <f t="shared" si="3"/>
        <v>Monument Academy PCS</v>
      </c>
      <c r="D73" s="26" t="str">
        <f t="shared" si="3"/>
        <v>2026-2027</v>
      </c>
      <c r="E73" t="s">
        <v>85</v>
      </c>
      <c r="F73" s="29" t="e">
        <f>'5-Yr PCSB Budget Base Case'!F73-'5-Yr PCSB Budget Contingency'!F73</f>
        <v>#VALUE!</v>
      </c>
      <c r="G73" s="5">
        <f>'5-Yr PCSB Budget Base Case'!G73-'5-Yr PCSB Budget Contingency'!G73</f>
        <v>0</v>
      </c>
      <c r="H73" s="5">
        <f>'5-Yr PCSB Budget Base Case'!H73-'5-Yr PCSB Budget Contingency'!H73</f>
        <v>0</v>
      </c>
      <c r="I73" s="5">
        <f>'5-Yr PCSB Budget Base Case'!I73-'5-Yr PCSB Budget Contingency'!I73</f>
        <v>0</v>
      </c>
      <c r="J73" s="5">
        <f>'5-Yr PCSB Budget Base Case'!J73-'5-Yr PCSB Budget Contingency'!J73</f>
        <v>0</v>
      </c>
      <c r="K73" s="5">
        <f>'5-Yr PCSB Budget Base Case'!K73-'5-Yr PCSB Budget Contingency'!K73</f>
        <v>0</v>
      </c>
      <c r="L73" s="106">
        <f>IF('5-Yr PCSB Budget Base Case'!G73,G73/'5-Yr PCSB Budget Base Case'!G73,0)</f>
        <v>0</v>
      </c>
      <c r="M73" s="107">
        <f>IF('5-Yr PCSB Budget Base Case'!H73,H73/'5-Yr PCSB Budget Base Case'!H73,0)</f>
        <v>0</v>
      </c>
      <c r="N73" s="107">
        <f>IF('5-Yr PCSB Budget Base Case'!I73,I73/'5-Yr PCSB Budget Base Case'!I73,0)</f>
        <v>0</v>
      </c>
      <c r="O73" s="107">
        <f>IF('5-Yr PCSB Budget Base Case'!J73,J73/'5-Yr PCSB Budget Base Case'!J73,0)</f>
        <v>0</v>
      </c>
      <c r="P73" s="108">
        <f>IF('5-Yr PCSB Budget Base Case'!K73,K73/'5-Yr PCSB Budget Base Case'!K73,0)</f>
        <v>0</v>
      </c>
    </row>
    <row r="74" spans="1:16" ht="16.5" customHeight="1" x14ac:dyDescent="0.2">
      <c r="A74" s="25" t="str">
        <f t="shared" si="3"/>
        <v>PCSB 5-Year Budget</v>
      </c>
      <c r="B74" s="16">
        <f t="shared" si="3"/>
        <v>184</v>
      </c>
      <c r="C74" s="25" t="str">
        <f t="shared" si="3"/>
        <v>Monument Academy PCS</v>
      </c>
      <c r="D74" s="26" t="str">
        <f t="shared" si="3"/>
        <v>2026-2027</v>
      </c>
      <c r="E74" t="s">
        <v>86</v>
      </c>
      <c r="F74" s="29" t="e">
        <f>'5-Yr PCSB Budget Base Case'!F74-'5-Yr PCSB Budget Contingency'!F74</f>
        <v>#VALUE!</v>
      </c>
      <c r="G74" s="5">
        <f>'5-Yr PCSB Budget Base Case'!G74-'5-Yr PCSB Budget Contingency'!G74</f>
        <v>0</v>
      </c>
      <c r="H74" s="5">
        <f>'5-Yr PCSB Budget Base Case'!H74-'5-Yr PCSB Budget Contingency'!H74</f>
        <v>0</v>
      </c>
      <c r="I74" s="5">
        <f>'5-Yr PCSB Budget Base Case'!I74-'5-Yr PCSB Budget Contingency'!I74</f>
        <v>0</v>
      </c>
      <c r="J74" s="5">
        <f>'5-Yr PCSB Budget Base Case'!J74-'5-Yr PCSB Budget Contingency'!J74</f>
        <v>0</v>
      </c>
      <c r="K74" s="5">
        <f>'5-Yr PCSB Budget Base Case'!K74-'5-Yr PCSB Budget Contingency'!K74</f>
        <v>0</v>
      </c>
      <c r="L74" s="106">
        <f>IF('5-Yr PCSB Budget Base Case'!G74,G74/'5-Yr PCSB Budget Base Case'!G74,0)</f>
        <v>0</v>
      </c>
      <c r="M74" s="107">
        <f>IF('5-Yr PCSB Budget Base Case'!H74,H74/'5-Yr PCSB Budget Base Case'!H74,0)</f>
        <v>0</v>
      </c>
      <c r="N74" s="107">
        <f>IF('5-Yr PCSB Budget Base Case'!I74,I74/'5-Yr PCSB Budget Base Case'!I74,0)</f>
        <v>0</v>
      </c>
      <c r="O74" s="107">
        <f>IF('5-Yr PCSB Budget Base Case'!J74,J74/'5-Yr PCSB Budget Base Case'!J74,0)</f>
        <v>0</v>
      </c>
      <c r="P74" s="108">
        <f>IF('5-Yr PCSB Budget Base Case'!K74,K74/'5-Yr PCSB Budget Base Case'!K74,0)</f>
        <v>0</v>
      </c>
    </row>
    <row r="75" spans="1:16" ht="16.5" customHeight="1" x14ac:dyDescent="0.2">
      <c r="A75" s="25" t="str">
        <f t="shared" si="3"/>
        <v>PCSB 5-Year Budget</v>
      </c>
      <c r="B75" s="16">
        <f t="shared" si="3"/>
        <v>184</v>
      </c>
      <c r="C75" s="25" t="str">
        <f t="shared" si="3"/>
        <v>Monument Academy PCS</v>
      </c>
      <c r="D75" s="26" t="str">
        <f t="shared" si="3"/>
        <v>2026-2027</v>
      </c>
      <c r="E75" t="s">
        <v>88</v>
      </c>
      <c r="F75" s="29" t="e">
        <f>'5-Yr PCSB Budget Base Case'!F75-'5-Yr PCSB Budget Contingency'!F75</f>
        <v>#VALUE!</v>
      </c>
      <c r="G75" s="5">
        <f>'5-Yr PCSB Budget Base Case'!G75-'5-Yr PCSB Budget Contingency'!G75</f>
        <v>0</v>
      </c>
      <c r="H75" s="5">
        <f>'5-Yr PCSB Budget Base Case'!H75-'5-Yr PCSB Budget Contingency'!H75</f>
        <v>0</v>
      </c>
      <c r="I75" s="5">
        <f>'5-Yr PCSB Budget Base Case'!I75-'5-Yr PCSB Budget Contingency'!I75</f>
        <v>0</v>
      </c>
      <c r="J75" s="5">
        <f>'5-Yr PCSB Budget Base Case'!J75-'5-Yr PCSB Budget Contingency'!J75</f>
        <v>0</v>
      </c>
      <c r="K75" s="5">
        <f>'5-Yr PCSB Budget Base Case'!K75-'5-Yr PCSB Budget Contingency'!K75</f>
        <v>0</v>
      </c>
      <c r="L75" s="106">
        <f>IF('5-Yr PCSB Budget Base Case'!G75,G75/'5-Yr PCSB Budget Base Case'!G75,0)</f>
        <v>0</v>
      </c>
      <c r="M75" s="107">
        <f>IF('5-Yr PCSB Budget Base Case'!H75,H75/'5-Yr PCSB Budget Base Case'!H75,0)</f>
        <v>0</v>
      </c>
      <c r="N75" s="107">
        <f>IF('5-Yr PCSB Budget Base Case'!I75,I75/'5-Yr PCSB Budget Base Case'!I75,0)</f>
        <v>0</v>
      </c>
      <c r="O75" s="107">
        <f>IF('5-Yr PCSB Budget Base Case'!J75,J75/'5-Yr PCSB Budget Base Case'!J75,0)</f>
        <v>0</v>
      </c>
      <c r="P75" s="108">
        <f>IF('5-Yr PCSB Budget Base Case'!K75,K75/'5-Yr PCSB Budget Base Case'!K75,0)</f>
        <v>0</v>
      </c>
    </row>
    <row r="76" spans="1:16" ht="16.5" customHeight="1" x14ac:dyDescent="0.2">
      <c r="A76" s="25" t="str">
        <f t="shared" si="3"/>
        <v>PCSB 5-Year Budget</v>
      </c>
      <c r="B76" s="16">
        <f t="shared" si="3"/>
        <v>184</v>
      </c>
      <c r="C76" s="25" t="str">
        <f t="shared" si="3"/>
        <v>Monument Academy PCS</v>
      </c>
      <c r="D76" s="26" t="str">
        <f t="shared" si="3"/>
        <v>2026-2027</v>
      </c>
      <c r="E76" t="s">
        <v>89</v>
      </c>
      <c r="F76" s="29" t="e">
        <f>'5-Yr PCSB Budget Base Case'!F76-'5-Yr PCSB Budget Contingency'!F76</f>
        <v>#VALUE!</v>
      </c>
      <c r="G76" s="5">
        <f>'5-Yr PCSB Budget Base Case'!G76-'5-Yr PCSB Budget Contingency'!G76</f>
        <v>0</v>
      </c>
      <c r="H76" s="5">
        <f>'5-Yr PCSB Budget Base Case'!H76-'5-Yr PCSB Budget Contingency'!H76</f>
        <v>0</v>
      </c>
      <c r="I76" s="5">
        <f>'5-Yr PCSB Budget Base Case'!I76-'5-Yr PCSB Budget Contingency'!I76</f>
        <v>0</v>
      </c>
      <c r="J76" s="5">
        <f>'5-Yr PCSB Budget Base Case'!J76-'5-Yr PCSB Budget Contingency'!J76</f>
        <v>0</v>
      </c>
      <c r="K76" s="5">
        <f>'5-Yr PCSB Budget Base Case'!K76-'5-Yr PCSB Budget Contingency'!K76</f>
        <v>0</v>
      </c>
      <c r="L76" s="106">
        <f>IF('5-Yr PCSB Budget Base Case'!G76,G76/'5-Yr PCSB Budget Base Case'!G76,0)</f>
        <v>0</v>
      </c>
      <c r="M76" s="107">
        <f>IF('5-Yr PCSB Budget Base Case'!H76,H76/'5-Yr PCSB Budget Base Case'!H76,0)</f>
        <v>0</v>
      </c>
      <c r="N76" s="107">
        <f>IF('5-Yr PCSB Budget Base Case'!I76,I76/'5-Yr PCSB Budget Base Case'!I76,0)</f>
        <v>0</v>
      </c>
      <c r="O76" s="107">
        <f>IF('5-Yr PCSB Budget Base Case'!J76,J76/'5-Yr PCSB Budget Base Case'!J76,0)</f>
        <v>0</v>
      </c>
      <c r="P76" s="108">
        <f>IF('5-Yr PCSB Budget Base Case'!K76,K76/'5-Yr PCSB Budget Base Case'!K76,0)</f>
        <v>0</v>
      </c>
    </row>
    <row r="77" spans="1:16" ht="16.5" customHeight="1" x14ac:dyDescent="0.2">
      <c r="A77" s="25" t="str">
        <f t="shared" si="3"/>
        <v>PCSB 5-Year Budget</v>
      </c>
      <c r="B77" s="16">
        <f t="shared" si="3"/>
        <v>184</v>
      </c>
      <c r="C77" s="25" t="str">
        <f t="shared" si="3"/>
        <v>Monument Academy PCS</v>
      </c>
      <c r="D77" s="26" t="str">
        <f t="shared" si="3"/>
        <v>2026-2027</v>
      </c>
      <c r="E77" t="s">
        <v>91</v>
      </c>
      <c r="F77" s="29" t="e">
        <f>'5-Yr PCSB Budget Base Case'!F77-'5-Yr PCSB Budget Contingency'!F77</f>
        <v>#VALUE!</v>
      </c>
      <c r="G77" s="5">
        <f>'5-Yr PCSB Budget Base Case'!G77-'5-Yr PCSB Budget Contingency'!G77</f>
        <v>0</v>
      </c>
      <c r="H77" s="5">
        <f>'5-Yr PCSB Budget Base Case'!H77-'5-Yr PCSB Budget Contingency'!H77</f>
        <v>0</v>
      </c>
      <c r="I77" s="5">
        <f>'5-Yr PCSB Budget Base Case'!I77-'5-Yr PCSB Budget Contingency'!I77</f>
        <v>0</v>
      </c>
      <c r="J77" s="5">
        <f>'5-Yr PCSB Budget Base Case'!J77-'5-Yr PCSB Budget Contingency'!J77</f>
        <v>0</v>
      </c>
      <c r="K77" s="5">
        <f>'5-Yr PCSB Budget Base Case'!K77-'5-Yr PCSB Budget Contingency'!K77</f>
        <v>0</v>
      </c>
      <c r="L77" s="106">
        <f>IF('5-Yr PCSB Budget Base Case'!G77,G77/'5-Yr PCSB Budget Base Case'!G77,0)</f>
        <v>0</v>
      </c>
      <c r="M77" s="107">
        <f>IF('5-Yr PCSB Budget Base Case'!H77,H77/'5-Yr PCSB Budget Base Case'!H77,0)</f>
        <v>0</v>
      </c>
      <c r="N77" s="107">
        <f>IF('5-Yr PCSB Budget Base Case'!I77,I77/'5-Yr PCSB Budget Base Case'!I77,0)</f>
        <v>0</v>
      </c>
      <c r="O77" s="107">
        <f>IF('5-Yr PCSB Budget Base Case'!J77,J77/'5-Yr PCSB Budget Base Case'!J77,0)</f>
        <v>0</v>
      </c>
      <c r="P77" s="108">
        <f>IF('5-Yr PCSB Budget Base Case'!K77,K77/'5-Yr PCSB Budget Base Case'!K77,0)</f>
        <v>0</v>
      </c>
    </row>
    <row r="78" spans="1:16" ht="16.5" customHeight="1" x14ac:dyDescent="0.2">
      <c r="A78" s="25" t="str">
        <f t="shared" si="3"/>
        <v>PCSB 5-Year Budget</v>
      </c>
      <c r="B78" s="16">
        <f t="shared" si="3"/>
        <v>184</v>
      </c>
      <c r="C78" s="25" t="str">
        <f t="shared" si="3"/>
        <v>Monument Academy PCS</v>
      </c>
      <c r="D78" s="26" t="str">
        <f t="shared" si="3"/>
        <v>2026-2027</v>
      </c>
      <c r="E78" t="s">
        <v>92</v>
      </c>
      <c r="F78" s="29" t="e">
        <f>'5-Yr PCSB Budget Base Case'!F78-'5-Yr PCSB Budget Contingency'!F78</f>
        <v>#VALUE!</v>
      </c>
      <c r="G78" s="5">
        <f>'5-Yr PCSB Budget Base Case'!G78-'5-Yr PCSB Budget Contingency'!G78</f>
        <v>0</v>
      </c>
      <c r="H78" s="5">
        <f>'5-Yr PCSB Budget Base Case'!H78-'5-Yr PCSB Budget Contingency'!H78</f>
        <v>0</v>
      </c>
      <c r="I78" s="5">
        <f>'5-Yr PCSB Budget Base Case'!I78-'5-Yr PCSB Budget Contingency'!I78</f>
        <v>0</v>
      </c>
      <c r="J78" s="5">
        <f>'5-Yr PCSB Budget Base Case'!J78-'5-Yr PCSB Budget Contingency'!J78</f>
        <v>0</v>
      </c>
      <c r="K78" s="5">
        <f>'5-Yr PCSB Budget Base Case'!K78-'5-Yr PCSB Budget Contingency'!K78</f>
        <v>0</v>
      </c>
      <c r="L78" s="106">
        <f>IF('5-Yr PCSB Budget Base Case'!G78,G78/'5-Yr PCSB Budget Base Case'!G78,0)</f>
        <v>0</v>
      </c>
      <c r="M78" s="107">
        <f>IF('5-Yr PCSB Budget Base Case'!H78,H78/'5-Yr PCSB Budget Base Case'!H78,0)</f>
        <v>0</v>
      </c>
      <c r="N78" s="107">
        <f>IF('5-Yr PCSB Budget Base Case'!I78,I78/'5-Yr PCSB Budget Base Case'!I78,0)</f>
        <v>0</v>
      </c>
      <c r="O78" s="107">
        <f>IF('5-Yr PCSB Budget Base Case'!J78,J78/'5-Yr PCSB Budget Base Case'!J78,0)</f>
        <v>0</v>
      </c>
      <c r="P78" s="108">
        <f>IF('5-Yr PCSB Budget Base Case'!K78,K78/'5-Yr PCSB Budget Base Case'!K78,0)</f>
        <v>0</v>
      </c>
    </row>
    <row r="79" spans="1:16" ht="16.5" customHeight="1" x14ac:dyDescent="0.2">
      <c r="A79" s="25" t="str">
        <f t="shared" si="3"/>
        <v>PCSB 5-Year Budget</v>
      </c>
      <c r="B79" s="16">
        <f t="shared" si="3"/>
        <v>184</v>
      </c>
      <c r="C79" s="25" t="str">
        <f t="shared" si="3"/>
        <v>Monument Academy PCS</v>
      </c>
      <c r="D79" s="26" t="str">
        <f t="shared" si="3"/>
        <v>2026-2027</v>
      </c>
      <c r="E79" s="54" t="s">
        <v>94</v>
      </c>
      <c r="F79" s="29" t="e">
        <f>'5-Yr PCSB Budget Base Case'!F79-'5-Yr PCSB Budget Contingency'!F79</f>
        <v>#VALUE!</v>
      </c>
      <c r="G79" s="55">
        <f>'5-Yr PCSB Budget Base Case'!G79-'5-Yr PCSB Budget Contingency'!G79</f>
        <v>0</v>
      </c>
      <c r="H79" s="55">
        <f>'5-Yr PCSB Budget Base Case'!H79-'5-Yr PCSB Budget Contingency'!H79</f>
        <v>0</v>
      </c>
      <c r="I79" s="55">
        <f>'5-Yr PCSB Budget Base Case'!I79-'5-Yr PCSB Budget Contingency'!I79</f>
        <v>0</v>
      </c>
      <c r="J79" s="55">
        <f>'5-Yr PCSB Budget Base Case'!J79-'5-Yr PCSB Budget Contingency'!J79</f>
        <v>0</v>
      </c>
      <c r="K79" s="55">
        <f>'5-Yr PCSB Budget Base Case'!K79-'5-Yr PCSB Budget Contingency'!K79</f>
        <v>0</v>
      </c>
      <c r="L79" s="127">
        <f>IF('5-Yr PCSB Budget Base Case'!G79,G79/'5-Yr PCSB Budget Base Case'!G79,0)</f>
        <v>0</v>
      </c>
      <c r="M79" s="128">
        <f>IF('5-Yr PCSB Budget Base Case'!H79,H79/'5-Yr PCSB Budget Base Case'!H79,0)</f>
        <v>0</v>
      </c>
      <c r="N79" s="128">
        <f>IF('5-Yr PCSB Budget Base Case'!I79,I79/'5-Yr PCSB Budget Base Case'!I79,0)</f>
        <v>0</v>
      </c>
      <c r="O79" s="128">
        <f>IF('5-Yr PCSB Budget Base Case'!J79,J79/'5-Yr PCSB Budget Base Case'!J79,0)</f>
        <v>0</v>
      </c>
      <c r="P79" s="129">
        <f>IF('5-Yr PCSB Budget Base Case'!K79,K79/'5-Yr PCSB Budget Base Case'!K79,0)</f>
        <v>0</v>
      </c>
    </row>
    <row r="80" spans="1:16" ht="16.5" customHeight="1" x14ac:dyDescent="0.2">
      <c r="A80" s="25" t="str">
        <f t="shared" si="3"/>
        <v>PCSB 5-Year Budget</v>
      </c>
      <c r="B80" s="16">
        <f t="shared" si="3"/>
        <v>184</v>
      </c>
      <c r="C80" s="25" t="str">
        <f t="shared" si="3"/>
        <v>Monument Academy PCS</v>
      </c>
      <c r="D80" s="26" t="str">
        <f t="shared" si="3"/>
        <v>2026-2027</v>
      </c>
      <c r="E80" s="54" t="s">
        <v>95</v>
      </c>
      <c r="F80" s="29" t="e">
        <f>'5-Yr PCSB Budget Base Case'!F80-'5-Yr PCSB Budget Contingency'!F80</f>
        <v>#VALUE!</v>
      </c>
      <c r="G80" s="55">
        <f>'5-Yr PCSB Budget Base Case'!G80-'5-Yr PCSB Budget Contingency'!G80</f>
        <v>0</v>
      </c>
      <c r="H80" s="55">
        <f>'5-Yr PCSB Budget Base Case'!H80-'5-Yr PCSB Budget Contingency'!H80</f>
        <v>0</v>
      </c>
      <c r="I80" s="55">
        <f>'5-Yr PCSB Budget Base Case'!I80-'5-Yr PCSB Budget Contingency'!I80</f>
        <v>0</v>
      </c>
      <c r="J80" s="55">
        <f>'5-Yr PCSB Budget Base Case'!J80-'5-Yr PCSB Budget Contingency'!J80</f>
        <v>0</v>
      </c>
      <c r="K80" s="55">
        <f>'5-Yr PCSB Budget Base Case'!K80-'5-Yr PCSB Budget Contingency'!K80</f>
        <v>0</v>
      </c>
      <c r="L80" s="127">
        <f>IF('5-Yr PCSB Budget Base Case'!G80,G80/'5-Yr PCSB Budget Base Case'!G80,0)</f>
        <v>0</v>
      </c>
      <c r="M80" s="128">
        <f>IF('5-Yr PCSB Budget Base Case'!H80,H80/'5-Yr PCSB Budget Base Case'!H80,0)</f>
        <v>0</v>
      </c>
      <c r="N80" s="128">
        <f>IF('5-Yr PCSB Budget Base Case'!I80,I80/'5-Yr PCSB Budget Base Case'!I80,0)</f>
        <v>0</v>
      </c>
      <c r="O80" s="128">
        <f>IF('5-Yr PCSB Budget Base Case'!J80,J80/'5-Yr PCSB Budget Base Case'!J80,0)</f>
        <v>0</v>
      </c>
      <c r="P80" s="129">
        <f>IF('5-Yr PCSB Budget Base Case'!K80,K80/'5-Yr PCSB Budget Base Case'!K80,0)</f>
        <v>0</v>
      </c>
    </row>
    <row r="81" spans="1:16" ht="16.5" customHeight="1" x14ac:dyDescent="0.2">
      <c r="A81" s="25" t="str">
        <f t="shared" si="3"/>
        <v>PCSB 5-Year Budget</v>
      </c>
      <c r="B81" s="16">
        <f t="shared" si="3"/>
        <v>184</v>
      </c>
      <c r="C81" s="25" t="str">
        <f t="shared" si="3"/>
        <v>Monument Academy PCS</v>
      </c>
      <c r="D81" s="26" t="str">
        <f t="shared" si="3"/>
        <v>2026-2027</v>
      </c>
      <c r="E81" s="54" t="s">
        <v>96</v>
      </c>
      <c r="F81" s="29" t="e">
        <f>'5-Yr PCSB Budget Base Case'!F81-'5-Yr PCSB Budget Contingency'!F81</f>
        <v>#VALUE!</v>
      </c>
      <c r="G81" s="55">
        <f>'5-Yr PCSB Budget Base Case'!G81-'5-Yr PCSB Budget Contingency'!G81</f>
        <v>0</v>
      </c>
      <c r="H81" s="55">
        <f>'5-Yr PCSB Budget Base Case'!H81-'5-Yr PCSB Budget Contingency'!H81</f>
        <v>0</v>
      </c>
      <c r="I81" s="55">
        <f>'5-Yr PCSB Budget Base Case'!I81-'5-Yr PCSB Budget Contingency'!I81</f>
        <v>0</v>
      </c>
      <c r="J81" s="55">
        <f>'5-Yr PCSB Budget Base Case'!J81-'5-Yr PCSB Budget Contingency'!J81</f>
        <v>0</v>
      </c>
      <c r="K81" s="55">
        <f>'5-Yr PCSB Budget Base Case'!K81-'5-Yr PCSB Budget Contingency'!K81</f>
        <v>0</v>
      </c>
      <c r="L81" s="127">
        <f>IF('5-Yr PCSB Budget Base Case'!G81,G81/'5-Yr PCSB Budget Base Case'!G81,0)</f>
        <v>0</v>
      </c>
      <c r="M81" s="128">
        <f>IF('5-Yr PCSB Budget Base Case'!H81,H81/'5-Yr PCSB Budget Base Case'!H81,0)</f>
        <v>0</v>
      </c>
      <c r="N81" s="128">
        <f>IF('5-Yr PCSB Budget Base Case'!I81,I81/'5-Yr PCSB Budget Base Case'!I81,0)</f>
        <v>0</v>
      </c>
      <c r="O81" s="128">
        <f>IF('5-Yr PCSB Budget Base Case'!J81,J81/'5-Yr PCSB Budget Base Case'!J81,0)</f>
        <v>0</v>
      </c>
      <c r="P81" s="129">
        <f>IF('5-Yr PCSB Budget Base Case'!K81,K81/'5-Yr PCSB Budget Base Case'!K81,0)</f>
        <v>0</v>
      </c>
    </row>
    <row r="82" spans="1:16" ht="30" customHeight="1" x14ac:dyDescent="0.2">
      <c r="A82" s="25" t="str">
        <f t="shared" si="3"/>
        <v>PCSB 5-Year Budget</v>
      </c>
      <c r="B82" s="16">
        <f t="shared" si="3"/>
        <v>184</v>
      </c>
      <c r="C82" s="25" t="str">
        <f t="shared" si="3"/>
        <v>Monument Academy PCS</v>
      </c>
      <c r="D82" s="26" t="str">
        <f t="shared" si="3"/>
        <v>2026-2027</v>
      </c>
      <c r="E82" t="s">
        <v>97</v>
      </c>
      <c r="F82" s="29" t="e">
        <f>'5-Yr PCSB Budget Base Case'!F82-'5-Yr PCSB Budget Contingency'!F82</f>
        <v>#VALUE!</v>
      </c>
      <c r="G82" s="5">
        <f>'5-Yr PCSB Budget Base Case'!G82-'5-Yr PCSB Budget Contingency'!G82</f>
        <v>0</v>
      </c>
      <c r="H82" s="5">
        <f>'5-Yr PCSB Budget Base Case'!H82-'5-Yr PCSB Budget Contingency'!H82</f>
        <v>0</v>
      </c>
      <c r="I82" s="5">
        <f>'5-Yr PCSB Budget Base Case'!I82-'5-Yr PCSB Budget Contingency'!I82</f>
        <v>0</v>
      </c>
      <c r="J82" s="5">
        <f>'5-Yr PCSB Budget Base Case'!J82-'5-Yr PCSB Budget Contingency'!J82</f>
        <v>0</v>
      </c>
      <c r="K82" s="5">
        <f>'5-Yr PCSB Budget Base Case'!K82-'5-Yr PCSB Budget Contingency'!K82</f>
        <v>0</v>
      </c>
      <c r="L82" s="106">
        <f>IF('5-Yr PCSB Budget Base Case'!G82,G82/'5-Yr PCSB Budget Base Case'!G82,0)</f>
        <v>0</v>
      </c>
      <c r="M82" s="107">
        <f>IF('5-Yr PCSB Budget Base Case'!H82,H82/'5-Yr PCSB Budget Base Case'!H82,0)</f>
        <v>0</v>
      </c>
      <c r="N82" s="107">
        <f>IF('5-Yr PCSB Budget Base Case'!I82,I82/'5-Yr PCSB Budget Base Case'!I82,0)</f>
        <v>0</v>
      </c>
      <c r="O82" s="107">
        <f>IF('5-Yr PCSB Budget Base Case'!J82,J82/'5-Yr PCSB Budget Base Case'!J82,0)</f>
        <v>0</v>
      </c>
      <c r="P82" s="108">
        <f>IF('5-Yr PCSB Budget Base Case'!K82,K82/'5-Yr PCSB Budget Base Case'!K82,0)</f>
        <v>0</v>
      </c>
    </row>
    <row r="83" spans="1:16" ht="16.5" customHeight="1" x14ac:dyDescent="0.2">
      <c r="A83" s="25" t="str">
        <f t="shared" ref="A83:D102" si="4">A$2</f>
        <v>PCSB 5-Year Budget</v>
      </c>
      <c r="B83" s="16">
        <f t="shared" si="4"/>
        <v>184</v>
      </c>
      <c r="C83" s="25" t="str">
        <f t="shared" si="4"/>
        <v>Monument Academy PCS</v>
      </c>
      <c r="D83" s="26" t="str">
        <f t="shared" si="4"/>
        <v>2026-2027</v>
      </c>
      <c r="E83" t="s">
        <v>98</v>
      </c>
      <c r="F83" s="29" t="e">
        <f>'5-Yr PCSB Budget Base Case'!F83-'5-Yr PCSB Budget Contingency'!F83</f>
        <v>#VALUE!</v>
      </c>
      <c r="G83" s="5">
        <f>'5-Yr PCSB Budget Base Case'!G83-'5-Yr PCSB Budget Contingency'!G83</f>
        <v>0</v>
      </c>
      <c r="H83" s="5">
        <f>'5-Yr PCSB Budget Base Case'!H83-'5-Yr PCSB Budget Contingency'!H83</f>
        <v>0</v>
      </c>
      <c r="I83" s="5">
        <f>'5-Yr PCSB Budget Base Case'!I83-'5-Yr PCSB Budget Contingency'!I83</f>
        <v>0</v>
      </c>
      <c r="J83" s="5">
        <f>'5-Yr PCSB Budget Base Case'!J83-'5-Yr PCSB Budget Contingency'!J83</f>
        <v>0</v>
      </c>
      <c r="K83" s="5">
        <f>'5-Yr PCSB Budget Base Case'!K83-'5-Yr PCSB Budget Contingency'!K83</f>
        <v>0</v>
      </c>
      <c r="L83" s="106">
        <f>IF('5-Yr PCSB Budget Base Case'!G83,G83/'5-Yr PCSB Budget Base Case'!G83,0)</f>
        <v>0</v>
      </c>
      <c r="M83" s="107">
        <f>IF('5-Yr PCSB Budget Base Case'!H83,H83/'5-Yr PCSB Budget Base Case'!H83,0)</f>
        <v>0</v>
      </c>
      <c r="N83" s="107">
        <f>IF('5-Yr PCSB Budget Base Case'!I83,I83/'5-Yr PCSB Budget Base Case'!I83,0)</f>
        <v>0</v>
      </c>
      <c r="O83" s="107">
        <f>IF('5-Yr PCSB Budget Base Case'!J83,J83/'5-Yr PCSB Budget Base Case'!J83,0)</f>
        <v>0</v>
      </c>
      <c r="P83" s="108">
        <f>IF('5-Yr PCSB Budget Base Case'!K83,K83/'5-Yr PCSB Budget Base Case'!K83,0)</f>
        <v>0</v>
      </c>
    </row>
    <row r="84" spans="1:16" ht="16.5" customHeight="1" x14ac:dyDescent="0.2">
      <c r="A84" s="25" t="str">
        <f t="shared" si="4"/>
        <v>PCSB 5-Year Budget</v>
      </c>
      <c r="B84" s="16">
        <f t="shared" si="4"/>
        <v>184</v>
      </c>
      <c r="C84" s="25" t="str">
        <f t="shared" si="4"/>
        <v>Monument Academy PCS</v>
      </c>
      <c r="D84" s="26" t="str">
        <f t="shared" si="4"/>
        <v>2026-2027</v>
      </c>
      <c r="E84" t="s">
        <v>99</v>
      </c>
      <c r="F84" s="29" t="e">
        <f>'5-Yr PCSB Budget Base Case'!F84-'5-Yr PCSB Budget Contingency'!F84</f>
        <v>#VALUE!</v>
      </c>
      <c r="G84" s="5">
        <f>'5-Yr PCSB Budget Base Case'!G84-'5-Yr PCSB Budget Contingency'!G84</f>
        <v>0</v>
      </c>
      <c r="H84" s="5">
        <f>'5-Yr PCSB Budget Base Case'!H84-'5-Yr PCSB Budget Contingency'!H84</f>
        <v>0</v>
      </c>
      <c r="I84" s="5">
        <f>'5-Yr PCSB Budget Base Case'!I84-'5-Yr PCSB Budget Contingency'!I84</f>
        <v>0</v>
      </c>
      <c r="J84" s="5">
        <f>'5-Yr PCSB Budget Base Case'!J84-'5-Yr PCSB Budget Contingency'!J84</f>
        <v>0</v>
      </c>
      <c r="K84" s="5">
        <f>'5-Yr PCSB Budget Base Case'!K84-'5-Yr PCSB Budget Contingency'!K84</f>
        <v>0</v>
      </c>
      <c r="L84" s="106">
        <f>IF('5-Yr PCSB Budget Base Case'!G84,G84/'5-Yr PCSB Budget Base Case'!G84,0)</f>
        <v>0</v>
      </c>
      <c r="M84" s="107">
        <f>IF('5-Yr PCSB Budget Base Case'!H84,H84/'5-Yr PCSB Budget Base Case'!H84,0)</f>
        <v>0</v>
      </c>
      <c r="N84" s="107">
        <f>IF('5-Yr PCSB Budget Base Case'!I84,I84/'5-Yr PCSB Budget Base Case'!I84,0)</f>
        <v>0</v>
      </c>
      <c r="O84" s="107">
        <f>IF('5-Yr PCSB Budget Base Case'!J84,J84/'5-Yr PCSB Budget Base Case'!J84,0)</f>
        <v>0</v>
      </c>
      <c r="P84" s="108">
        <f>IF('5-Yr PCSB Budget Base Case'!K84,K84/'5-Yr PCSB Budget Base Case'!K84,0)</f>
        <v>0</v>
      </c>
    </row>
    <row r="85" spans="1:16" ht="16.5" customHeight="1" x14ac:dyDescent="0.2">
      <c r="A85" s="25" t="str">
        <f t="shared" si="4"/>
        <v>PCSB 5-Year Budget</v>
      </c>
      <c r="B85" s="16">
        <f t="shared" si="4"/>
        <v>184</v>
      </c>
      <c r="C85" s="25" t="str">
        <f t="shared" si="4"/>
        <v>Monument Academy PCS</v>
      </c>
      <c r="D85" s="26" t="str">
        <f t="shared" si="4"/>
        <v>2026-2027</v>
      </c>
      <c r="E85" t="s">
        <v>100</v>
      </c>
      <c r="F85" s="29" t="e">
        <f>'5-Yr PCSB Budget Base Case'!F85-'5-Yr PCSB Budget Contingency'!F85</f>
        <v>#VALUE!</v>
      </c>
      <c r="G85" s="5">
        <f>'5-Yr PCSB Budget Base Case'!G85-'5-Yr PCSB Budget Contingency'!G85</f>
        <v>0</v>
      </c>
      <c r="H85" s="5">
        <f>'5-Yr PCSB Budget Base Case'!H85-'5-Yr PCSB Budget Contingency'!H85</f>
        <v>0</v>
      </c>
      <c r="I85" s="5">
        <f>'5-Yr PCSB Budget Base Case'!I85-'5-Yr PCSB Budget Contingency'!I85</f>
        <v>0</v>
      </c>
      <c r="J85" s="5">
        <f>'5-Yr PCSB Budget Base Case'!J85-'5-Yr PCSB Budget Contingency'!J85</f>
        <v>0</v>
      </c>
      <c r="K85" s="5">
        <f>'5-Yr PCSB Budget Base Case'!K85-'5-Yr PCSB Budget Contingency'!K85</f>
        <v>0</v>
      </c>
      <c r="L85" s="106">
        <f>IF('5-Yr PCSB Budget Base Case'!G85,G85/'5-Yr PCSB Budget Base Case'!G85,0)</f>
        <v>0</v>
      </c>
      <c r="M85" s="107">
        <f>IF('5-Yr PCSB Budget Base Case'!H85,H85/'5-Yr PCSB Budget Base Case'!H85,0)</f>
        <v>0</v>
      </c>
      <c r="N85" s="107">
        <f>IF('5-Yr PCSB Budget Base Case'!I85,I85/'5-Yr PCSB Budget Base Case'!I85,0)</f>
        <v>0</v>
      </c>
      <c r="O85" s="107">
        <f>IF('5-Yr PCSB Budget Base Case'!J85,J85/'5-Yr PCSB Budget Base Case'!J85,0)</f>
        <v>0</v>
      </c>
      <c r="P85" s="108">
        <f>IF('5-Yr PCSB Budget Base Case'!K85,K85/'5-Yr PCSB Budget Base Case'!K85,0)</f>
        <v>0</v>
      </c>
    </row>
    <row r="86" spans="1:16" ht="16.5" customHeight="1" x14ac:dyDescent="0.2">
      <c r="A86" s="25" t="str">
        <f t="shared" si="4"/>
        <v>PCSB 5-Year Budget</v>
      </c>
      <c r="B86" s="16">
        <f t="shared" si="4"/>
        <v>184</v>
      </c>
      <c r="C86" s="25" t="str">
        <f t="shared" si="4"/>
        <v>Monument Academy PCS</v>
      </c>
      <c r="D86" s="26" t="str">
        <f t="shared" si="4"/>
        <v>2026-2027</v>
      </c>
      <c r="E86" s="54" t="s">
        <v>101</v>
      </c>
      <c r="F86" s="29" t="e">
        <f>'5-Yr PCSB Budget Base Case'!F86-'5-Yr PCSB Budget Contingency'!F86</f>
        <v>#VALUE!</v>
      </c>
      <c r="G86" s="55">
        <f>'5-Yr PCSB Budget Base Case'!G86-'5-Yr PCSB Budget Contingency'!G86</f>
        <v>0</v>
      </c>
      <c r="H86" s="55">
        <f>'5-Yr PCSB Budget Base Case'!H86-'5-Yr PCSB Budget Contingency'!H86</f>
        <v>0</v>
      </c>
      <c r="I86" s="55">
        <f>'5-Yr PCSB Budget Base Case'!I86-'5-Yr PCSB Budget Contingency'!I86</f>
        <v>0</v>
      </c>
      <c r="J86" s="55">
        <f>'5-Yr PCSB Budget Base Case'!J86-'5-Yr PCSB Budget Contingency'!J86</f>
        <v>0</v>
      </c>
      <c r="K86" s="55">
        <f>'5-Yr PCSB Budget Base Case'!K86-'5-Yr PCSB Budget Contingency'!K86</f>
        <v>0</v>
      </c>
      <c r="L86" s="127">
        <f>IF('5-Yr PCSB Budget Base Case'!G86,G86/'5-Yr PCSB Budget Base Case'!G86,0)</f>
        <v>0</v>
      </c>
      <c r="M86" s="128">
        <f>IF('5-Yr PCSB Budget Base Case'!H86,H86/'5-Yr PCSB Budget Base Case'!H86,0)</f>
        <v>0</v>
      </c>
      <c r="N86" s="128">
        <f>IF('5-Yr PCSB Budget Base Case'!I86,I86/'5-Yr PCSB Budget Base Case'!I86,0)</f>
        <v>0</v>
      </c>
      <c r="O86" s="128">
        <f>IF('5-Yr PCSB Budget Base Case'!J86,J86/'5-Yr PCSB Budget Base Case'!J86,0)</f>
        <v>0</v>
      </c>
      <c r="P86" s="129">
        <f>IF('5-Yr PCSB Budget Base Case'!K86,K86/'5-Yr PCSB Budget Base Case'!K86,0)</f>
        <v>0</v>
      </c>
    </row>
    <row r="87" spans="1:16" ht="30" customHeight="1" x14ac:dyDescent="0.2">
      <c r="A87" s="25" t="str">
        <f t="shared" si="4"/>
        <v>PCSB 5-Year Budget</v>
      </c>
      <c r="B87" s="16">
        <f t="shared" si="4"/>
        <v>184</v>
      </c>
      <c r="C87" s="25" t="str">
        <f t="shared" si="4"/>
        <v>Monument Academy PCS</v>
      </c>
      <c r="D87" s="26" t="str">
        <f t="shared" si="4"/>
        <v>2026-2027</v>
      </c>
      <c r="E87" s="54" t="s">
        <v>102</v>
      </c>
      <c r="F87" s="29" t="e">
        <f>'5-Yr PCSB Budget Base Case'!F87-'5-Yr PCSB Budget Contingency'!F87</f>
        <v>#VALUE!</v>
      </c>
      <c r="G87" s="55">
        <f>'5-Yr PCSB Budget Base Case'!G87-'5-Yr PCSB Budget Contingency'!G87</f>
        <v>0</v>
      </c>
      <c r="H87" s="55">
        <f>'5-Yr PCSB Budget Base Case'!H87-'5-Yr PCSB Budget Contingency'!H87</f>
        <v>0</v>
      </c>
      <c r="I87" s="55">
        <f>'5-Yr PCSB Budget Base Case'!I87-'5-Yr PCSB Budget Contingency'!I87</f>
        <v>0</v>
      </c>
      <c r="J87" s="55">
        <f>'5-Yr PCSB Budget Base Case'!J87-'5-Yr PCSB Budget Contingency'!J87</f>
        <v>0</v>
      </c>
      <c r="K87" s="55">
        <f>'5-Yr PCSB Budget Base Case'!K87-'5-Yr PCSB Budget Contingency'!K87</f>
        <v>0</v>
      </c>
      <c r="L87" s="127">
        <f>IF('5-Yr PCSB Budget Base Case'!G87,G87/'5-Yr PCSB Budget Base Case'!G87,0)</f>
        <v>0</v>
      </c>
      <c r="M87" s="128">
        <f>IF('5-Yr PCSB Budget Base Case'!H87,H87/'5-Yr PCSB Budget Base Case'!H87,0)</f>
        <v>0</v>
      </c>
      <c r="N87" s="128">
        <f>IF('5-Yr PCSB Budget Base Case'!I87,I87/'5-Yr PCSB Budget Base Case'!I87,0)</f>
        <v>0</v>
      </c>
      <c r="O87" s="128">
        <f>IF('5-Yr PCSB Budget Base Case'!J87,J87/'5-Yr PCSB Budget Base Case'!J87,0)</f>
        <v>0</v>
      </c>
      <c r="P87" s="129">
        <f>IF('5-Yr PCSB Budget Base Case'!K87,K87/'5-Yr PCSB Budget Base Case'!K87,0)</f>
        <v>0</v>
      </c>
    </row>
    <row r="88" spans="1:16" ht="30" customHeight="1" x14ac:dyDescent="0.2">
      <c r="A88" s="25" t="str">
        <f t="shared" si="4"/>
        <v>PCSB 5-Year Budget</v>
      </c>
      <c r="B88" s="16">
        <f t="shared" si="4"/>
        <v>184</v>
      </c>
      <c r="C88" s="25" t="str">
        <f t="shared" si="4"/>
        <v>Monument Academy PCS</v>
      </c>
      <c r="D88" s="26" t="str">
        <f t="shared" si="4"/>
        <v>2026-2027</v>
      </c>
      <c r="E88" s="54" t="s">
        <v>103</v>
      </c>
      <c r="F88" s="29" t="e">
        <f>'5-Yr PCSB Budget Base Case'!F88-'5-Yr PCSB Budget Contingency'!F88</f>
        <v>#VALUE!</v>
      </c>
      <c r="G88" s="66">
        <f>'5-Yr PCSB Budget Base Case'!G88-'5-Yr PCSB Budget Contingency'!G88</f>
        <v>0</v>
      </c>
      <c r="H88" s="66">
        <f>'5-Yr PCSB Budget Base Case'!H88-'5-Yr PCSB Budget Contingency'!H88</f>
        <v>627799.98659805208</v>
      </c>
      <c r="I88" s="66">
        <f>'5-Yr PCSB Budget Base Case'!I88-'5-Yr PCSB Budget Contingency'!I88</f>
        <v>1053411.3302210867</v>
      </c>
      <c r="J88" s="66">
        <f>'5-Yr PCSB Budget Base Case'!J88-'5-Yr PCSB Budget Contingency'!J88</f>
        <v>1677122.5362286866</v>
      </c>
      <c r="K88" s="66">
        <f>'5-Yr PCSB Budget Base Case'!K88-'5-Yr PCSB Budget Contingency'!K88</f>
        <v>1984666.5575703084</v>
      </c>
      <c r="L88" s="137">
        <f>IF('5-Yr PCSB Budget Base Case'!G88,G88/'5-Yr PCSB Budget Base Case'!G88,0)</f>
        <v>0</v>
      </c>
      <c r="M88" s="84">
        <f>IF('5-Yr PCSB Budget Base Case'!H88,H88/'5-Yr PCSB Budget Base Case'!H88,0)</f>
        <v>0.66898801688225562</v>
      </c>
      <c r="N88" s="84">
        <f>IF('5-Yr PCSB Budget Base Case'!I88,I88/'5-Yr PCSB Budget Base Case'!I88,0)</f>
        <v>0.72572448634226561</v>
      </c>
      <c r="O88" s="84">
        <f>IF('5-Yr PCSB Budget Base Case'!J88,J88/'5-Yr PCSB Budget Base Case'!J88,0)</f>
        <v>0.57777246986113939</v>
      </c>
      <c r="P88" s="138">
        <f>IF('5-Yr PCSB Budget Base Case'!K88,K88/'5-Yr PCSB Budget Base Case'!K88,0)</f>
        <v>0.77467703746140926</v>
      </c>
    </row>
    <row r="89" spans="1:16" ht="16.5" customHeight="1" x14ac:dyDescent="0.2">
      <c r="A89" s="25" t="str">
        <f t="shared" si="4"/>
        <v>PCSB 5-Year Budget</v>
      </c>
      <c r="B89" s="16">
        <f t="shared" si="4"/>
        <v>184</v>
      </c>
      <c r="C89" s="25" t="str">
        <f t="shared" si="4"/>
        <v>Monument Academy PCS</v>
      </c>
      <c r="D89" s="26" t="str">
        <f t="shared" si="4"/>
        <v>2026-2027</v>
      </c>
      <c r="E89" s="15" t="s">
        <v>104</v>
      </c>
      <c r="F89" s="29" t="e">
        <f>'5-Yr PCSB Budget Base Case'!F89-'5-Yr PCSB Budget Contingency'!F89</f>
        <v>#VALUE!</v>
      </c>
      <c r="G89" s="5">
        <f>'5-Yr PCSB Budget Base Case'!G89-'5-Yr PCSB Budget Contingency'!G89</f>
        <v>0</v>
      </c>
      <c r="H89" s="5">
        <f>'5-Yr PCSB Budget Base Case'!H89-'5-Yr PCSB Budget Contingency'!H89</f>
        <v>0</v>
      </c>
      <c r="I89" s="5">
        <f>'5-Yr PCSB Budget Base Case'!I89-'5-Yr PCSB Budget Contingency'!I89</f>
        <v>0</v>
      </c>
      <c r="J89" s="5">
        <f>'5-Yr PCSB Budget Base Case'!J89-'5-Yr PCSB Budget Contingency'!J89</f>
        <v>0</v>
      </c>
      <c r="K89" s="5">
        <f>'5-Yr PCSB Budget Base Case'!K89-'5-Yr PCSB Budget Contingency'!K89</f>
        <v>0</v>
      </c>
      <c r="L89" s="106">
        <f>IF('5-Yr PCSB Budget Base Case'!G89,G89/'5-Yr PCSB Budget Base Case'!G89,0)</f>
        <v>0</v>
      </c>
      <c r="M89" s="107">
        <f>IF('5-Yr PCSB Budget Base Case'!H89,H89/'5-Yr PCSB Budget Base Case'!H89,0)</f>
        <v>0</v>
      </c>
      <c r="N89" s="107">
        <f>IF('5-Yr PCSB Budget Base Case'!I89,I89/'5-Yr PCSB Budget Base Case'!I89,0)</f>
        <v>0</v>
      </c>
      <c r="O89" s="107">
        <f>IF('5-Yr PCSB Budget Base Case'!J89,J89/'5-Yr PCSB Budget Base Case'!J89,0)</f>
        <v>0</v>
      </c>
      <c r="P89" s="108">
        <f>IF('5-Yr PCSB Budget Base Case'!K89,K89/'5-Yr PCSB Budget Base Case'!K89,0)</f>
        <v>0</v>
      </c>
    </row>
    <row r="90" spans="1:16" ht="16.5" customHeight="1" x14ac:dyDescent="0.2">
      <c r="A90" s="25" t="str">
        <f t="shared" si="4"/>
        <v>PCSB 5-Year Budget</v>
      </c>
      <c r="B90" s="16">
        <f t="shared" si="4"/>
        <v>184</v>
      </c>
      <c r="C90" s="25" t="str">
        <f t="shared" si="4"/>
        <v>Monument Academy PCS</v>
      </c>
      <c r="D90" s="26" t="str">
        <f t="shared" si="4"/>
        <v>2026-2027</v>
      </c>
      <c r="E90" s="15" t="s">
        <v>105</v>
      </c>
      <c r="F90" s="29" t="e">
        <f>'5-Yr PCSB Budget Base Case'!F90-'5-Yr PCSB Budget Contingency'!F90</f>
        <v>#VALUE!</v>
      </c>
      <c r="L90" s="106"/>
      <c r="M90" s="107"/>
      <c r="N90" s="107"/>
      <c r="O90" s="107"/>
      <c r="P90" s="108"/>
    </row>
    <row r="91" spans="1:16" ht="16.5" customHeight="1" x14ac:dyDescent="0.2">
      <c r="A91" s="25" t="str">
        <f t="shared" si="4"/>
        <v>PCSB 5-Year Budget</v>
      </c>
      <c r="B91" s="16">
        <f t="shared" si="4"/>
        <v>184</v>
      </c>
      <c r="C91" s="25" t="str">
        <f t="shared" si="4"/>
        <v>Monument Academy PCS</v>
      </c>
      <c r="D91" s="26" t="str">
        <f t="shared" si="4"/>
        <v>2026-2027</v>
      </c>
      <c r="E91" s="15" t="s">
        <v>106</v>
      </c>
      <c r="F91" s="29" t="e">
        <f>'5-Yr PCSB Budget Base Case'!F91-'5-Yr PCSB Budget Contingency'!F91</f>
        <v>#VALUE!</v>
      </c>
      <c r="G91" s="5">
        <f>'5-Yr PCSB Budget Base Case'!G91-'5-Yr PCSB Budget Contingency'!G91</f>
        <v>0</v>
      </c>
      <c r="H91" s="5">
        <f>'5-Yr PCSB Budget Base Case'!H91-'5-Yr PCSB Budget Contingency'!H91</f>
        <v>0</v>
      </c>
      <c r="I91" s="5">
        <f>'5-Yr PCSB Budget Base Case'!I91-'5-Yr PCSB Budget Contingency'!I91</f>
        <v>0</v>
      </c>
      <c r="J91" s="5">
        <f>'5-Yr PCSB Budget Base Case'!J91-'5-Yr PCSB Budget Contingency'!J91</f>
        <v>0</v>
      </c>
      <c r="K91" s="5">
        <f>'5-Yr PCSB Budget Base Case'!K91-'5-Yr PCSB Budget Contingency'!K91</f>
        <v>0</v>
      </c>
      <c r="L91" s="106">
        <f>IF('5-Yr PCSB Budget Base Case'!G91,G91/'5-Yr PCSB Budget Base Case'!G91,0)</f>
        <v>0</v>
      </c>
      <c r="M91" s="107">
        <f>IF('5-Yr PCSB Budget Base Case'!H91,H91/'5-Yr PCSB Budget Base Case'!H91,0)</f>
        <v>0</v>
      </c>
      <c r="N91" s="107">
        <f>IF('5-Yr PCSB Budget Base Case'!I91,I91/'5-Yr PCSB Budget Base Case'!I91,0)</f>
        <v>0</v>
      </c>
      <c r="O91" s="107">
        <f>IF('5-Yr PCSB Budget Base Case'!J91,J91/'5-Yr PCSB Budget Base Case'!J91,0)</f>
        <v>0</v>
      </c>
      <c r="P91" s="108">
        <f>IF('5-Yr PCSB Budget Base Case'!K91,K91/'5-Yr PCSB Budget Base Case'!K91,0)</f>
        <v>0</v>
      </c>
    </row>
    <row r="92" spans="1:16" ht="16.5" customHeight="1" x14ac:dyDescent="0.2">
      <c r="A92" s="25" t="str">
        <f t="shared" si="4"/>
        <v>PCSB 5-Year Budget</v>
      </c>
      <c r="B92" s="16">
        <f t="shared" si="4"/>
        <v>184</v>
      </c>
      <c r="C92" s="25" t="str">
        <f t="shared" si="4"/>
        <v>Monument Academy PCS</v>
      </c>
      <c r="D92" s="26" t="str">
        <f t="shared" si="4"/>
        <v>2026-2027</v>
      </c>
      <c r="E92" s="15" t="s">
        <v>107</v>
      </c>
      <c r="F92" s="29" t="e">
        <f>'5-Yr PCSB Budget Base Case'!F92-'5-Yr PCSB Budget Contingency'!F92</f>
        <v>#VALUE!</v>
      </c>
      <c r="L92" s="106"/>
      <c r="M92" s="107"/>
      <c r="N92" s="107"/>
      <c r="O92" s="107"/>
      <c r="P92" s="108"/>
    </row>
    <row r="93" spans="1:16" ht="16.5" customHeight="1" x14ac:dyDescent="0.2">
      <c r="A93" s="25" t="str">
        <f t="shared" si="4"/>
        <v>PCSB 5-Year Budget</v>
      </c>
      <c r="B93" s="16">
        <f t="shared" si="4"/>
        <v>184</v>
      </c>
      <c r="C93" s="25" t="str">
        <f t="shared" si="4"/>
        <v>Monument Academy PCS</v>
      </c>
      <c r="D93" s="26" t="str">
        <f t="shared" si="4"/>
        <v>2026-2027</v>
      </c>
      <c r="E93" s="54" t="s">
        <v>108</v>
      </c>
      <c r="F93" s="29" t="e">
        <f>'5-Yr PCSB Budget Base Case'!F93-'5-Yr PCSB Budget Contingency'!F93</f>
        <v>#VALUE!</v>
      </c>
      <c r="G93" s="55">
        <f>'5-Yr PCSB Budget Base Case'!G93-'5-Yr PCSB Budget Contingency'!G93</f>
        <v>0</v>
      </c>
      <c r="H93" s="55">
        <f>'5-Yr PCSB Budget Base Case'!H93-'5-Yr PCSB Budget Contingency'!H93</f>
        <v>627799.98659805208</v>
      </c>
      <c r="I93" s="55">
        <f>'5-Yr PCSB Budget Base Case'!I93-'5-Yr PCSB Budget Contingency'!I93</f>
        <v>1053411.3302210867</v>
      </c>
      <c r="J93" s="55">
        <f>'5-Yr PCSB Budget Base Case'!J93-'5-Yr PCSB Budget Contingency'!J93</f>
        <v>1677122.5362286866</v>
      </c>
      <c r="K93" s="55">
        <f>'5-Yr PCSB Budget Base Case'!K93-'5-Yr PCSB Budget Contingency'!K93</f>
        <v>1984666.5575703084</v>
      </c>
      <c r="L93" s="127">
        <f>IF('5-Yr PCSB Budget Base Case'!G93,G93/'5-Yr PCSB Budget Base Case'!G93,0)</f>
        <v>0</v>
      </c>
      <c r="M93" s="128">
        <f>IF('5-Yr PCSB Budget Base Case'!H93,H93/'5-Yr PCSB Budget Base Case'!H93,0)</f>
        <v>0.66898801688225562</v>
      </c>
      <c r="N93" s="128">
        <f>IF('5-Yr PCSB Budget Base Case'!I93,I93/'5-Yr PCSB Budget Base Case'!I93,0)</f>
        <v>0.72572448634226561</v>
      </c>
      <c r="O93" s="128">
        <f>IF('5-Yr PCSB Budget Base Case'!J93,J93/'5-Yr PCSB Budget Base Case'!J93,0)</f>
        <v>0.57777246986113939</v>
      </c>
      <c r="P93" s="129">
        <f>IF('5-Yr PCSB Budget Base Case'!K93,K93/'5-Yr PCSB Budget Base Case'!K93,0)</f>
        <v>0.77467703746140926</v>
      </c>
    </row>
    <row r="94" spans="1:16" ht="30" customHeight="1" x14ac:dyDescent="0.2">
      <c r="A94" s="25" t="str">
        <f t="shared" si="4"/>
        <v>PCSB 5-Year Budget</v>
      </c>
      <c r="B94" s="16">
        <f t="shared" si="4"/>
        <v>184</v>
      </c>
      <c r="C94" s="25" t="str">
        <f t="shared" si="4"/>
        <v>Monument Academy PCS</v>
      </c>
      <c r="D94" s="26" t="str">
        <f t="shared" si="4"/>
        <v>2026-2027</v>
      </c>
      <c r="E94" s="54" t="s">
        <v>109</v>
      </c>
      <c r="F94" s="139">
        <f>'5-Yr PCSB Budget Base Case'!F94-'5-Yr PCSB Budget Contingency'!F94</f>
        <v>0</v>
      </c>
      <c r="G94" s="68">
        <f>'5-Yr PCSB Budget Base Case'!G94-'5-Yr PCSB Budget Contingency'!G94</f>
        <v>0</v>
      </c>
      <c r="H94" s="68">
        <f>'5-Yr PCSB Budget Base Case'!H94-'5-Yr PCSB Budget Contingency'!H94</f>
        <v>627799.98659805208</v>
      </c>
      <c r="I94" s="68">
        <f>'5-Yr PCSB Budget Base Case'!I94-'5-Yr PCSB Budget Contingency'!I94</f>
        <v>1681211.3168191379</v>
      </c>
      <c r="J94" s="68">
        <f>'5-Yr PCSB Budget Base Case'!J94-'5-Yr PCSB Budget Contingency'!J94</f>
        <v>3358333.8530478254</v>
      </c>
      <c r="K94" s="68">
        <f>'5-Yr PCSB Budget Base Case'!K94-'5-Yr PCSB Budget Contingency'!K94</f>
        <v>5343000.4106181338</v>
      </c>
      <c r="L94" s="140">
        <f>IF('5-Yr PCSB Budget Base Case'!G94,G94/'5-Yr PCSB Budget Base Case'!G94,0)</f>
        <v>0</v>
      </c>
      <c r="M94" s="83">
        <f>IF('5-Yr PCSB Budget Base Case'!H94,H94/'5-Yr PCSB Budget Base Case'!H94,0)</f>
        <v>8.327746356885303E-2</v>
      </c>
      <c r="N94" s="83">
        <f>IF('5-Yr PCSB Budget Base Case'!I94,I94/'5-Yr PCSB Budget Base Case'!I94,0)</f>
        <v>0.18700520372099283</v>
      </c>
      <c r="O94" s="83">
        <f>IF('5-Yr PCSB Budget Base Case'!J94,J94/'5-Yr PCSB Budget Base Case'!J94,0)</f>
        <v>0.28238085230301557</v>
      </c>
      <c r="P94" s="141">
        <f>IF('5-Yr PCSB Budget Base Case'!K94,K94/'5-Yr PCSB Budget Base Case'!K94,0)</f>
        <v>0.36963372130711269</v>
      </c>
    </row>
    <row r="95" spans="1:16" ht="30" customHeight="1" x14ac:dyDescent="0.2">
      <c r="A95" s="25" t="str">
        <f t="shared" si="4"/>
        <v>PCSB 5-Year Budget</v>
      </c>
      <c r="B95" s="16">
        <f t="shared" si="4"/>
        <v>184</v>
      </c>
      <c r="C95" s="25" t="str">
        <f t="shared" si="4"/>
        <v>Monument Academy PCS</v>
      </c>
      <c r="D95" s="26" t="str">
        <f t="shared" si="4"/>
        <v>2026-2027</v>
      </c>
      <c r="E95" t="s">
        <v>110</v>
      </c>
      <c r="F95" s="29" t="e">
        <f>'5-Yr PCSB Budget Base Case'!F95-'5-Yr PCSB Budget Contingency'!F95</f>
        <v>#VALUE!</v>
      </c>
      <c r="G95" s="5">
        <f>'5-Yr PCSB Budget Base Case'!G95-'5-Yr PCSB Budget Contingency'!G95</f>
        <v>0</v>
      </c>
      <c r="H95" s="5">
        <f>'5-Yr PCSB Budget Base Case'!H95-'5-Yr PCSB Budget Contingency'!H95</f>
        <v>627799.98659805977</v>
      </c>
      <c r="I95" s="5">
        <f>'5-Yr PCSB Budget Base Case'!I95-'5-Yr PCSB Budget Contingency'!I95</f>
        <v>1053411.33022108</v>
      </c>
      <c r="J95" s="5">
        <f>'5-Yr PCSB Budget Base Case'!J95-'5-Yr PCSB Budget Contingency'!J95</f>
        <v>1677122.5362286903</v>
      </c>
      <c r="K95" s="5">
        <f>'5-Yr PCSB Budget Base Case'!K95-'5-Yr PCSB Budget Contingency'!K95</f>
        <v>1984666.5575703001</v>
      </c>
      <c r="L95" s="106">
        <f>IF('5-Yr PCSB Budget Base Case'!G95,G95/'5-Yr PCSB Budget Base Case'!G95,0)</f>
        <v>0</v>
      </c>
      <c r="M95" s="107">
        <f>IF('5-Yr PCSB Budget Base Case'!H95,H95/'5-Yr PCSB Budget Base Case'!H95,0)</f>
        <v>0.27788042564479726</v>
      </c>
      <c r="N95" s="107">
        <f>IF('5-Yr PCSB Budget Base Case'!I95,I95/'5-Yr PCSB Budget Base Case'!I95,0)</f>
        <v>0.38493522853112683</v>
      </c>
      <c r="O95" s="107">
        <f>IF('5-Yr PCSB Budget Base Case'!J95,J95/'5-Yr PCSB Budget Base Case'!J95,0)</f>
        <v>0.40185622136498522</v>
      </c>
      <c r="P95" s="108">
        <f>IF('5-Yr PCSB Budget Base Case'!K95,K95/'5-Yr PCSB Budget Base Case'!K95,0)</f>
        <v>0.5194911899603184</v>
      </c>
    </row>
    <row r="96" spans="1:16" ht="16.5" customHeight="1" x14ac:dyDescent="0.2">
      <c r="A96" s="25" t="str">
        <f t="shared" si="4"/>
        <v>PCSB 5-Year Budget</v>
      </c>
      <c r="B96" s="16">
        <f t="shared" si="4"/>
        <v>184</v>
      </c>
      <c r="C96" s="25" t="str">
        <f t="shared" si="4"/>
        <v>Monument Academy PCS</v>
      </c>
      <c r="D96" s="26" t="str">
        <f t="shared" si="4"/>
        <v>2026-2027</v>
      </c>
      <c r="E96" t="s">
        <v>111</v>
      </c>
      <c r="F96" s="29" t="e">
        <f>'5-Yr PCSB Budget Base Case'!F96-'5-Yr PCSB Budget Contingency'!F96</f>
        <v>#VALUE!</v>
      </c>
      <c r="G96" s="5">
        <f>'5-Yr PCSB Budget Base Case'!G96-'5-Yr PCSB Budget Contingency'!G96</f>
        <v>0</v>
      </c>
      <c r="H96" s="5">
        <f>'5-Yr PCSB Budget Base Case'!H96-'5-Yr PCSB Budget Contingency'!H96</f>
        <v>0</v>
      </c>
      <c r="I96" s="5">
        <f>'5-Yr PCSB Budget Base Case'!I96-'5-Yr PCSB Budget Contingency'!I96</f>
        <v>0</v>
      </c>
      <c r="J96" s="5">
        <f>'5-Yr PCSB Budget Base Case'!J96-'5-Yr PCSB Budget Contingency'!J96</f>
        <v>0</v>
      </c>
      <c r="K96" s="5">
        <f>'5-Yr PCSB Budget Base Case'!K96-'5-Yr PCSB Budget Contingency'!K96</f>
        <v>0</v>
      </c>
      <c r="L96" s="106">
        <f>IF('5-Yr PCSB Budget Base Case'!G96,G96/'5-Yr PCSB Budget Base Case'!G96,0)</f>
        <v>0</v>
      </c>
      <c r="M96" s="107">
        <f>IF('5-Yr PCSB Budget Base Case'!H96,H96/'5-Yr PCSB Budget Base Case'!H96,0)</f>
        <v>0</v>
      </c>
      <c r="N96" s="107">
        <f>IF('5-Yr PCSB Budget Base Case'!I96,I96/'5-Yr PCSB Budget Base Case'!I96,0)</f>
        <v>0</v>
      </c>
      <c r="O96" s="107">
        <f>IF('5-Yr PCSB Budget Base Case'!J96,J96/'5-Yr PCSB Budget Base Case'!J96,0)</f>
        <v>0</v>
      </c>
      <c r="P96" s="108">
        <f>IF('5-Yr PCSB Budget Base Case'!K96,K96/'5-Yr PCSB Budget Base Case'!K96,0)</f>
        <v>0</v>
      </c>
    </row>
    <row r="97" spans="1:16" ht="16.5" customHeight="1" x14ac:dyDescent="0.2">
      <c r="A97" s="25" t="str">
        <f t="shared" si="4"/>
        <v>PCSB 5-Year Budget</v>
      </c>
      <c r="B97" s="16">
        <f t="shared" si="4"/>
        <v>184</v>
      </c>
      <c r="C97" s="25" t="str">
        <f t="shared" si="4"/>
        <v>Monument Academy PCS</v>
      </c>
      <c r="D97" s="26" t="str">
        <f t="shared" si="4"/>
        <v>2026-2027</v>
      </c>
      <c r="E97" t="s">
        <v>113</v>
      </c>
      <c r="F97" s="29" t="e">
        <f>'5-Yr PCSB Budget Base Case'!F97-'5-Yr PCSB Budget Contingency'!F97</f>
        <v>#VALUE!</v>
      </c>
      <c r="G97" s="5">
        <f>'5-Yr PCSB Budget Base Case'!G97-'5-Yr PCSB Budget Contingency'!G97</f>
        <v>0</v>
      </c>
      <c r="H97" s="5">
        <f>'5-Yr PCSB Budget Base Case'!H97-'5-Yr PCSB Budget Contingency'!H97</f>
        <v>0</v>
      </c>
      <c r="I97" s="5">
        <f>'5-Yr PCSB Budget Base Case'!I97-'5-Yr PCSB Budget Contingency'!I97</f>
        <v>0</v>
      </c>
      <c r="J97" s="5">
        <f>'5-Yr PCSB Budget Base Case'!J97-'5-Yr PCSB Budget Contingency'!J97</f>
        <v>0</v>
      </c>
      <c r="K97" s="5">
        <f>'5-Yr PCSB Budget Base Case'!K97-'5-Yr PCSB Budget Contingency'!K97</f>
        <v>0</v>
      </c>
      <c r="L97" s="106">
        <f>IF('5-Yr PCSB Budget Base Case'!G97,G97/'5-Yr PCSB Budget Base Case'!G97,0)</f>
        <v>0</v>
      </c>
      <c r="M97" s="107">
        <f>IF('5-Yr PCSB Budget Base Case'!H97,H97/'5-Yr PCSB Budget Base Case'!H97,0)</f>
        <v>0</v>
      </c>
      <c r="N97" s="107">
        <f>IF('5-Yr PCSB Budget Base Case'!I97,I97/'5-Yr PCSB Budget Base Case'!I97,0)</f>
        <v>0</v>
      </c>
      <c r="O97" s="107">
        <f>IF('5-Yr PCSB Budget Base Case'!J97,J97/'5-Yr PCSB Budget Base Case'!J97,0)</f>
        <v>0</v>
      </c>
      <c r="P97" s="108">
        <f>IF('5-Yr PCSB Budget Base Case'!K97,K97/'5-Yr PCSB Budget Base Case'!K97,0)</f>
        <v>0</v>
      </c>
    </row>
    <row r="98" spans="1:16" ht="16.5" customHeight="1" x14ac:dyDescent="0.2">
      <c r="A98" s="25" t="str">
        <f t="shared" si="4"/>
        <v>PCSB 5-Year Budget</v>
      </c>
      <c r="B98" s="16">
        <f t="shared" si="4"/>
        <v>184</v>
      </c>
      <c r="C98" s="25" t="str">
        <f t="shared" si="4"/>
        <v>Monument Academy PCS</v>
      </c>
      <c r="D98" s="26" t="str">
        <f t="shared" si="4"/>
        <v>2026-2027</v>
      </c>
      <c r="E98" s="54" t="s">
        <v>115</v>
      </c>
      <c r="F98" s="29" t="e">
        <f>'5-Yr PCSB Budget Base Case'!F98-'5-Yr PCSB Budget Contingency'!F98</f>
        <v>#VALUE!</v>
      </c>
      <c r="G98" s="55">
        <f>'5-Yr PCSB Budget Base Case'!G98-'5-Yr PCSB Budget Contingency'!G98</f>
        <v>0</v>
      </c>
      <c r="H98" s="55">
        <f>'5-Yr PCSB Budget Base Case'!H98-'5-Yr PCSB Budget Contingency'!H98</f>
        <v>627799.98659805965</v>
      </c>
      <c r="I98" s="55">
        <f>'5-Yr PCSB Budget Base Case'!I98-'5-Yr PCSB Budget Contingency'!I98</f>
        <v>1053411.33022108</v>
      </c>
      <c r="J98" s="55">
        <f>'5-Yr PCSB Budget Base Case'!J98-'5-Yr PCSB Budget Contingency'!J98</f>
        <v>1677122.5362286903</v>
      </c>
      <c r="K98" s="55">
        <f>'5-Yr PCSB Budget Base Case'!K98-'5-Yr PCSB Budget Contingency'!K98</f>
        <v>1984666.5575703003</v>
      </c>
      <c r="L98" s="127">
        <f>IF('5-Yr PCSB Budget Base Case'!G98,G98/'5-Yr PCSB Budget Base Case'!G98,0)</f>
        <v>0</v>
      </c>
      <c r="M98" s="128">
        <f>IF('5-Yr PCSB Budget Base Case'!H98,H98/'5-Yr PCSB Budget Base Case'!H98,0)</f>
        <v>0.42224724897275451</v>
      </c>
      <c r="N98" s="128">
        <f>IF('5-Yr PCSB Budget Base Case'!I98,I98/'5-Yr PCSB Budget Base Case'!I98,0)</f>
        <v>0.55782658452273359</v>
      </c>
      <c r="O98" s="128">
        <f>IF('5-Yr PCSB Budget Base Case'!J98,J98/'5-Yr PCSB Budget Base Case'!J98,0)</f>
        <v>0.99146437471047821</v>
      </c>
      <c r="P98" s="129">
        <f>IF('5-Yr PCSB Budget Base Case'!K98,K98/'5-Yr PCSB Budget Base Case'!K98,0)</f>
        <v>0.67110082802041093</v>
      </c>
    </row>
    <row r="99" spans="1:16" ht="30" customHeight="1" x14ac:dyDescent="0.2">
      <c r="A99" s="25" t="str">
        <f t="shared" si="4"/>
        <v>PCSB 5-Year Budget</v>
      </c>
      <c r="B99" s="16">
        <f t="shared" si="4"/>
        <v>184</v>
      </c>
      <c r="C99" s="25" t="str">
        <f t="shared" si="4"/>
        <v>Monument Academy PCS</v>
      </c>
      <c r="D99" s="26" t="str">
        <f t="shared" si="4"/>
        <v>2026-2027</v>
      </c>
      <c r="E99" s="54" t="s">
        <v>116</v>
      </c>
      <c r="F99" s="139">
        <f>'5-Yr PCSB Budget Base Case'!F99-'5-Yr PCSB Budget Contingency'!F99</f>
        <v>0</v>
      </c>
      <c r="G99" s="63">
        <f>'5-Yr PCSB Budget Base Case'!G99-'5-Yr PCSB Budget Contingency'!G99</f>
        <v>0</v>
      </c>
      <c r="H99" s="63">
        <f>'5-Yr PCSB Budget Base Case'!H99-'5-Yr PCSB Budget Contingency'!H99</f>
        <v>627799.98659805954</v>
      </c>
      <c r="I99" s="63">
        <f>'5-Yr PCSB Budget Base Case'!I99-'5-Yr PCSB Budget Contingency'!I99</f>
        <v>1681211.3168191407</v>
      </c>
      <c r="J99" s="63">
        <f>'5-Yr PCSB Budget Base Case'!J99-'5-Yr PCSB Budget Contingency'!J99</f>
        <v>3358333.853047831</v>
      </c>
      <c r="K99" s="63">
        <f>'5-Yr PCSB Budget Base Case'!K99-'5-Yr PCSB Budget Contingency'!K99</f>
        <v>5343000.410618132</v>
      </c>
      <c r="L99" s="134">
        <f>IF('5-Yr PCSB Budget Base Case'!G99,G99/'5-Yr PCSB Budget Base Case'!G99,0)</f>
        <v>0</v>
      </c>
      <c r="M99" s="135">
        <f>IF('5-Yr PCSB Budget Base Case'!H99,H99/'5-Yr PCSB Budget Base Case'!H99,0)</f>
        <v>7.8566060368917223E-2</v>
      </c>
      <c r="N99" s="135">
        <f>IF('5-Yr PCSB Budget Base Case'!I99,I99/'5-Yr PCSB Budget Base Case'!I99,0)</f>
        <v>0.1701777570349304</v>
      </c>
      <c r="O99" s="135">
        <f>IF('5-Yr PCSB Budget Base Case'!J99,J99/'5-Yr PCSB Budget Base Case'!J99,0)</f>
        <v>0.29024441943298662</v>
      </c>
      <c r="P99" s="136">
        <f>IF('5-Yr PCSB Budget Base Case'!K99,K99/'5-Yr PCSB Budget Base Case'!K99,0)</f>
        <v>0.36777160818552268</v>
      </c>
    </row>
    <row r="100" spans="1:16" ht="30" customHeight="1" x14ac:dyDescent="0.2">
      <c r="A100" s="25" t="str">
        <f t="shared" si="4"/>
        <v>PCSB 5-Year Budget</v>
      </c>
      <c r="B100" s="16">
        <f t="shared" si="4"/>
        <v>184</v>
      </c>
      <c r="C100" s="25" t="str">
        <f t="shared" si="4"/>
        <v>Monument Academy PCS</v>
      </c>
      <c r="D100" s="26" t="str">
        <f t="shared" si="4"/>
        <v>2026-2027</v>
      </c>
      <c r="E100" s="62" t="s">
        <v>117</v>
      </c>
      <c r="F100" s="29" t="e">
        <f>'5-Yr PCSB Budget Base Case'!F100-'5-Yr PCSB Budget Contingency'!F98</f>
        <v>#VALUE!</v>
      </c>
      <c r="G100" s="5">
        <f>'5-Yr PCSB Budget Base Case'!G100-'5-Yr PCSB Budget Contingency'!G100</f>
        <v>0</v>
      </c>
      <c r="H100" s="5">
        <f>'5-Yr PCSB Budget Base Case'!H100-'5-Yr PCSB Budget Contingency'!H100</f>
        <v>0</v>
      </c>
      <c r="I100" s="5">
        <f>'5-Yr PCSB Budget Base Case'!I100-'5-Yr PCSB Budget Contingency'!I100</f>
        <v>0</v>
      </c>
      <c r="J100" s="5">
        <f>'5-Yr PCSB Budget Base Case'!J100-'5-Yr PCSB Budget Contingency'!J100</f>
        <v>0</v>
      </c>
      <c r="K100" s="5">
        <f>'5-Yr PCSB Budget Base Case'!K100-'5-Yr PCSB Budget Contingency'!K100</f>
        <v>0</v>
      </c>
      <c r="L100" s="124">
        <f>IF('5-Yr PCSB Budget Base Case'!G100,G100/'5-Yr PCSB Budget Base Case'!G100,0)</f>
        <v>0</v>
      </c>
      <c r="M100" s="125">
        <f>IF('5-Yr PCSB Budget Base Case'!H100,H100/'5-Yr PCSB Budget Base Case'!H100,0)</f>
        <v>0</v>
      </c>
      <c r="N100" s="125">
        <f>IF('5-Yr PCSB Budget Base Case'!I100,I100/'5-Yr PCSB Budget Base Case'!I100,0)</f>
        <v>0</v>
      </c>
      <c r="O100" s="125">
        <f>IF('5-Yr PCSB Budget Base Case'!J100,J100/'5-Yr PCSB Budget Base Case'!J100,0)</f>
        <v>0</v>
      </c>
      <c r="P100" s="126">
        <f>IF('5-Yr PCSB Budget Base Case'!K100,K100/'5-Yr PCSB Budget Base Case'!K100,0)</f>
        <v>0</v>
      </c>
    </row>
    <row r="101" spans="1:16" ht="15" customHeight="1" x14ac:dyDescent="0.2">
      <c r="A101" s="25" t="str">
        <f t="shared" si="4"/>
        <v>PCSB 5-Year Budget</v>
      </c>
      <c r="B101" s="16">
        <f t="shared" si="4"/>
        <v>184</v>
      </c>
      <c r="C101" s="25" t="str">
        <f t="shared" si="4"/>
        <v>Monument Academy PCS</v>
      </c>
      <c r="D101" s="26" t="str">
        <f t="shared" si="4"/>
        <v>2026-2027</v>
      </c>
      <c r="E101" s="62" t="s">
        <v>118</v>
      </c>
      <c r="F101" s="29" t="e">
        <f>'5-Yr PCSB Budget Base Case'!F101-'5-Yr PCSB Budget Contingency'!F99</f>
        <v>#VALUE!</v>
      </c>
      <c r="G101" s="5">
        <f>'5-Yr PCSB Budget Base Case'!G101-'5-Yr PCSB Budget Contingency'!G101</f>
        <v>0</v>
      </c>
      <c r="H101" s="5">
        <f>'5-Yr PCSB Budget Base Case'!H101-'5-Yr PCSB Budget Contingency'!H101</f>
        <v>0</v>
      </c>
      <c r="I101" s="5">
        <f>'5-Yr PCSB Budget Base Case'!I101-'5-Yr PCSB Budget Contingency'!I101</f>
        <v>0</v>
      </c>
      <c r="J101" s="5">
        <f>'5-Yr PCSB Budget Base Case'!J101-'5-Yr PCSB Budget Contingency'!J101</f>
        <v>0</v>
      </c>
      <c r="K101" s="5">
        <f>'5-Yr PCSB Budget Base Case'!K101-'5-Yr PCSB Budget Contingency'!K101</f>
        <v>0</v>
      </c>
      <c r="L101" s="124">
        <f>IF('5-Yr PCSB Budget Base Case'!G101,G101/'5-Yr PCSB Budget Base Case'!G101,0)</f>
        <v>0</v>
      </c>
      <c r="M101" s="125">
        <f>IF('5-Yr PCSB Budget Base Case'!H101,H101/'5-Yr PCSB Budget Base Case'!H101,0)</f>
        <v>0</v>
      </c>
      <c r="N101" s="125">
        <f>IF('5-Yr PCSB Budget Base Case'!I101,I101/'5-Yr PCSB Budget Base Case'!I101,0)</f>
        <v>0</v>
      </c>
      <c r="O101" s="125">
        <f>IF('5-Yr PCSB Budget Base Case'!J101,J101/'5-Yr PCSB Budget Base Case'!J101,0)</f>
        <v>0</v>
      </c>
      <c r="P101" s="126">
        <f>IF('5-Yr PCSB Budget Base Case'!K101,K101/'5-Yr PCSB Budget Base Case'!K101,0)</f>
        <v>0</v>
      </c>
    </row>
    <row r="102" spans="1:16" ht="15" customHeight="1" x14ac:dyDescent="0.2">
      <c r="A102" s="25" t="str">
        <f t="shared" si="4"/>
        <v>PCSB 5-Year Budget</v>
      </c>
      <c r="B102" s="16">
        <f t="shared" si="4"/>
        <v>184</v>
      </c>
      <c r="C102" s="25" t="str">
        <f t="shared" si="4"/>
        <v>Monument Academy PCS</v>
      </c>
      <c r="D102" s="26" t="str">
        <f t="shared" si="4"/>
        <v>2026-2027</v>
      </c>
      <c r="E102" s="62" t="s">
        <v>119</v>
      </c>
      <c r="F102" s="29" t="e">
        <f>'5-Yr PCSB Budget Base Case'!F102-'5-Yr PCSB Budget Contingency'!F102</f>
        <v>#VALUE!</v>
      </c>
      <c r="G102" s="139">
        <f>'5-Yr PCSB Budget Base Case'!G102-'5-Yr PCSB Budget Contingency'!G102</f>
        <v>0</v>
      </c>
      <c r="H102" s="139">
        <f>'5-Yr PCSB Budget Base Case'!H102-'5-Yr PCSB Budget Contingency'!H102</f>
        <v>0</v>
      </c>
      <c r="I102" s="139">
        <f>'5-Yr PCSB Budget Base Case'!I102-'5-Yr PCSB Budget Contingency'!I102</f>
        <v>0</v>
      </c>
      <c r="J102" s="139">
        <f>'5-Yr PCSB Budget Base Case'!J102-'5-Yr PCSB Budget Contingency'!J102</f>
        <v>0</v>
      </c>
      <c r="K102" s="139">
        <f>'5-Yr PCSB Budget Base Case'!K102-'5-Yr PCSB Budget Contingency'!K102</f>
        <v>0</v>
      </c>
      <c r="L102" s="142">
        <f>IF('5-Yr PCSB Budget Base Case'!G102,G102/'5-Yr PCSB Budget Base Case'!G102,0)</f>
        <v>0</v>
      </c>
      <c r="M102" s="143">
        <f>IF('5-Yr PCSB Budget Base Case'!H102,H102/'5-Yr PCSB Budget Base Case'!H102,0)</f>
        <v>0</v>
      </c>
      <c r="N102" s="143">
        <f>IF('5-Yr PCSB Budget Base Case'!I102,I102/'5-Yr PCSB Budget Base Case'!I102,0)</f>
        <v>0</v>
      </c>
      <c r="O102" s="143">
        <f>IF('5-Yr PCSB Budget Base Case'!J102,J102/'5-Yr PCSB Budget Base Case'!J102,0)</f>
        <v>0</v>
      </c>
      <c r="P102" s="144">
        <f>IF('5-Yr PCSB Budget Base Case'!K102,K102/'5-Yr PCSB Budget Base Case'!K102,0)</f>
        <v>0</v>
      </c>
    </row>
    <row r="103" spans="1:16" ht="30" customHeight="1" x14ac:dyDescent="0.2">
      <c r="A103" s="25" t="str">
        <f t="shared" ref="A103:D122" si="5">A$2</f>
        <v>PCSB 5-Year Budget</v>
      </c>
      <c r="B103" s="16">
        <f t="shared" si="5"/>
        <v>184</v>
      </c>
      <c r="C103" s="25" t="str">
        <f t="shared" si="5"/>
        <v>Monument Academy PCS</v>
      </c>
      <c r="D103" s="26" t="str">
        <f t="shared" si="5"/>
        <v>2026-2027</v>
      </c>
      <c r="E103" s="54" t="s">
        <v>120</v>
      </c>
      <c r="F103" s="29" t="e">
        <f>'5-Yr PCSB Budget Base Case'!F103-'5-Yr PCSB Budget Contingency'!F103</f>
        <v>#VALUE!</v>
      </c>
      <c r="G103" s="73">
        <f>'5-Yr PCSB Budget Base Case'!G103-'5-Yr PCSB Budget Contingency'!G103</f>
        <v>0</v>
      </c>
      <c r="H103" s="73">
        <f>'5-Yr PCSB Budget Base Case'!H103-'5-Yr PCSB Budget Contingency'!H103</f>
        <v>4</v>
      </c>
      <c r="I103" s="73">
        <f>'5-Yr PCSB Budget Base Case'!I103-'5-Yr PCSB Budget Contingency'!I103</f>
        <v>6</v>
      </c>
      <c r="J103" s="73">
        <f>'5-Yr PCSB Budget Base Case'!J103-'5-Yr PCSB Budget Contingency'!J103</f>
        <v>8</v>
      </c>
      <c r="K103" s="73">
        <f>'5-Yr PCSB Budget Base Case'!K103-'5-Yr PCSB Budget Contingency'!K103</f>
        <v>8</v>
      </c>
      <c r="L103" s="127">
        <f>IF('5-Yr PCSB Budget Base Case'!G103,G103/'5-Yr PCSB Budget Base Case'!G103,0)</f>
        <v>0</v>
      </c>
      <c r="M103" s="128">
        <f>IF('5-Yr PCSB Budget Base Case'!H103,H103/'5-Yr PCSB Budget Base Case'!H103,0)</f>
        <v>1.9417475728155338E-2</v>
      </c>
      <c r="N103" s="128">
        <f>IF('5-Yr PCSB Budget Base Case'!I103,I103/'5-Yr PCSB Budget Base Case'!I103,0)</f>
        <v>2.5000000000000001E-2</v>
      </c>
      <c r="O103" s="128">
        <f>IF('5-Yr PCSB Budget Base Case'!J103,J103/'5-Yr PCSB Budget Base Case'!J103,0)</f>
        <v>2.9197080291970802E-2</v>
      </c>
      <c r="P103" s="129">
        <f>IF('5-Yr PCSB Budget Base Case'!K103,K103/'5-Yr PCSB Budget Base Case'!K103,0)</f>
        <v>2.9197080291970802E-2</v>
      </c>
    </row>
    <row r="104" spans="1:16" ht="16.5" customHeight="1" x14ac:dyDescent="0.2">
      <c r="A104" s="25" t="str">
        <f t="shared" si="5"/>
        <v>PCSB 5-Year Budget</v>
      </c>
      <c r="B104" s="16">
        <f t="shared" si="5"/>
        <v>184</v>
      </c>
      <c r="C104" s="25" t="str">
        <f t="shared" si="5"/>
        <v>Monument Academy PCS</v>
      </c>
      <c r="D104" s="26" t="str">
        <f t="shared" si="5"/>
        <v>2026-2027</v>
      </c>
      <c r="E104" s="54" t="s">
        <v>121</v>
      </c>
      <c r="F104" s="29" t="s">
        <v>12</v>
      </c>
      <c r="G104" s="55">
        <f>'5-Yr PCSB Budget Base Case'!G104-'5-Yr PCSB Budget Contingency'!G104</f>
        <v>0</v>
      </c>
      <c r="H104" s="55">
        <f>'5-Yr PCSB Budget Base Case'!H104-'5-Yr PCSB Budget Contingency'!H104</f>
        <v>-1350.020676103275</v>
      </c>
      <c r="I104" s="55">
        <f>'5-Yr PCSB Budget Base Case'!I104-'5-Yr PCSB Budget Contingency'!I104</f>
        <v>-1741.6139999730658</v>
      </c>
      <c r="J104" s="55">
        <f>'5-Yr PCSB Budget Base Case'!J104-'5-Yr PCSB Budget Contingency'!J104</f>
        <v>-1958.2743661146815</v>
      </c>
      <c r="K104" s="55">
        <f>'5-Yr PCSB Budget Base Case'!K104-'5-Yr PCSB Budget Contingency'!K104</f>
        <v>-2020.6555718166783</v>
      </c>
      <c r="L104" s="127">
        <f>IF('5-Yr PCSB Budget Base Case'!G104,G104/'5-Yr PCSB Budget Base Case'!G104,0)</f>
        <v>0</v>
      </c>
      <c r="M104" s="128">
        <f>IF('5-Yr PCSB Budget Base Case'!H104,H104/'5-Yr PCSB Budget Base Case'!H104,0)</f>
        <v>-1.980198019801966E-2</v>
      </c>
      <c r="N104" s="128">
        <f>IF('5-Yr PCSB Budget Base Case'!I104,I104/'5-Yr PCSB Budget Base Case'!I104,0)</f>
        <v>-2.5641025641025824E-2</v>
      </c>
      <c r="O104" s="128">
        <f>IF('5-Yr PCSB Budget Base Case'!J104,J104/'5-Yr PCSB Budget Base Case'!J104,0)</f>
        <v>-3.0075187969924796E-2</v>
      </c>
      <c r="P104" s="129">
        <f>IF('5-Yr PCSB Budget Base Case'!K104,K104/'5-Yr PCSB Budget Base Case'!K104,0)</f>
        <v>-3.0075187969924845E-2</v>
      </c>
    </row>
    <row r="105" spans="1:16" ht="16.5" customHeight="1" x14ac:dyDescent="0.2">
      <c r="A105" s="25" t="str">
        <f t="shared" si="5"/>
        <v>PCSB 5-Year Budget</v>
      </c>
      <c r="B105" s="16">
        <f t="shared" si="5"/>
        <v>184</v>
      </c>
      <c r="C105" s="25" t="str">
        <f t="shared" si="5"/>
        <v>Monument Academy PCS</v>
      </c>
      <c r="D105" s="26" t="str">
        <f t="shared" si="5"/>
        <v>2026-2027</v>
      </c>
      <c r="E105" s="54" t="s">
        <v>122</v>
      </c>
      <c r="F105" s="29" t="s">
        <v>12</v>
      </c>
      <c r="G105" s="55">
        <f>'5-Yr PCSB Budget Base Case'!G105-'5-Yr PCSB Budget Contingency'!G105</f>
        <v>0</v>
      </c>
      <c r="H105" s="55">
        <f>'5-Yr PCSB Budget Base Case'!H105-'5-Yr PCSB Budget Contingency'!H105</f>
        <v>0</v>
      </c>
      <c r="I105" s="55">
        <f>'5-Yr PCSB Budget Base Case'!I105-'5-Yr PCSB Budget Contingency'!I105</f>
        <v>103.96000000000095</v>
      </c>
      <c r="J105" s="55">
        <f>'5-Yr PCSB Budget Base Case'!J105-'5-Yr PCSB Budget Contingency'!J105</f>
        <v>183.29182536633743</v>
      </c>
      <c r="K105" s="55">
        <f>'5-Yr PCSB Budget Base Case'!K105-'5-Yr PCSB Budget Contingency'!K105</f>
        <v>280.052405658309</v>
      </c>
      <c r="L105" s="127">
        <f>IF('5-Yr PCSB Budget Base Case'!G105,G105/'5-Yr PCSB Budget Base Case'!G105,0)</f>
        <v>0</v>
      </c>
      <c r="M105" s="128">
        <f>IF('5-Yr PCSB Budget Base Case'!H105,H105/'5-Yr PCSB Budget Base Case'!H105,0)</f>
        <v>0</v>
      </c>
      <c r="N105" s="128">
        <f>IF('5-Yr PCSB Budget Base Case'!I105,I105/'5-Yr PCSB Budget Base Case'!I105,0)</f>
        <v>9.9009900990099896E-3</v>
      </c>
      <c r="O105" s="128">
        <f>IF('5-Yr PCSB Budget Base Case'!J105,J105/'5-Yr PCSB Budget Base Case'!J105,0)</f>
        <v>1.8304865791744916E-2</v>
      </c>
      <c r="P105" s="129">
        <f>IF('5-Yr PCSB Budget Base Case'!K105,K105/'5-Yr PCSB Budget Base Case'!K105,0)</f>
        <v>2.770041169869146E-2</v>
      </c>
    </row>
    <row r="106" spans="1:16" ht="30" customHeight="1" x14ac:dyDescent="0.2">
      <c r="A106" s="25" t="str">
        <f t="shared" si="5"/>
        <v>PCSB 5-Year Budget</v>
      </c>
      <c r="B106" s="16">
        <f t="shared" si="5"/>
        <v>184</v>
      </c>
      <c r="C106" s="25" t="str">
        <f t="shared" si="5"/>
        <v>Monument Academy PCS</v>
      </c>
      <c r="D106" s="26" t="str">
        <f t="shared" si="5"/>
        <v>2026-2027</v>
      </c>
      <c r="E106" s="54" t="s">
        <v>123</v>
      </c>
      <c r="F106" s="29" t="s">
        <v>12</v>
      </c>
      <c r="G106" s="68">
        <f>'5-Yr PCSB Budget Base Case'!G106-'5-Yr PCSB Budget Contingency'!G106</f>
        <v>0</v>
      </c>
      <c r="H106" s="68">
        <f>'5-Yr PCSB Budget Base Case'!H106-'5-Yr PCSB Budget Contingency'!H106</f>
        <v>-558.96855091031102</v>
      </c>
      <c r="I106" s="68">
        <f>'5-Yr PCSB Budget Base Case'!I106-'5-Yr PCSB Budget Contingency'!I106</f>
        <v>-744.20555348207199</v>
      </c>
      <c r="J106" s="68">
        <f>'5-Yr PCSB Budget Base Case'!J106-'5-Yr PCSB Budget Contingency'!J106</f>
        <v>-783.66952833967662</v>
      </c>
      <c r="K106" s="68">
        <f>'5-Yr PCSB Budget Base Case'!K106-'5-Yr PCSB Budget Contingency'!K106</f>
        <v>-798.87088056218272</v>
      </c>
      <c r="L106" s="140">
        <f>IF('5-Yr PCSB Budget Base Case'!G106,G106/'5-Yr PCSB Budget Base Case'!G106,0)</f>
        <v>0</v>
      </c>
      <c r="M106" s="83">
        <f>IF('5-Yr PCSB Budget Base Case'!H106,H106/'5-Yr PCSB Budget Base Case'!H106,0)</f>
        <v>-1.9801980198019768E-2</v>
      </c>
      <c r="N106" s="83">
        <f>IF('5-Yr PCSB Budget Base Case'!I106,I106/'5-Yr PCSB Budget Base Case'!I106,0)</f>
        <v>-2.5641025641025623E-2</v>
      </c>
      <c r="O106" s="83">
        <f>IF('5-Yr PCSB Budget Base Case'!J106,J106/'5-Yr PCSB Budget Base Case'!J106,0)</f>
        <v>-3.0075187969924796E-2</v>
      </c>
      <c r="P106" s="141">
        <f>IF('5-Yr PCSB Budget Base Case'!K106,K106/'5-Yr PCSB Budget Base Case'!K106,0)</f>
        <v>-3.0075187969924831E-2</v>
      </c>
    </row>
    <row r="107" spans="1:16" ht="30" customHeight="1" x14ac:dyDescent="0.2">
      <c r="A107" s="25" t="str">
        <f t="shared" si="5"/>
        <v>PCSB 5-Year Budget</v>
      </c>
      <c r="B107" s="16">
        <f t="shared" si="5"/>
        <v>184</v>
      </c>
      <c r="C107" s="25" t="str">
        <f t="shared" si="5"/>
        <v>Monument Academy PCS</v>
      </c>
      <c r="D107" s="26" t="str">
        <f t="shared" si="5"/>
        <v>2026-2027</v>
      </c>
      <c r="E107" s="62" t="s">
        <v>124</v>
      </c>
      <c r="F107" s="29" t="s">
        <v>12</v>
      </c>
      <c r="G107" s="3">
        <f>'5-Yr PCSB Budget Base Case'!G107-'5-Yr PCSB Budget Contingency'!G107</f>
        <v>0</v>
      </c>
      <c r="H107" s="3">
        <f>'5-Yr PCSB Budget Base Case'!H107-'5-Yr PCSB Budget Contingency'!H107</f>
        <v>0</v>
      </c>
      <c r="I107" s="3">
        <f>'5-Yr PCSB Budget Base Case'!I107-'5-Yr PCSB Budget Contingency'!I107</f>
        <v>0</v>
      </c>
      <c r="J107" s="3">
        <f>'5-Yr PCSB Budget Base Case'!J107-'5-Yr PCSB Budget Contingency'!J107</f>
        <v>0</v>
      </c>
      <c r="K107" s="3">
        <f>'5-Yr PCSB Budget Base Case'!K107-'5-Yr PCSB Budget Contingency'!K107</f>
        <v>0</v>
      </c>
      <c r="L107" s="106">
        <f>IF('5-Yr PCSB Budget Base Case'!G107,G107/'5-Yr PCSB Budget Base Case'!G107,0)</f>
        <v>0</v>
      </c>
      <c r="M107" s="107">
        <f>IF('5-Yr PCSB Budget Base Case'!H107,H107/'5-Yr PCSB Budget Base Case'!H107,0)</f>
        <v>0</v>
      </c>
      <c r="N107" s="107">
        <f>IF('5-Yr PCSB Budget Base Case'!I107,I107/'5-Yr PCSB Budget Base Case'!I107,0)</f>
        <v>0</v>
      </c>
      <c r="O107" s="107">
        <f>IF('5-Yr PCSB Budget Base Case'!J107,J107/'5-Yr PCSB Budget Base Case'!J107,0)</f>
        <v>0</v>
      </c>
      <c r="P107" s="108">
        <f>IF('5-Yr PCSB Budget Base Case'!K107,K107/'5-Yr PCSB Budget Base Case'!K107,0)</f>
        <v>0</v>
      </c>
    </row>
    <row r="108" spans="1:16" ht="16.5" customHeight="1" x14ac:dyDescent="0.2">
      <c r="A108" s="25" t="str">
        <f t="shared" si="5"/>
        <v>PCSB 5-Year Budget</v>
      </c>
      <c r="B108" s="16">
        <f t="shared" si="5"/>
        <v>184</v>
      </c>
      <c r="C108" s="25" t="str">
        <f t="shared" si="5"/>
        <v>Monument Academy PCS</v>
      </c>
      <c r="D108" s="26" t="str">
        <f t="shared" si="5"/>
        <v>2026-2027</v>
      </c>
      <c r="E108" s="62" t="s">
        <v>125</v>
      </c>
      <c r="F108" s="29" t="s">
        <v>12</v>
      </c>
      <c r="G108" s="3">
        <f>'5-Yr PCSB Budget Base Case'!G108-'5-Yr PCSB Budget Contingency'!G108</f>
        <v>0</v>
      </c>
      <c r="H108" s="3">
        <f>'5-Yr PCSB Budget Base Case'!H108-'5-Yr PCSB Budget Contingency'!H108</f>
        <v>0</v>
      </c>
      <c r="I108" s="3">
        <f>'5-Yr PCSB Budget Base Case'!I108-'5-Yr PCSB Budget Contingency'!I108</f>
        <v>0</v>
      </c>
      <c r="J108" s="3">
        <f>'5-Yr PCSB Budget Base Case'!J108-'5-Yr PCSB Budget Contingency'!J108</f>
        <v>0</v>
      </c>
      <c r="K108" s="3">
        <f>'5-Yr PCSB Budget Base Case'!K108-'5-Yr PCSB Budget Contingency'!K108</f>
        <v>0</v>
      </c>
      <c r="L108" s="106">
        <f>IF('5-Yr PCSB Budget Base Case'!G108,G108/'5-Yr PCSB Budget Base Case'!G108,0)</f>
        <v>0</v>
      </c>
      <c r="M108" s="107">
        <f>IF('5-Yr PCSB Budget Base Case'!H108,H108/'5-Yr PCSB Budget Base Case'!H108,0)</f>
        <v>0</v>
      </c>
      <c r="N108" s="107">
        <f>IF('5-Yr PCSB Budget Base Case'!I108,I108/'5-Yr PCSB Budget Base Case'!I108,0)</f>
        <v>0</v>
      </c>
      <c r="O108" s="107">
        <f>IF('5-Yr PCSB Budget Base Case'!J108,J108/'5-Yr PCSB Budget Base Case'!J108,0)</f>
        <v>0</v>
      </c>
      <c r="P108" s="108">
        <f>IF('5-Yr PCSB Budget Base Case'!K108,K108/'5-Yr PCSB Budget Base Case'!K108,0)</f>
        <v>0</v>
      </c>
    </row>
    <row r="109" spans="1:16" ht="16.5" customHeight="1" x14ac:dyDescent="0.2">
      <c r="A109" s="25" t="str">
        <f t="shared" si="5"/>
        <v>PCSB 5-Year Budget</v>
      </c>
      <c r="B109" s="16">
        <f t="shared" si="5"/>
        <v>184</v>
      </c>
      <c r="C109" s="25" t="str">
        <f t="shared" si="5"/>
        <v>Monument Academy PCS</v>
      </c>
      <c r="D109" s="26" t="str">
        <f t="shared" si="5"/>
        <v>2026-2027</v>
      </c>
      <c r="E109" s="54" t="s">
        <v>127</v>
      </c>
      <c r="F109" s="29" t="s">
        <v>12</v>
      </c>
      <c r="G109" s="60">
        <f>'5-Yr PCSB Budget Base Case'!G109-'5-Yr PCSB Budget Contingency'!G109</f>
        <v>0</v>
      </c>
      <c r="H109" s="60">
        <f>'5-Yr PCSB Budget Base Case'!H109-'5-Yr PCSB Budget Contingency'!H109</f>
        <v>0</v>
      </c>
      <c r="I109" s="60">
        <f>'5-Yr PCSB Budget Base Case'!I109-'5-Yr PCSB Budget Contingency'!I109</f>
        <v>0</v>
      </c>
      <c r="J109" s="60">
        <f>'5-Yr PCSB Budget Base Case'!J109-'5-Yr PCSB Budget Contingency'!J109</f>
        <v>0</v>
      </c>
      <c r="K109" s="60">
        <f>'5-Yr PCSB Budget Base Case'!K109-'5-Yr PCSB Budget Contingency'!K109</f>
        <v>0</v>
      </c>
      <c r="L109" s="127">
        <f>IF('5-Yr PCSB Budget Base Case'!G109,G109/'5-Yr PCSB Budget Base Case'!G109,0)</f>
        <v>0</v>
      </c>
      <c r="M109" s="128">
        <f>IF('5-Yr PCSB Budget Base Case'!H109,H109/'5-Yr PCSB Budget Base Case'!H109,0)</f>
        <v>0</v>
      </c>
      <c r="N109" s="128">
        <f>IF('5-Yr PCSB Budget Base Case'!I109,I109/'5-Yr PCSB Budget Base Case'!I109,0)</f>
        <v>0</v>
      </c>
      <c r="O109" s="128">
        <f>IF('5-Yr PCSB Budget Base Case'!J109,J109/'5-Yr PCSB Budget Base Case'!J109,0)</f>
        <v>0</v>
      </c>
      <c r="P109" s="129">
        <f>IF('5-Yr PCSB Budget Base Case'!K109,K109/'5-Yr PCSB Budget Base Case'!K109,0)</f>
        <v>0</v>
      </c>
    </row>
    <row r="110" spans="1:16" ht="16.5" customHeight="1" x14ac:dyDescent="0.2">
      <c r="A110" s="25" t="str">
        <f t="shared" si="5"/>
        <v>PCSB 5-Year Budget</v>
      </c>
      <c r="B110" s="16">
        <f t="shared" si="5"/>
        <v>184</v>
      </c>
      <c r="C110" s="25" t="str">
        <f t="shared" si="5"/>
        <v>Monument Academy PCS</v>
      </c>
      <c r="D110" s="26" t="str">
        <f t="shared" si="5"/>
        <v>2026-2027</v>
      </c>
      <c r="E110" s="54" t="s">
        <v>128</v>
      </c>
      <c r="F110" s="29" t="s">
        <v>12</v>
      </c>
      <c r="G110" s="78">
        <f>'5-Yr PCSB Budget Base Case'!G110-'5-Yr PCSB Budget Contingency'!G110</f>
        <v>0</v>
      </c>
      <c r="H110" s="78">
        <f>'5-Yr PCSB Budget Base Case'!H110-'5-Yr PCSB Budget Contingency'!H110</f>
        <v>-10.745938671537033</v>
      </c>
      <c r="I110" s="78">
        <f>'5-Yr PCSB Budget Base Case'!I110-'5-Yr PCSB Budget Contingency'!I110</f>
        <v>-11.94337606837604</v>
      </c>
      <c r="J110" s="78">
        <f>'5-Yr PCSB Budget Base Case'!J110-'5-Yr PCSB Budget Contingency'!J110</f>
        <v>-12.270457164809841</v>
      </c>
      <c r="K110" s="78">
        <f>'5-Yr PCSB Budget Base Case'!K110-'5-Yr PCSB Budget Contingency'!K110</f>
        <v>-12.270457164809841</v>
      </c>
      <c r="L110" s="145">
        <f>IF('5-Yr PCSB Budget Base Case'!G110,G110/'5-Yr PCSB Budget Base Case'!G110,0)</f>
        <v>0</v>
      </c>
      <c r="M110" s="87">
        <f>IF('5-Yr PCSB Budget Base Case'!H110,H110/'5-Yr PCSB Budget Base Case'!H110,0)</f>
        <v>-1.9801980198019757E-2</v>
      </c>
      <c r="N110" s="87">
        <f>IF('5-Yr PCSB Budget Base Case'!I110,I110/'5-Yr PCSB Budget Base Case'!I110,0)</f>
        <v>-2.5641025641025578E-2</v>
      </c>
      <c r="O110" s="87">
        <f>IF('5-Yr PCSB Budget Base Case'!J110,J110/'5-Yr PCSB Budget Base Case'!J110,0)</f>
        <v>-3.0075187969924828E-2</v>
      </c>
      <c r="P110" s="146">
        <f>IF('5-Yr PCSB Budget Base Case'!K110,K110/'5-Yr PCSB Budget Base Case'!K110,0)</f>
        <v>-3.0075187969924828E-2</v>
      </c>
    </row>
    <row r="111" spans="1:16" ht="30" customHeight="1" x14ac:dyDescent="0.2">
      <c r="A111" s="25" t="str">
        <f t="shared" si="5"/>
        <v>PCSB 5-Year Budget</v>
      </c>
      <c r="B111" s="16">
        <f t="shared" si="5"/>
        <v>184</v>
      </c>
      <c r="C111" s="25" t="str">
        <f t="shared" si="5"/>
        <v>Monument Academy PCS</v>
      </c>
      <c r="D111" s="26" t="str">
        <f t="shared" si="5"/>
        <v>2026-2027</v>
      </c>
      <c r="E111" s="54" t="s">
        <v>129</v>
      </c>
      <c r="F111" s="29" t="s">
        <v>12</v>
      </c>
      <c r="G111" s="63">
        <f>'5-Yr PCSB Budget Base Case'!G111-'5-Yr PCSB Budget Contingency'!G111</f>
        <v>0</v>
      </c>
      <c r="H111" s="63">
        <f>'5-Yr PCSB Budget Base Case'!H111-'5-Yr PCSB Budget Contingency'!H111</f>
        <v>0</v>
      </c>
      <c r="I111" s="63">
        <f>'5-Yr PCSB Budget Base Case'!I111-'5-Yr PCSB Budget Contingency'!I111</f>
        <v>0</v>
      </c>
      <c r="J111" s="63">
        <f>'5-Yr PCSB Budget Base Case'!J111-'5-Yr PCSB Budget Contingency'!J111</f>
        <v>0</v>
      </c>
      <c r="K111" s="63">
        <f>'5-Yr PCSB Budget Base Case'!K111-'5-Yr PCSB Budget Contingency'!K111</f>
        <v>0</v>
      </c>
      <c r="L111" s="134">
        <f>IF('5-Yr PCSB Budget Base Case'!G111,G111/'5-Yr PCSB Budget Base Case'!G111,0)</f>
        <v>0</v>
      </c>
      <c r="M111" s="135">
        <f>IF('5-Yr PCSB Budget Base Case'!H111,H111/'5-Yr PCSB Budget Base Case'!H111,0)</f>
        <v>0</v>
      </c>
      <c r="N111" s="135">
        <f>IF('5-Yr PCSB Budget Base Case'!I111,I111/'5-Yr PCSB Budget Base Case'!I111,0)</f>
        <v>0</v>
      </c>
      <c r="O111" s="135">
        <f>IF('5-Yr PCSB Budget Base Case'!J111,J111/'5-Yr PCSB Budget Base Case'!J111,0)</f>
        <v>0</v>
      </c>
      <c r="P111" s="136">
        <f>IF('5-Yr PCSB Budget Base Case'!K111,K111/'5-Yr PCSB Budget Base Case'!K111,0)</f>
        <v>0</v>
      </c>
    </row>
    <row r="112" spans="1:16" ht="16.5" customHeight="1" x14ac:dyDescent="0.2">
      <c r="A112" s="25" t="str">
        <f t="shared" si="5"/>
        <v>PCSB 5-Year Budget</v>
      </c>
      <c r="B112" s="16">
        <f t="shared" si="5"/>
        <v>184</v>
      </c>
      <c r="C112" s="25" t="str">
        <f t="shared" si="5"/>
        <v>Monument Academy PCS</v>
      </c>
      <c r="D112" s="26" t="str">
        <f t="shared" si="5"/>
        <v>2026-2027</v>
      </c>
      <c r="E112" s="54" t="s">
        <v>130</v>
      </c>
      <c r="F112" s="29" t="s">
        <v>12</v>
      </c>
      <c r="G112" s="81">
        <f>'5-Yr PCSB Budget Base Case'!G112-'5-Yr PCSB Budget Contingency'!G112</f>
        <v>0</v>
      </c>
      <c r="H112" s="81">
        <f>'5-Yr PCSB Budget Base Case'!H112-'5-Yr PCSB Budget Contingency'!H112</f>
        <v>0</v>
      </c>
      <c r="I112" s="81">
        <f>'5-Yr PCSB Budget Base Case'!I112-'5-Yr PCSB Budget Contingency'!I112</f>
        <v>0</v>
      </c>
      <c r="J112" s="81">
        <f>'5-Yr PCSB Budget Base Case'!J112-'5-Yr PCSB Budget Contingency'!J112</f>
        <v>0</v>
      </c>
      <c r="K112" s="81">
        <f>'5-Yr PCSB Budget Base Case'!K112-'5-Yr PCSB Budget Contingency'!K112</f>
        <v>0</v>
      </c>
      <c r="L112" s="147">
        <f>IF('5-Yr PCSB Budget Base Case'!G112,G112/'5-Yr PCSB Budget Base Case'!G112,0)</f>
        <v>0</v>
      </c>
      <c r="M112" s="148">
        <f>IF('5-Yr PCSB Budget Base Case'!H112,H112/'5-Yr PCSB Budget Base Case'!H112,0)</f>
        <v>0</v>
      </c>
      <c r="N112" s="148">
        <f>IF('5-Yr PCSB Budget Base Case'!I112,I112/'5-Yr PCSB Budget Base Case'!I112,0)</f>
        <v>0</v>
      </c>
      <c r="O112" s="148">
        <f>IF('5-Yr PCSB Budget Base Case'!J112,J112/'5-Yr PCSB Budget Base Case'!J112,0)</f>
        <v>0</v>
      </c>
      <c r="P112" s="149">
        <f>IF('5-Yr PCSB Budget Base Case'!K112,K112/'5-Yr PCSB Budget Base Case'!K112,0)</f>
        <v>0</v>
      </c>
    </row>
    <row r="113" spans="1:16" ht="16.5" customHeight="1" x14ac:dyDescent="0.2">
      <c r="A113" s="25" t="str">
        <f t="shared" si="5"/>
        <v>PCSB 5-Year Budget</v>
      </c>
      <c r="B113" s="16">
        <f t="shared" si="5"/>
        <v>184</v>
      </c>
      <c r="C113" s="25" t="str">
        <f t="shared" si="5"/>
        <v>Monument Academy PCS</v>
      </c>
      <c r="D113" s="26" t="str">
        <f t="shared" si="5"/>
        <v>2026-2027</v>
      </c>
      <c r="E113" s="54" t="s">
        <v>131</v>
      </c>
      <c r="F113" s="29" t="s">
        <v>12</v>
      </c>
      <c r="G113" s="55">
        <f>'5-Yr PCSB Budget Base Case'!G113-'5-Yr PCSB Budget Contingency'!G113</f>
        <v>0</v>
      </c>
      <c r="H113" s="55">
        <f>'5-Yr PCSB Budget Base Case'!H113-'5-Yr PCSB Budget Contingency'!H113</f>
        <v>0</v>
      </c>
      <c r="I113" s="55">
        <f>'5-Yr PCSB Budget Base Case'!I113-'5-Yr PCSB Budget Contingency'!I113</f>
        <v>0</v>
      </c>
      <c r="J113" s="55">
        <f>'5-Yr PCSB Budget Base Case'!J113-'5-Yr PCSB Budget Contingency'!J113</f>
        <v>0</v>
      </c>
      <c r="K113" s="55">
        <f>'5-Yr PCSB Budget Base Case'!K113-'5-Yr PCSB Budget Contingency'!K113</f>
        <v>0</v>
      </c>
      <c r="L113" s="127">
        <f>IF('5-Yr PCSB Budget Base Case'!G113,G113/'5-Yr PCSB Budget Base Case'!G113,0)</f>
        <v>0</v>
      </c>
      <c r="M113" s="128">
        <f>IF('5-Yr PCSB Budget Base Case'!H113,H113/'5-Yr PCSB Budget Base Case'!H113,0)</f>
        <v>0</v>
      </c>
      <c r="N113" s="128">
        <f>IF('5-Yr PCSB Budget Base Case'!I113,I113/'5-Yr PCSB Budget Base Case'!I113,0)</f>
        <v>0</v>
      </c>
      <c r="O113" s="128">
        <f>IF('5-Yr PCSB Budget Base Case'!J113,J113/'5-Yr PCSB Budget Base Case'!J113,0)</f>
        <v>0</v>
      </c>
      <c r="P113" s="129">
        <f>IF('5-Yr PCSB Budget Base Case'!K113,K113/'5-Yr PCSB Budget Base Case'!K113,0)</f>
        <v>0</v>
      </c>
    </row>
    <row r="114" spans="1:16" ht="16.5" customHeight="1" x14ac:dyDescent="0.2">
      <c r="A114" s="25" t="str">
        <f t="shared" si="5"/>
        <v>PCSB 5-Year Budget</v>
      </c>
      <c r="B114" s="16">
        <f t="shared" si="5"/>
        <v>184</v>
      </c>
      <c r="C114" s="25" t="str">
        <f t="shared" si="5"/>
        <v>Monument Academy PCS</v>
      </c>
      <c r="D114" s="26" t="str">
        <f t="shared" si="5"/>
        <v>2026-2027</v>
      </c>
      <c r="E114" s="54" t="s">
        <v>132</v>
      </c>
      <c r="F114" s="29" t="s">
        <v>12</v>
      </c>
      <c r="G114" s="83">
        <f>'5-Yr PCSB Budget Base Case'!G114-'5-Yr PCSB Budget Contingency'!G114</f>
        <v>0</v>
      </c>
      <c r="H114" s="83">
        <f>'5-Yr PCSB Budget Base Case'!H114-'5-Yr PCSB Budget Contingency'!H114</f>
        <v>-5.3767655916729051E-2</v>
      </c>
      <c r="I114" s="83">
        <f>'5-Yr PCSB Budget Base Case'!I114-'5-Yr PCSB Budget Contingency'!I114</f>
        <v>-9.9227785141553504E-2</v>
      </c>
      <c r="J114" s="83">
        <f>'5-Yr PCSB Budget Base Case'!J114-'5-Yr PCSB Budget Contingency'!J114</f>
        <v>-0.12824421127480656</v>
      </c>
      <c r="K114" s="83">
        <f>'5-Yr PCSB Budget Base Case'!K114-'5-Yr PCSB Budget Contingency'!K114</f>
        <v>-0.15612035024393522</v>
      </c>
      <c r="L114" s="140">
        <f>IF('5-Yr PCSB Budget Base Case'!G114,G114/'5-Yr PCSB Budget Base Case'!G114,0)</f>
        <v>0</v>
      </c>
      <c r="M114" s="83">
        <f>IF('5-Yr PCSB Budget Base Case'!H114,H114/'5-Yr PCSB Budget Base Case'!H114,0)</f>
        <v>-1.9801980198019917E-2</v>
      </c>
      <c r="N114" s="83">
        <f>IF('5-Yr PCSB Budget Base Case'!I114,I114/'5-Yr PCSB Budget Base Case'!I114,0)</f>
        <v>-3.5897435897436061E-2</v>
      </c>
      <c r="O114" s="83">
        <f>IF('5-Yr PCSB Budget Base Case'!J114,J114/'5-Yr PCSB Budget Base Case'!J114,0)</f>
        <v>-4.928215703206941E-2</v>
      </c>
      <c r="P114" s="141">
        <f>IF('5-Yr PCSB Budget Base Case'!K114,K114/'5-Yr PCSB Budget Base Case'!K114,0)</f>
        <v>-5.9421602522279397E-2</v>
      </c>
    </row>
    <row r="115" spans="1:16" ht="30" customHeight="1" x14ac:dyDescent="0.2">
      <c r="A115" s="25" t="str">
        <f t="shared" si="5"/>
        <v>PCSB 5-Year Budget</v>
      </c>
      <c r="B115" s="16">
        <f t="shared" si="5"/>
        <v>184</v>
      </c>
      <c r="C115" s="25" t="str">
        <f t="shared" si="5"/>
        <v>Monument Academy PCS</v>
      </c>
      <c r="D115" s="26" t="str">
        <f t="shared" si="5"/>
        <v>2026-2027</v>
      </c>
      <c r="E115" s="54" t="s">
        <v>133</v>
      </c>
      <c r="F115" s="29" t="s">
        <v>12</v>
      </c>
      <c r="G115" s="84">
        <f>'5-Yr PCSB Budget Base Case'!G115-'5-Yr PCSB Budget Contingency'!G115</f>
        <v>0</v>
      </c>
      <c r="H115" s="84">
        <f>'5-Yr PCSB Budget Base Case'!H115-'5-Yr PCSB Budget Contingency'!H115</f>
        <v>2.6455805797002845E-2</v>
      </c>
      <c r="I115" s="84">
        <f>'5-Yr PCSB Budget Base Case'!I115-'5-Yr PCSB Budget Contingency'!I115</f>
        <v>3.7341923169686056E-2</v>
      </c>
      <c r="J115" s="84">
        <f>'5-Yr PCSB Budget Base Case'!J115-'5-Yr PCSB Budget Contingency'!J115</f>
        <v>5.1374790772167007E-2</v>
      </c>
      <c r="K115" s="84">
        <f>'5-Yr PCSB Budget Base Case'!K115-'5-Yr PCSB Budget Contingency'!K115</f>
        <v>6.132849182242861E-2</v>
      </c>
      <c r="L115" s="137">
        <f>IF('5-Yr PCSB Budget Base Case'!G115,G115/'5-Yr PCSB Budget Base Case'!G115,0)</f>
        <v>0</v>
      </c>
      <c r="M115" s="84">
        <f>IF('5-Yr PCSB Budget Base Case'!H115,H115/'5-Yr PCSB Budget Base Case'!H115,0)</f>
        <v>0.65986506385494459</v>
      </c>
      <c r="N115" s="84">
        <f>IF('5-Yr PCSB Budget Base Case'!I115,I115/'5-Yr PCSB Budget Base Case'!I115,0)</f>
        <v>0.71491806532216795</v>
      </c>
      <c r="O115" s="84">
        <f>IF('5-Yr PCSB Budget Base Case'!J115,J115/'5-Yr PCSB Budget Base Case'!J115,0)</f>
        <v>0.55386282612024162</v>
      </c>
      <c r="P115" s="138">
        <f>IF('5-Yr PCSB Budget Base Case'!K115,K115/'5-Yr PCSB Budget Base Case'!K115,0)</f>
        <v>0.75964471350255747</v>
      </c>
    </row>
    <row r="116" spans="1:16" ht="16.5" customHeight="1" x14ac:dyDescent="0.2">
      <c r="A116" s="25" t="str">
        <f t="shared" si="5"/>
        <v>PCSB 5-Year Budget</v>
      </c>
      <c r="B116" s="16">
        <f t="shared" si="5"/>
        <v>184</v>
      </c>
      <c r="C116" s="25" t="str">
        <f t="shared" si="5"/>
        <v>Monument Academy PCS</v>
      </c>
      <c r="D116" s="26" t="str">
        <f t="shared" si="5"/>
        <v>2026-2027</v>
      </c>
      <c r="E116" s="54" t="s">
        <v>134</v>
      </c>
      <c r="F116" s="29" t="s">
        <v>12</v>
      </c>
      <c r="G116" s="84">
        <f>'5-Yr PCSB Budget Base Case'!G116-'5-Yr PCSB Budget Contingency'!G116</f>
        <v>0</v>
      </c>
      <c r="H116" s="84">
        <f>'5-Yr PCSB Budget Base Case'!H116-'5-Yr PCSB Budget Contingency'!H116</f>
        <v>2.490057133512065E-2</v>
      </c>
      <c r="I116" s="84">
        <f>'5-Yr PCSB Budget Base Case'!I116-'5-Yr PCSB Budget Contingency'!I116</f>
        <v>3.5519985587952704E-2</v>
      </c>
      <c r="J116" s="84">
        <f>'5-Yr PCSB Budget Base Case'!J116-'5-Yr PCSB Budget Contingency'!J116</f>
        <v>4.9075416510646078E-2</v>
      </c>
      <c r="K116" s="84">
        <f>'5-Yr PCSB Budget Base Case'!K116-'5-Yr PCSB Budget Contingency'!K116</f>
        <v>5.8682729442397698E-2</v>
      </c>
      <c r="L116" s="137">
        <f>IF('5-Yr PCSB Budget Base Case'!G116,G116/'5-Yr PCSB Budget Base Case'!G116,0)</f>
        <v>0</v>
      </c>
      <c r="M116" s="84">
        <f>IF('5-Yr PCSB Budget Base Case'!H116,H116/'5-Yr PCSB Budget Base Case'!H116,0)</f>
        <v>0.25797823692372901</v>
      </c>
      <c r="N116" s="84">
        <f>IF('5-Yr PCSB Budget Base Case'!I116,I116/'5-Yr PCSB Budget Base Case'!I116,0)</f>
        <v>0.3607017532693973</v>
      </c>
      <c r="O116" s="84">
        <f>IF('5-Yr PCSB Budget Base Case'!J116,J116/'5-Yr PCSB Budget Base Case'!J116,0)</f>
        <v>0.36798489931193412</v>
      </c>
      <c r="P116" s="138">
        <f>IF('5-Yr PCSB Budget Base Case'!K116,K116/'5-Yr PCSB Budget Base Case'!K116,0)</f>
        <v>0.487434252592642</v>
      </c>
    </row>
    <row r="117" spans="1:16" ht="16.5" customHeight="1" x14ac:dyDescent="0.2">
      <c r="A117" s="25" t="str">
        <f t="shared" si="5"/>
        <v>PCSB 5-Year Budget</v>
      </c>
      <c r="B117" s="16">
        <f t="shared" si="5"/>
        <v>184</v>
      </c>
      <c r="C117" s="25" t="str">
        <f t="shared" si="5"/>
        <v>Monument Academy PCS</v>
      </c>
      <c r="D117" s="26" t="str">
        <f t="shared" si="5"/>
        <v>2026-2027</v>
      </c>
      <c r="E117" s="54" t="s">
        <v>135</v>
      </c>
      <c r="F117" s="29" t="s">
        <v>12</v>
      </c>
      <c r="G117" s="85">
        <f>'5-Yr PCSB Budget Base Case'!G117-'5-Yr PCSB Budget Contingency'!G117</f>
        <v>0</v>
      </c>
      <c r="H117" s="85">
        <f>'5-Yr PCSB Budget Base Case'!H117-'5-Yr PCSB Budget Contingency'!H117</f>
        <v>10.660191820384924</v>
      </c>
      <c r="I117" s="85">
        <f>'5-Yr PCSB Budget Base Case'!I117-'5-Yr PCSB Budget Contingency'!I117</f>
        <v>24.157372495884033</v>
      </c>
      <c r="J117" s="85">
        <f>'5-Yr PCSB Budget Base Case'!J117-'5-Yr PCSB Budget Contingency'!J117</f>
        <v>44.624362839688345</v>
      </c>
      <c r="K117" s="85">
        <f>'5-Yr PCSB Budget Base Case'!K117-'5-Yr PCSB Budget Contingency'!K117</f>
        <v>69.005335406519194</v>
      </c>
      <c r="L117" s="147">
        <f>IF('5-Yr PCSB Budget Base Case'!G117,G117/'5-Yr PCSB Budget Base Case'!G117,0)</f>
        <v>0</v>
      </c>
      <c r="M117" s="148">
        <f>IF('5-Yr PCSB Budget Base Case'!H117,H117/'5-Yr PCSB Budget Base Case'!H117,0)</f>
        <v>7.8566060368917251E-2</v>
      </c>
      <c r="N117" s="148">
        <f>IF('5-Yr PCSB Budget Base Case'!I117,I117/'5-Yr PCSB Budget Base Case'!I117,0)</f>
        <v>0.17017775703493024</v>
      </c>
      <c r="O117" s="148">
        <f>IF('5-Yr PCSB Budget Base Case'!J117,J117/'5-Yr PCSB Budget Base Case'!J117,0)</f>
        <v>0.29024441943298662</v>
      </c>
      <c r="P117" s="149">
        <f>IF('5-Yr PCSB Budget Base Case'!K117,K117/'5-Yr PCSB Budget Base Case'!K117,0)</f>
        <v>0.36777160818552262</v>
      </c>
    </row>
    <row r="118" spans="1:16" ht="30" customHeight="1" x14ac:dyDescent="0.2">
      <c r="A118" s="25" t="str">
        <f t="shared" si="5"/>
        <v>PCSB 5-Year Budget</v>
      </c>
      <c r="B118" s="16">
        <f t="shared" si="5"/>
        <v>184</v>
      </c>
      <c r="C118" s="25" t="str">
        <f t="shared" si="5"/>
        <v>Monument Academy PCS</v>
      </c>
      <c r="D118" s="26" t="str">
        <f t="shared" si="5"/>
        <v>2026-2027</v>
      </c>
      <c r="E118" s="54" t="s">
        <v>136</v>
      </c>
      <c r="F118" s="29" t="s">
        <v>12</v>
      </c>
      <c r="G118" s="84">
        <f>'5-Yr PCSB Budget Base Case'!G118-'5-Yr PCSB Budget Contingency'!G118</f>
        <v>0</v>
      </c>
      <c r="H118" s="84">
        <f>'5-Yr PCSB Budget Base Case'!H118-'5-Yr PCSB Budget Contingency'!H118</f>
        <v>0</v>
      </c>
      <c r="I118" s="84">
        <f>'5-Yr PCSB Budget Base Case'!I118-'5-Yr PCSB Budget Contingency'!I118</f>
        <v>0</v>
      </c>
      <c r="J118" s="84">
        <f>'5-Yr PCSB Budget Base Case'!J118-'5-Yr PCSB Budget Contingency'!J118</f>
        <v>0</v>
      </c>
      <c r="K118" s="84">
        <f>'5-Yr PCSB Budget Base Case'!K118-'5-Yr PCSB Budget Contingency'!K118</f>
        <v>0</v>
      </c>
      <c r="L118" s="137">
        <f>IF('5-Yr PCSB Budget Base Case'!G118,G118/'5-Yr PCSB Budget Base Case'!G118,0)</f>
        <v>0</v>
      </c>
      <c r="M118" s="84">
        <f>IF('5-Yr PCSB Budget Base Case'!H118,H118/'5-Yr PCSB Budget Base Case'!H118,0)</f>
        <v>0</v>
      </c>
      <c r="N118" s="84">
        <f>IF('5-Yr PCSB Budget Base Case'!I118,I118/'5-Yr PCSB Budget Base Case'!I118,0)</f>
        <v>0</v>
      </c>
      <c r="O118" s="84">
        <f>IF('5-Yr PCSB Budget Base Case'!J118,J118/'5-Yr PCSB Budget Base Case'!J118,0)</f>
        <v>0</v>
      </c>
      <c r="P118" s="138">
        <f>IF('5-Yr PCSB Budget Base Case'!K118,K118/'5-Yr PCSB Budget Base Case'!K118,0)</f>
        <v>0</v>
      </c>
    </row>
    <row r="119" spans="1:16" ht="16.5" customHeight="1" x14ac:dyDescent="0.2">
      <c r="A119" s="25" t="str">
        <f t="shared" si="5"/>
        <v>PCSB 5-Year Budget</v>
      </c>
      <c r="B119" s="16">
        <f t="shared" si="5"/>
        <v>184</v>
      </c>
      <c r="C119" s="25" t="str">
        <f t="shared" si="5"/>
        <v>Monument Academy PCS</v>
      </c>
      <c r="D119" s="26" t="str">
        <f t="shared" si="5"/>
        <v>2026-2027</v>
      </c>
      <c r="E119" s="54" t="s">
        <v>137</v>
      </c>
      <c r="F119" s="29" t="s">
        <v>12</v>
      </c>
      <c r="G119" s="84">
        <f>'5-Yr PCSB Budget Base Case'!G119-'5-Yr PCSB Budget Contingency'!G119</f>
        <v>0</v>
      </c>
      <c r="H119" s="84">
        <f>'5-Yr PCSB Budget Base Case'!H119-'5-Yr PCSB Budget Contingency'!H119</f>
        <v>0</v>
      </c>
      <c r="I119" s="84">
        <f>'5-Yr PCSB Budget Base Case'!I119-'5-Yr PCSB Budget Contingency'!I119</f>
        <v>0</v>
      </c>
      <c r="J119" s="84">
        <f>'5-Yr PCSB Budget Base Case'!J119-'5-Yr PCSB Budget Contingency'!J119</f>
        <v>0</v>
      </c>
      <c r="K119" s="84">
        <f>'5-Yr PCSB Budget Base Case'!K119-'5-Yr PCSB Budget Contingency'!K119</f>
        <v>0</v>
      </c>
      <c r="L119" s="137">
        <f>IF('5-Yr PCSB Budget Base Case'!G119,G119/'5-Yr PCSB Budget Base Case'!G119,0)</f>
        <v>0</v>
      </c>
      <c r="M119" s="84">
        <f>IF('5-Yr PCSB Budget Base Case'!H119,H119/'5-Yr PCSB Budget Base Case'!H119,0)</f>
        <v>0</v>
      </c>
      <c r="N119" s="84">
        <f>IF('5-Yr PCSB Budget Base Case'!I119,I119/'5-Yr PCSB Budget Base Case'!I119,0)</f>
        <v>0</v>
      </c>
      <c r="O119" s="84">
        <f>IF('5-Yr PCSB Budget Base Case'!J119,J119/'5-Yr PCSB Budget Base Case'!J119,0)</f>
        <v>0</v>
      </c>
      <c r="P119" s="138">
        <f>IF('5-Yr PCSB Budget Base Case'!K119,K119/'5-Yr PCSB Budget Base Case'!K119,0)</f>
        <v>0</v>
      </c>
    </row>
    <row r="120" spans="1:16" ht="16.5" customHeight="1" x14ac:dyDescent="0.2">
      <c r="A120" s="25" t="str">
        <f t="shared" si="5"/>
        <v>PCSB 5-Year Budget</v>
      </c>
      <c r="B120" s="16">
        <f t="shared" si="5"/>
        <v>184</v>
      </c>
      <c r="C120" s="25" t="str">
        <f t="shared" si="5"/>
        <v>Monument Academy PCS</v>
      </c>
      <c r="D120" s="26" t="str">
        <f t="shared" si="5"/>
        <v>2026-2027</v>
      </c>
      <c r="E120" s="54" t="s">
        <v>138</v>
      </c>
      <c r="F120" s="29" t="s">
        <v>12</v>
      </c>
      <c r="G120" s="84">
        <f>'5-Yr PCSB Budget Base Case'!G120-'5-Yr PCSB Budget Contingency'!G120</f>
        <v>0</v>
      </c>
      <c r="H120" s="84">
        <f>'5-Yr PCSB Budget Base Case'!H120-'5-Yr PCSB Budget Contingency'!H120</f>
        <v>0</v>
      </c>
      <c r="I120" s="84">
        <f>'5-Yr PCSB Budget Base Case'!I120-'5-Yr PCSB Budget Contingency'!I120</f>
        <v>0</v>
      </c>
      <c r="J120" s="84">
        <f>'5-Yr PCSB Budget Base Case'!J120-'5-Yr PCSB Budget Contingency'!J120</f>
        <v>0</v>
      </c>
      <c r="K120" s="84">
        <f>'5-Yr PCSB Budget Base Case'!K120-'5-Yr PCSB Budget Contingency'!K120</f>
        <v>0</v>
      </c>
      <c r="L120" s="137">
        <f>IF('5-Yr PCSB Budget Base Case'!G120,G120/'5-Yr PCSB Budget Base Case'!G120,0)</f>
        <v>0</v>
      </c>
      <c r="M120" s="84">
        <f>IF('5-Yr PCSB Budget Base Case'!H120,H120/'5-Yr PCSB Budget Base Case'!H120,0)</f>
        <v>0</v>
      </c>
      <c r="N120" s="84">
        <f>IF('5-Yr PCSB Budget Base Case'!I120,I120/'5-Yr PCSB Budget Base Case'!I120,0)</f>
        <v>0</v>
      </c>
      <c r="O120" s="84">
        <f>IF('5-Yr PCSB Budget Base Case'!J120,J120/'5-Yr PCSB Budget Base Case'!J120,0)</f>
        <v>0</v>
      </c>
      <c r="P120" s="138">
        <f>IF('5-Yr PCSB Budget Base Case'!K120,K120/'5-Yr PCSB Budget Base Case'!K120,0)</f>
        <v>0</v>
      </c>
    </row>
    <row r="121" spans="1:16" ht="16.5" customHeight="1" x14ac:dyDescent="0.2">
      <c r="A121" s="25" t="str">
        <f t="shared" si="5"/>
        <v>PCSB 5-Year Budget</v>
      </c>
      <c r="B121" s="16">
        <f t="shared" si="5"/>
        <v>184</v>
      </c>
      <c r="C121" s="25" t="str">
        <f t="shared" si="5"/>
        <v>Monument Academy PCS</v>
      </c>
      <c r="D121" s="26" t="str">
        <f t="shared" si="5"/>
        <v>2026-2027</v>
      </c>
      <c r="E121" s="54" t="s">
        <v>139</v>
      </c>
      <c r="F121" s="29" t="s">
        <v>12</v>
      </c>
      <c r="G121" s="87">
        <f>'5-Yr PCSB Budget Base Case'!G121-'5-Yr PCSB Budget Contingency'!G121</f>
        <v>0</v>
      </c>
      <c r="H121" s="87">
        <f>'5-Yr PCSB Budget Base Case'!H121-'5-Yr PCSB Budget Contingency'!H121</f>
        <v>0</v>
      </c>
      <c r="I121" s="87">
        <f>'5-Yr PCSB Budget Base Case'!I121-'5-Yr PCSB Budget Contingency'!I121</f>
        <v>0</v>
      </c>
      <c r="J121" s="87">
        <f>'5-Yr PCSB Budget Base Case'!J121-'5-Yr PCSB Budget Contingency'!J121</f>
        <v>0</v>
      </c>
      <c r="K121" s="87">
        <f>'5-Yr PCSB Budget Base Case'!K121-'5-Yr PCSB Budget Contingency'!K121</f>
        <v>0</v>
      </c>
      <c r="L121" s="147">
        <f>IF('5-Yr PCSB Budget Base Case'!G121,G121/'5-Yr PCSB Budget Base Case'!G121,0)</f>
        <v>0</v>
      </c>
      <c r="M121" s="148">
        <f>IF('5-Yr PCSB Budget Base Case'!H121,H121/'5-Yr PCSB Budget Base Case'!H121,0)</f>
        <v>0</v>
      </c>
      <c r="N121" s="148">
        <f>IF('5-Yr PCSB Budget Base Case'!I121,I121/'5-Yr PCSB Budget Base Case'!I121,0)</f>
        <v>0</v>
      </c>
      <c r="O121" s="148">
        <f>IF('5-Yr PCSB Budget Base Case'!J121,J121/'5-Yr PCSB Budget Base Case'!J121,0)</f>
        <v>0</v>
      </c>
      <c r="P121" s="149">
        <f>IF('5-Yr PCSB Budget Base Case'!K121,K121/'5-Yr PCSB Budget Base Case'!K121,0)</f>
        <v>0</v>
      </c>
    </row>
    <row r="122" spans="1:16" ht="30" customHeight="1" x14ac:dyDescent="0.2">
      <c r="A122" s="25" t="str">
        <f t="shared" si="5"/>
        <v>PCSB 5-Year Budget</v>
      </c>
      <c r="B122" s="16">
        <f t="shared" si="5"/>
        <v>184</v>
      </c>
      <c r="C122" s="25" t="str">
        <f t="shared" si="5"/>
        <v>Monument Academy PCS</v>
      </c>
      <c r="D122" s="26" t="str">
        <f t="shared" si="5"/>
        <v>2026-2027</v>
      </c>
      <c r="E122" s="54" t="s">
        <v>140</v>
      </c>
      <c r="F122" s="29" t="s">
        <v>12</v>
      </c>
      <c r="G122" s="88">
        <f>'5-Yr PCSB Budget Base Case'!G122-'5-Yr PCSB Budget Contingency'!G122</f>
        <v>0</v>
      </c>
      <c r="H122" s="150">
        <f>'5-Yr PCSB Budget Base Case'!H122-'5-Yr PCSB Budget Contingency'!H122</f>
        <v>2.7941835124771719E-2</v>
      </c>
      <c r="I122" s="150">
        <f>'5-Yr PCSB Budget Base Case'!I122-'5-Yr PCSB Budget Contingency'!I122</f>
        <v>6.3831444327763831E-2</v>
      </c>
      <c r="J122" s="150">
        <f>'5-Yr PCSB Budget Base Case'!J122-'5-Yr PCSB Budget Contingency'!J122</f>
        <v>0.11828788259717166</v>
      </c>
      <c r="K122" s="150">
        <f>'5-Yr PCSB Budget Base Case'!K122-'5-Yr PCSB Budget Contingency'!K122</f>
        <v>0.18315909666541136</v>
      </c>
      <c r="L122" s="127">
        <f>IF('5-Yr PCSB Budget Base Case'!G122,G122/'5-Yr PCSB Budget Base Case'!G122,0)</f>
        <v>0</v>
      </c>
      <c r="M122" s="128">
        <f>IF('5-Yr PCSB Budget Base Case'!H122,H122/'5-Yr PCSB Budget Base Case'!H122,0)</f>
        <v>8.3277463568852919E-2</v>
      </c>
      <c r="N122" s="128">
        <f>IF('5-Yr PCSB Budget Base Case'!I122,I122/'5-Yr PCSB Budget Base Case'!I122,0)</f>
        <v>0.18700520372099294</v>
      </c>
      <c r="O122" s="128">
        <f>IF('5-Yr PCSB Budget Base Case'!J122,J122/'5-Yr PCSB Budget Base Case'!J122,0)</f>
        <v>0.28238085230301552</v>
      </c>
      <c r="P122" s="129">
        <f>IF('5-Yr PCSB Budget Base Case'!K122,K122/'5-Yr PCSB Budget Base Case'!K122,0)</f>
        <v>0.36963372130711275</v>
      </c>
    </row>
    <row r="123" spans="1:16" ht="16.5" customHeight="1" x14ac:dyDescent="0.2"/>
  </sheetData>
  <sheetProtection algorithmName="SHA-512" hashValue="3c63eTatH3cw5sbmQxDVPISalqT1v40hbEKgBY+Whz0XJtEKy1mppdJ3WdFocrifV4j+DM2sTwHsYkoboRH3cQ==" saltValue="5wKslTkPux8un+AL58F+CA==" spinCount="100000" sheet="1" objects="1" scenarios="1"/>
  <autoFilter ref="A1:K1" xr:uid="{00000000-0009-0000-0000-000004000000}"/>
  <conditionalFormatting sqref="E57:E59">
    <cfRule type="expression" dxfId="1" priority="3">
      <formula>LEN(TRIM(E57))=0</formula>
    </cfRule>
  </conditionalFormatting>
  <conditionalFormatting sqref="E103">
    <cfRule type="expression" dxfId="0" priority="2">
      <formula>LEN(TRIM(E103))=0</formula>
    </cfRule>
  </conditionalFormatting>
  <dataValidations count="3">
    <dataValidation type="whole" allowBlank="1" showInputMessage="1" showErrorMessage="1" sqref="G54:P59" xr:uid="{00000000-0002-0000-0400-000000000000}">
      <formula1>0</formula1>
      <formula2>10000</formula2>
    </dataValidation>
    <dataValidation type="whole" allowBlank="1" showInputMessage="1" showErrorMessage="1" error="Enter Whole Number" sqref="G8:P52 G61:P63 G65:P66 G68:P70 G72:P78 G82:P85 G89:P89 G91:P91 F94 G95:P97 F99 G100:K104 L103:P104 G107:P108 G122:P122" xr:uid="{00000000-0002-0000-0400-000001000000}">
      <formula1>-1000000000</formula1>
      <formula2>1000000000</formula2>
    </dataValidation>
    <dataValidation type="list" allowBlank="1" showInputMessage="1" showErrorMessage="1" sqref="D2" xr:uid="{00000000-0002-0000-0400-000002000000}">
      <formula1>"2022-2023,2023-2024,2024-2025,2025-2026,2026-2027,2027-2028"</formula1>
      <formula2>0</formula2>
    </dataValidation>
  </dataValidations>
  <pageMargins left="0.7" right="0.7" top="0.75" bottom="0.75" header="0.511811023622047" footer="0.511811023622047"/>
  <pageSetup paperSize="9" orientation="portrait" horizontalDpi="300" verticalDpi="300"/>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A17"/>
  <sheetViews>
    <sheetView zoomScaleNormal="100" workbookViewId="0">
      <selection activeCell="A3" sqref="A3"/>
    </sheetView>
  </sheetViews>
  <sheetFormatPr baseColWidth="10" defaultColWidth="10.7109375" defaultRowHeight="14" x14ac:dyDescent="0.2"/>
  <sheetData>
    <row r="1" spans="1:1" ht="24" customHeight="1" x14ac:dyDescent="0.25">
      <c r="A1" s="151" t="s">
        <v>171</v>
      </c>
    </row>
    <row r="3" spans="1:1" ht="16.5" customHeight="1" x14ac:dyDescent="0.2">
      <c r="A3" t="s">
        <v>172</v>
      </c>
    </row>
    <row r="4" spans="1:1" ht="16.5" customHeight="1" x14ac:dyDescent="0.2">
      <c r="A4" t="s">
        <v>173</v>
      </c>
    </row>
    <row r="5" spans="1:1" ht="16.5" customHeight="1" x14ac:dyDescent="0.2">
      <c r="A5" t="s">
        <v>174</v>
      </c>
    </row>
    <row r="6" spans="1:1" ht="16.5" customHeight="1" x14ac:dyDescent="0.2">
      <c r="A6" t="s">
        <v>175</v>
      </c>
    </row>
    <row r="7" spans="1:1" ht="16.5" customHeight="1" x14ac:dyDescent="0.2">
      <c r="A7" t="s">
        <v>176</v>
      </c>
    </row>
    <row r="8" spans="1:1" ht="16.5" customHeight="1" x14ac:dyDescent="0.2">
      <c r="A8" t="s">
        <v>177</v>
      </c>
    </row>
    <row r="10" spans="1:1" ht="16.5" customHeight="1" x14ac:dyDescent="0.2">
      <c r="A10" t="s">
        <v>178</v>
      </c>
    </row>
    <row r="11" spans="1:1" ht="16.5" customHeight="1" x14ac:dyDescent="0.2">
      <c r="A11" t="s">
        <v>179</v>
      </c>
    </row>
    <row r="13" spans="1:1" ht="16.5" customHeight="1" x14ac:dyDescent="0.2">
      <c r="A13" t="s">
        <v>180</v>
      </c>
    </row>
    <row r="14" spans="1:1" ht="16.5" customHeight="1" x14ac:dyDescent="0.2">
      <c r="A14" t="s">
        <v>181</v>
      </c>
    </row>
    <row r="16" spans="1:1" ht="16.5" customHeight="1" x14ac:dyDescent="0.2">
      <c r="A16" t="s">
        <v>182</v>
      </c>
    </row>
    <row r="17" spans="1:1" ht="16.5" customHeight="1" x14ac:dyDescent="0.2">
      <c r="A17" t="s">
        <v>183</v>
      </c>
    </row>
  </sheetData>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3"/>
  <sheetViews>
    <sheetView zoomScale="80" zoomScaleNormal="80" workbookViewId="0">
      <pane ySplit="1" topLeftCell="A2" activePane="bottomLeft" state="frozen"/>
      <selection pane="bottomLeft"/>
    </sheetView>
  </sheetViews>
  <sheetFormatPr baseColWidth="10" defaultColWidth="10.7109375" defaultRowHeight="14" x14ac:dyDescent="0.2"/>
  <cols>
    <col min="1" max="1" width="10" style="152" customWidth="1"/>
    <col min="2" max="2" width="129.140625" style="153" customWidth="1"/>
    <col min="3" max="16384" width="10.7109375" style="153"/>
  </cols>
  <sheetData>
    <row r="1" spans="1:2" ht="24" customHeight="1" x14ac:dyDescent="0.2">
      <c r="A1" s="154" t="s">
        <v>184</v>
      </c>
      <c r="B1" s="154" t="s">
        <v>185</v>
      </c>
    </row>
    <row r="2" spans="1:2" ht="132" customHeight="1" x14ac:dyDescent="0.2">
      <c r="A2" s="152">
        <v>1</v>
      </c>
      <c r="B2" s="155" t="s">
        <v>186</v>
      </c>
    </row>
    <row r="3" spans="1:2" ht="33" customHeight="1" x14ac:dyDescent="0.2">
      <c r="A3" s="152">
        <v>2</v>
      </c>
      <c r="B3" s="155" t="s">
        <v>187</v>
      </c>
    </row>
    <row r="4" spans="1:2" ht="16.5" customHeight="1" x14ac:dyDescent="0.2">
      <c r="A4" s="152">
        <v>3</v>
      </c>
      <c r="B4" s="156" t="s">
        <v>188</v>
      </c>
    </row>
    <row r="5" spans="1:2" ht="16.5" customHeight="1" x14ac:dyDescent="0.2">
      <c r="A5" s="152">
        <v>4</v>
      </c>
      <c r="B5" s="155" t="s">
        <v>189</v>
      </c>
    </row>
    <row r="6" spans="1:2" ht="16.5" customHeight="1" x14ac:dyDescent="0.2">
      <c r="A6" s="152">
        <v>5</v>
      </c>
      <c r="B6" s="155" t="s">
        <v>190</v>
      </c>
    </row>
    <row r="7" spans="1:2" ht="16.5" customHeight="1" x14ac:dyDescent="0.2">
      <c r="A7" s="152">
        <v>6</v>
      </c>
      <c r="B7" s="155" t="s">
        <v>191</v>
      </c>
    </row>
    <row r="8" spans="1:2" ht="16.5" customHeight="1" x14ac:dyDescent="0.2">
      <c r="A8" s="152">
        <v>7</v>
      </c>
      <c r="B8" s="155" t="s">
        <v>192</v>
      </c>
    </row>
    <row r="9" spans="1:2" ht="33" customHeight="1" x14ac:dyDescent="0.2">
      <c r="A9" s="152">
        <v>8</v>
      </c>
      <c r="B9" s="153" t="s">
        <v>193</v>
      </c>
    </row>
    <row r="10" spans="1:2" ht="33" customHeight="1" x14ac:dyDescent="0.2">
      <c r="A10" s="152">
        <v>9</v>
      </c>
      <c r="B10" s="153" t="s">
        <v>194</v>
      </c>
    </row>
    <row r="11" spans="1:2" ht="16.5" customHeight="1" x14ac:dyDescent="0.2">
      <c r="A11" s="152">
        <v>10</v>
      </c>
      <c r="B11" s="155" t="s">
        <v>195</v>
      </c>
    </row>
    <row r="13" spans="1:2" ht="16.5" customHeight="1" x14ac:dyDescent="0.2">
      <c r="B13" s="157" t="s">
        <v>196</v>
      </c>
    </row>
  </sheetData>
  <sheetProtection algorithmName="SHA-512" hashValue="ap5DBLqsS/EhkaO8gC7mLRDk5+ZUomnLhyTuodsRHbYfi+f6OJKJsUMmdx5y5vU0szcAp0/ptMfGWLS7RUuylw==" saltValue="vQbPpTtQeomQPWdU4cFg8w==" spinCount="100000" sheet="1" objects="1" scenarios="1"/>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37"/>
  <sheetViews>
    <sheetView zoomScaleNormal="100" workbookViewId="0">
      <pane ySplit="1" topLeftCell="A2" activePane="bottomLeft" state="frozen"/>
      <selection pane="bottomLeft" activeCell="L1" sqref="L1"/>
    </sheetView>
  </sheetViews>
  <sheetFormatPr baseColWidth="10" defaultColWidth="10.7109375" defaultRowHeight="14" x14ac:dyDescent="0.2"/>
  <cols>
    <col min="1" max="1" width="54.140625" customWidth="1"/>
    <col min="2" max="2" width="8.42578125" style="2" customWidth="1"/>
    <col min="3" max="3" width="60.7109375" customWidth="1"/>
    <col min="4" max="4" width="12.28515625" style="2" customWidth="1"/>
    <col min="5" max="5" width="2.7109375" customWidth="1"/>
    <col min="6" max="6" width="54.140625" customWidth="1"/>
    <col min="7" max="7" width="2.7109375" customWidth="1"/>
    <col min="8" max="8" width="33.5703125" customWidth="1"/>
    <col min="9" max="9" width="6.42578125" style="2" customWidth="1"/>
    <col min="10" max="10" width="38" customWidth="1"/>
    <col min="12" max="12" width="10.7109375" style="158" customWidth="1"/>
    <col min="13" max="13" width="71.42578125" customWidth="1"/>
  </cols>
  <sheetData>
    <row r="1" spans="1:13" ht="16.5" customHeight="1" x14ac:dyDescent="0.2">
      <c r="A1" t="s">
        <v>2</v>
      </c>
      <c r="B1" s="2" t="s">
        <v>1</v>
      </c>
      <c r="C1" t="s">
        <v>197</v>
      </c>
      <c r="D1" s="2" t="s">
        <v>198</v>
      </c>
      <c r="F1" s="159" t="s">
        <v>2</v>
      </c>
      <c r="H1" s="160" t="s">
        <v>2</v>
      </c>
      <c r="I1" s="161" t="s">
        <v>1</v>
      </c>
      <c r="J1" s="160" t="s">
        <v>197</v>
      </c>
      <c r="L1" s="1" t="s">
        <v>199</v>
      </c>
      <c r="M1" s="1"/>
    </row>
    <row r="2" spans="1:13" ht="27.75" customHeight="1" x14ac:dyDescent="0.2">
      <c r="A2" t="s">
        <v>200</v>
      </c>
      <c r="B2" s="162" t="s">
        <v>201</v>
      </c>
      <c r="C2" s="163" t="s">
        <v>202</v>
      </c>
      <c r="D2" s="162" t="s">
        <v>203</v>
      </c>
      <c r="F2" t="s">
        <v>200</v>
      </c>
      <c r="H2" t="s">
        <v>7</v>
      </c>
      <c r="I2" s="2">
        <v>165</v>
      </c>
      <c r="J2" t="s">
        <v>7</v>
      </c>
      <c r="L2" s="158">
        <v>44837</v>
      </c>
      <c r="M2" s="164" t="s">
        <v>204</v>
      </c>
    </row>
    <row r="3" spans="1:13" ht="16.5" customHeight="1" x14ac:dyDescent="0.2">
      <c r="A3" t="s">
        <v>205</v>
      </c>
      <c r="B3" s="2">
        <v>178</v>
      </c>
      <c r="C3" t="s">
        <v>205</v>
      </c>
      <c r="D3" s="2">
        <v>233</v>
      </c>
      <c r="F3" t="s">
        <v>205</v>
      </c>
      <c r="L3" s="158">
        <v>44975</v>
      </c>
      <c r="M3" t="s">
        <v>206</v>
      </c>
    </row>
    <row r="4" spans="1:13" ht="16.5" customHeight="1" x14ac:dyDescent="0.2">
      <c r="A4" t="s">
        <v>207</v>
      </c>
      <c r="B4" s="2">
        <v>155</v>
      </c>
      <c r="C4" t="s">
        <v>208</v>
      </c>
      <c r="D4" s="2">
        <v>217</v>
      </c>
      <c r="F4" t="s">
        <v>207</v>
      </c>
      <c r="L4" s="158">
        <v>44975</v>
      </c>
      <c r="M4" t="s">
        <v>209</v>
      </c>
    </row>
    <row r="5" spans="1:13" ht="16.5" customHeight="1" x14ac:dyDescent="0.2">
      <c r="A5" t="s">
        <v>210</v>
      </c>
      <c r="B5" s="2">
        <v>103</v>
      </c>
      <c r="C5" t="s">
        <v>211</v>
      </c>
      <c r="D5" s="2">
        <v>140</v>
      </c>
      <c r="F5" t="s">
        <v>210</v>
      </c>
    </row>
    <row r="6" spans="1:13" ht="16.5" customHeight="1" x14ac:dyDescent="0.2">
      <c r="A6" t="s">
        <v>210</v>
      </c>
      <c r="B6" s="2">
        <v>103</v>
      </c>
      <c r="C6" t="s">
        <v>212</v>
      </c>
      <c r="D6" s="2">
        <v>3072</v>
      </c>
      <c r="F6" t="s">
        <v>213</v>
      </c>
    </row>
    <row r="7" spans="1:13" ht="16.5" customHeight="1" x14ac:dyDescent="0.2">
      <c r="A7" t="s">
        <v>210</v>
      </c>
      <c r="B7" s="2">
        <v>103</v>
      </c>
      <c r="C7" t="s">
        <v>214</v>
      </c>
      <c r="D7" s="2">
        <v>3073</v>
      </c>
      <c r="F7" t="s">
        <v>215</v>
      </c>
    </row>
    <row r="8" spans="1:13" ht="16.5" customHeight="1" x14ac:dyDescent="0.2">
      <c r="A8" t="s">
        <v>210</v>
      </c>
      <c r="B8" s="2">
        <v>103</v>
      </c>
      <c r="C8" t="s">
        <v>216</v>
      </c>
      <c r="D8" s="2">
        <v>1137</v>
      </c>
      <c r="F8" t="s">
        <v>217</v>
      </c>
    </row>
    <row r="9" spans="1:13" ht="16.5" customHeight="1" x14ac:dyDescent="0.2">
      <c r="A9" t="s">
        <v>210</v>
      </c>
      <c r="B9" s="2">
        <v>103</v>
      </c>
      <c r="C9" t="s">
        <v>218</v>
      </c>
      <c r="D9" s="2">
        <v>1069</v>
      </c>
      <c r="F9" t="s">
        <v>219</v>
      </c>
    </row>
    <row r="10" spans="1:13" ht="16.5" customHeight="1" x14ac:dyDescent="0.2">
      <c r="A10" t="s">
        <v>210</v>
      </c>
      <c r="B10" s="2">
        <v>103</v>
      </c>
      <c r="C10" t="s">
        <v>220</v>
      </c>
      <c r="D10" s="2">
        <v>141</v>
      </c>
      <c r="F10" t="s">
        <v>221</v>
      </c>
    </row>
    <row r="11" spans="1:13" ht="16.5" customHeight="1" x14ac:dyDescent="0.2">
      <c r="A11" t="s">
        <v>213</v>
      </c>
      <c r="B11" s="2">
        <v>168</v>
      </c>
      <c r="C11" t="s">
        <v>213</v>
      </c>
      <c r="D11" s="2">
        <v>3068</v>
      </c>
      <c r="F11" t="s">
        <v>222</v>
      </c>
    </row>
    <row r="12" spans="1:13" ht="16.5" customHeight="1" x14ac:dyDescent="0.2">
      <c r="A12" t="s">
        <v>215</v>
      </c>
      <c r="B12" s="2">
        <v>189</v>
      </c>
      <c r="C12" t="s">
        <v>215</v>
      </c>
      <c r="D12" s="2">
        <v>289</v>
      </c>
      <c r="F12" t="s">
        <v>223</v>
      </c>
    </row>
    <row r="13" spans="1:13" ht="16.5" customHeight="1" x14ac:dyDescent="0.2">
      <c r="A13" t="s">
        <v>217</v>
      </c>
      <c r="B13" s="2">
        <v>107</v>
      </c>
      <c r="C13" t="s">
        <v>217</v>
      </c>
      <c r="D13" s="2">
        <v>142</v>
      </c>
      <c r="F13" t="s">
        <v>224</v>
      </c>
    </row>
    <row r="14" spans="1:13" ht="16.5" customHeight="1" x14ac:dyDescent="0.2">
      <c r="A14" t="s">
        <v>219</v>
      </c>
      <c r="B14" s="2">
        <v>119</v>
      </c>
      <c r="C14" t="s">
        <v>219</v>
      </c>
      <c r="D14" s="2">
        <v>126</v>
      </c>
      <c r="F14" t="s">
        <v>225</v>
      </c>
    </row>
    <row r="15" spans="1:13" ht="16.5" customHeight="1" x14ac:dyDescent="0.2">
      <c r="A15" t="s">
        <v>221</v>
      </c>
      <c r="B15" s="2">
        <v>108</v>
      </c>
      <c r="C15" t="s">
        <v>226</v>
      </c>
      <c r="D15" s="2">
        <v>1207</v>
      </c>
      <c r="F15" t="s">
        <v>227</v>
      </c>
    </row>
    <row r="16" spans="1:13" ht="16.5" customHeight="1" x14ac:dyDescent="0.2">
      <c r="A16" t="s">
        <v>221</v>
      </c>
      <c r="B16" s="2">
        <v>108</v>
      </c>
      <c r="C16" t="s">
        <v>228</v>
      </c>
      <c r="D16" s="2">
        <v>184</v>
      </c>
      <c r="F16" t="s">
        <v>229</v>
      </c>
    </row>
    <row r="17" spans="1:6" ht="16.5" customHeight="1" x14ac:dyDescent="0.2">
      <c r="A17" t="s">
        <v>221</v>
      </c>
      <c r="B17" s="2">
        <v>108</v>
      </c>
      <c r="C17" t="s">
        <v>230</v>
      </c>
      <c r="D17" s="2">
        <v>182</v>
      </c>
      <c r="F17" t="s">
        <v>231</v>
      </c>
    </row>
    <row r="18" spans="1:6" ht="16.5" customHeight="1" x14ac:dyDescent="0.2">
      <c r="A18" t="s">
        <v>222</v>
      </c>
      <c r="B18" s="2">
        <v>334</v>
      </c>
      <c r="C18" t="s">
        <v>222</v>
      </c>
      <c r="D18" s="2">
        <v>1145</v>
      </c>
      <c r="F18" t="s">
        <v>232</v>
      </c>
    </row>
    <row r="19" spans="1:6" ht="16.5" customHeight="1" x14ac:dyDescent="0.2">
      <c r="A19" t="s">
        <v>223</v>
      </c>
      <c r="B19" s="2">
        <v>162</v>
      </c>
      <c r="C19" t="s">
        <v>223</v>
      </c>
      <c r="D19" s="2">
        <v>1119</v>
      </c>
      <c r="F19" t="s">
        <v>233</v>
      </c>
    </row>
    <row r="20" spans="1:6" ht="16.5" customHeight="1" x14ac:dyDescent="0.2">
      <c r="A20" t="s">
        <v>224</v>
      </c>
      <c r="B20" s="2">
        <v>123</v>
      </c>
      <c r="C20" t="s">
        <v>224</v>
      </c>
      <c r="D20" s="2">
        <v>188</v>
      </c>
      <c r="F20" t="s">
        <v>234</v>
      </c>
    </row>
    <row r="21" spans="1:6" ht="16.5" customHeight="1" x14ac:dyDescent="0.2">
      <c r="A21" t="s">
        <v>225</v>
      </c>
      <c r="B21" s="2">
        <v>156</v>
      </c>
      <c r="C21" t="s">
        <v>235</v>
      </c>
      <c r="D21" s="2">
        <v>1103</v>
      </c>
      <c r="F21" t="s">
        <v>236</v>
      </c>
    </row>
    <row r="22" spans="1:6" ht="16.5" customHeight="1" x14ac:dyDescent="0.2">
      <c r="A22" t="s">
        <v>225</v>
      </c>
      <c r="B22" s="2">
        <v>156</v>
      </c>
      <c r="C22" t="s">
        <v>237</v>
      </c>
      <c r="D22" s="2">
        <v>1104</v>
      </c>
      <c r="F22" t="s">
        <v>238</v>
      </c>
    </row>
    <row r="23" spans="1:6" ht="16.5" customHeight="1" x14ac:dyDescent="0.2">
      <c r="A23" t="s">
        <v>225</v>
      </c>
      <c r="B23" s="2">
        <v>156</v>
      </c>
      <c r="C23" t="s">
        <v>239</v>
      </c>
      <c r="D23" s="2">
        <v>1105</v>
      </c>
      <c r="F23" t="s">
        <v>240</v>
      </c>
    </row>
    <row r="24" spans="1:6" ht="16.5" customHeight="1" x14ac:dyDescent="0.2">
      <c r="A24" t="s">
        <v>225</v>
      </c>
      <c r="B24" s="2">
        <v>156</v>
      </c>
      <c r="C24" t="s">
        <v>241</v>
      </c>
      <c r="D24" s="2">
        <v>1106</v>
      </c>
      <c r="F24" t="s">
        <v>242</v>
      </c>
    </row>
    <row r="25" spans="1:6" ht="16.5" customHeight="1" x14ac:dyDescent="0.2">
      <c r="A25" t="s">
        <v>225</v>
      </c>
      <c r="B25" s="2">
        <v>156</v>
      </c>
      <c r="C25" t="s">
        <v>243</v>
      </c>
      <c r="D25" s="2">
        <v>1107</v>
      </c>
      <c r="F25" t="s">
        <v>244</v>
      </c>
    </row>
    <row r="26" spans="1:6" ht="16.5" customHeight="1" x14ac:dyDescent="0.2">
      <c r="A26" t="s">
        <v>225</v>
      </c>
      <c r="B26" s="2">
        <v>156</v>
      </c>
      <c r="C26" t="s">
        <v>245</v>
      </c>
      <c r="D26" s="2">
        <v>1108</v>
      </c>
      <c r="F26" t="s">
        <v>246</v>
      </c>
    </row>
    <row r="27" spans="1:6" ht="16.5" customHeight="1" x14ac:dyDescent="0.2">
      <c r="A27" t="s">
        <v>227</v>
      </c>
      <c r="B27" s="2">
        <v>109</v>
      </c>
      <c r="C27" t="s">
        <v>247</v>
      </c>
      <c r="D27" s="2">
        <v>109</v>
      </c>
      <c r="F27" t="s">
        <v>248</v>
      </c>
    </row>
    <row r="28" spans="1:6" ht="16.5" customHeight="1" x14ac:dyDescent="0.2">
      <c r="A28" t="s">
        <v>229</v>
      </c>
      <c r="B28" s="2">
        <v>176</v>
      </c>
      <c r="C28" t="s">
        <v>229</v>
      </c>
      <c r="D28" s="2">
        <v>216</v>
      </c>
      <c r="F28" t="s">
        <v>249</v>
      </c>
    </row>
    <row r="29" spans="1:6" ht="16.5" customHeight="1" x14ac:dyDescent="0.2">
      <c r="A29" t="s">
        <v>231</v>
      </c>
      <c r="B29" s="2">
        <v>169</v>
      </c>
      <c r="C29" t="s">
        <v>231</v>
      </c>
      <c r="D29" s="2">
        <v>3069</v>
      </c>
      <c r="F29" t="s">
        <v>250</v>
      </c>
    </row>
    <row r="30" spans="1:6" ht="16.5" customHeight="1" x14ac:dyDescent="0.2">
      <c r="A30" t="s">
        <v>232</v>
      </c>
      <c r="B30" s="2">
        <v>114</v>
      </c>
      <c r="C30" t="s">
        <v>232</v>
      </c>
      <c r="D30" s="2">
        <v>199</v>
      </c>
      <c r="F30" t="s">
        <v>251</v>
      </c>
    </row>
    <row r="31" spans="1:6" ht="16.5" customHeight="1" x14ac:dyDescent="0.2">
      <c r="A31" t="s">
        <v>233</v>
      </c>
      <c r="B31" s="2">
        <v>115</v>
      </c>
      <c r="C31" t="s">
        <v>252</v>
      </c>
      <c r="D31" s="2">
        <v>276</v>
      </c>
      <c r="F31" t="s">
        <v>253</v>
      </c>
    </row>
    <row r="32" spans="1:6" ht="16.5" customHeight="1" x14ac:dyDescent="0.2">
      <c r="A32" t="s">
        <v>233</v>
      </c>
      <c r="B32" s="2">
        <v>115</v>
      </c>
      <c r="C32" t="s">
        <v>254</v>
      </c>
      <c r="D32" s="2">
        <v>1151</v>
      </c>
      <c r="F32" t="s">
        <v>255</v>
      </c>
    </row>
    <row r="33" spans="1:6" ht="16.5" customHeight="1" x14ac:dyDescent="0.2">
      <c r="A33" t="s">
        <v>233</v>
      </c>
      <c r="B33" s="2">
        <v>115</v>
      </c>
      <c r="C33" t="s">
        <v>256</v>
      </c>
      <c r="D33" s="2">
        <v>1110</v>
      </c>
      <c r="F33" t="s">
        <v>257</v>
      </c>
    </row>
    <row r="34" spans="1:6" ht="16.5" customHeight="1" x14ac:dyDescent="0.2">
      <c r="A34" t="s">
        <v>233</v>
      </c>
      <c r="B34" s="2">
        <v>115</v>
      </c>
      <c r="C34" t="s">
        <v>258</v>
      </c>
      <c r="D34" s="2">
        <v>218</v>
      </c>
      <c r="F34" t="s">
        <v>259</v>
      </c>
    </row>
    <row r="35" spans="1:6" ht="16.5" customHeight="1" x14ac:dyDescent="0.2">
      <c r="A35" t="s">
        <v>233</v>
      </c>
      <c r="B35" s="2">
        <v>115</v>
      </c>
      <c r="C35" t="s">
        <v>260</v>
      </c>
      <c r="D35" s="2">
        <v>130</v>
      </c>
      <c r="F35" t="s">
        <v>261</v>
      </c>
    </row>
    <row r="36" spans="1:6" ht="16.5" customHeight="1" x14ac:dyDescent="0.2">
      <c r="A36" t="s">
        <v>233</v>
      </c>
      <c r="B36" s="2">
        <v>115</v>
      </c>
      <c r="C36" t="s">
        <v>262</v>
      </c>
      <c r="D36" s="2">
        <v>196</v>
      </c>
      <c r="F36" t="s">
        <v>263</v>
      </c>
    </row>
    <row r="37" spans="1:6" ht="16.5" customHeight="1" x14ac:dyDescent="0.2">
      <c r="A37" t="s">
        <v>234</v>
      </c>
      <c r="B37" s="2">
        <v>170</v>
      </c>
      <c r="C37" t="s">
        <v>234</v>
      </c>
      <c r="D37" s="2">
        <v>3070</v>
      </c>
      <c r="F37" t="s">
        <v>264</v>
      </c>
    </row>
    <row r="38" spans="1:6" ht="16.5" customHeight="1" x14ac:dyDescent="0.2">
      <c r="A38" t="s">
        <v>236</v>
      </c>
      <c r="B38" s="2">
        <v>359</v>
      </c>
      <c r="C38" t="s">
        <v>236</v>
      </c>
      <c r="D38" s="2">
        <v>1176</v>
      </c>
      <c r="F38" t="s">
        <v>265</v>
      </c>
    </row>
    <row r="39" spans="1:6" ht="16.5" customHeight="1" x14ac:dyDescent="0.2">
      <c r="A39" t="s">
        <v>238</v>
      </c>
      <c r="B39" s="2">
        <v>317</v>
      </c>
      <c r="C39" t="s">
        <v>266</v>
      </c>
      <c r="D39" s="2">
        <v>1212</v>
      </c>
      <c r="F39" t="s">
        <v>267</v>
      </c>
    </row>
    <row r="40" spans="1:6" ht="16.5" customHeight="1" x14ac:dyDescent="0.2">
      <c r="A40" t="s">
        <v>238</v>
      </c>
      <c r="B40" s="2">
        <v>317</v>
      </c>
      <c r="C40" t="s">
        <v>268</v>
      </c>
      <c r="D40" s="2">
        <v>1038</v>
      </c>
      <c r="F40" t="s">
        <v>269</v>
      </c>
    </row>
    <row r="41" spans="1:6" ht="16.5" customHeight="1" x14ac:dyDescent="0.2">
      <c r="A41" t="s">
        <v>240</v>
      </c>
      <c r="B41" s="2">
        <v>181</v>
      </c>
      <c r="C41" t="s">
        <v>240</v>
      </c>
      <c r="D41" s="2">
        <v>248</v>
      </c>
      <c r="F41" t="s">
        <v>270</v>
      </c>
    </row>
    <row r="42" spans="1:6" ht="16.5" customHeight="1" x14ac:dyDescent="0.2">
      <c r="A42" t="s">
        <v>242</v>
      </c>
      <c r="B42" s="2">
        <v>116</v>
      </c>
      <c r="C42" t="s">
        <v>271</v>
      </c>
      <c r="D42" s="2">
        <v>1206</v>
      </c>
      <c r="F42" t="s">
        <v>272</v>
      </c>
    </row>
    <row r="43" spans="1:6" ht="16.5" customHeight="1" x14ac:dyDescent="0.2">
      <c r="A43" t="s">
        <v>242</v>
      </c>
      <c r="B43" s="2">
        <v>116</v>
      </c>
      <c r="C43" t="s">
        <v>273</v>
      </c>
      <c r="D43" s="2">
        <v>1138</v>
      </c>
      <c r="F43" t="s">
        <v>274</v>
      </c>
    </row>
    <row r="44" spans="1:6" ht="16.5" customHeight="1" x14ac:dyDescent="0.2">
      <c r="A44" t="s">
        <v>242</v>
      </c>
      <c r="B44" s="2">
        <v>116</v>
      </c>
      <c r="C44" t="s">
        <v>275</v>
      </c>
      <c r="D44" s="2">
        <v>146</v>
      </c>
      <c r="F44" t="s">
        <v>276</v>
      </c>
    </row>
    <row r="45" spans="1:6" ht="16.5" customHeight="1" x14ac:dyDescent="0.2">
      <c r="A45" t="s">
        <v>244</v>
      </c>
      <c r="B45" s="2">
        <v>117</v>
      </c>
      <c r="C45" t="s">
        <v>277</v>
      </c>
      <c r="D45" s="2">
        <v>1125</v>
      </c>
      <c r="F45" t="s">
        <v>278</v>
      </c>
    </row>
    <row r="46" spans="1:6" ht="16.5" customHeight="1" x14ac:dyDescent="0.2">
      <c r="A46" t="s">
        <v>244</v>
      </c>
      <c r="B46" s="2">
        <v>117</v>
      </c>
      <c r="C46" t="s">
        <v>279</v>
      </c>
      <c r="D46" s="2">
        <v>195</v>
      </c>
      <c r="F46" t="s">
        <v>280</v>
      </c>
    </row>
    <row r="47" spans="1:6" ht="16.5" customHeight="1" x14ac:dyDescent="0.2">
      <c r="A47" t="s">
        <v>246</v>
      </c>
      <c r="B47" s="2">
        <v>118</v>
      </c>
      <c r="C47" t="s">
        <v>246</v>
      </c>
      <c r="D47" s="2">
        <v>138</v>
      </c>
      <c r="F47" t="s">
        <v>281</v>
      </c>
    </row>
    <row r="48" spans="1:6" ht="16.5" customHeight="1" x14ac:dyDescent="0.2">
      <c r="A48" t="s">
        <v>248</v>
      </c>
      <c r="B48" s="2">
        <v>144</v>
      </c>
      <c r="C48" t="s">
        <v>282</v>
      </c>
      <c r="D48" s="2">
        <v>159</v>
      </c>
      <c r="F48" t="s">
        <v>7</v>
      </c>
    </row>
    <row r="49" spans="1:6" ht="16.5" customHeight="1" x14ac:dyDescent="0.2">
      <c r="A49" t="s">
        <v>248</v>
      </c>
      <c r="B49" s="2">
        <v>144</v>
      </c>
      <c r="C49" t="s">
        <v>283</v>
      </c>
      <c r="D49" s="2">
        <v>1059</v>
      </c>
      <c r="F49" t="s">
        <v>284</v>
      </c>
    </row>
    <row r="50" spans="1:6" ht="16.5" customHeight="1" x14ac:dyDescent="0.2">
      <c r="A50" t="s">
        <v>249</v>
      </c>
      <c r="B50" s="2">
        <v>120</v>
      </c>
      <c r="C50" t="s">
        <v>285</v>
      </c>
      <c r="D50" s="2">
        <v>269</v>
      </c>
      <c r="F50" t="s">
        <v>286</v>
      </c>
    </row>
    <row r="51" spans="1:6" ht="16.5" customHeight="1" x14ac:dyDescent="0.2">
      <c r="A51" t="s">
        <v>249</v>
      </c>
      <c r="B51" s="2">
        <v>120</v>
      </c>
      <c r="C51" t="s">
        <v>287</v>
      </c>
      <c r="D51" s="2">
        <v>1140</v>
      </c>
      <c r="F51" t="s">
        <v>288</v>
      </c>
    </row>
    <row r="52" spans="1:6" ht="16.5" customHeight="1" x14ac:dyDescent="0.2">
      <c r="A52" t="s">
        <v>249</v>
      </c>
      <c r="B52" s="2">
        <v>120</v>
      </c>
      <c r="C52" t="s">
        <v>289</v>
      </c>
      <c r="D52" s="2">
        <v>361</v>
      </c>
      <c r="F52" t="s">
        <v>290</v>
      </c>
    </row>
    <row r="53" spans="1:6" ht="16.5" customHeight="1" x14ac:dyDescent="0.2">
      <c r="A53" t="s">
        <v>249</v>
      </c>
      <c r="B53" s="2">
        <v>120</v>
      </c>
      <c r="C53" t="s">
        <v>291</v>
      </c>
      <c r="D53" s="2">
        <v>362</v>
      </c>
      <c r="F53" t="s">
        <v>292</v>
      </c>
    </row>
    <row r="54" spans="1:6" ht="16.5" customHeight="1" x14ac:dyDescent="0.2">
      <c r="A54" t="s">
        <v>249</v>
      </c>
      <c r="B54" s="2">
        <v>120</v>
      </c>
      <c r="C54" t="s">
        <v>293</v>
      </c>
      <c r="D54" s="2">
        <v>363</v>
      </c>
      <c r="F54" t="s">
        <v>294</v>
      </c>
    </row>
    <row r="55" spans="1:6" ht="16.5" customHeight="1" x14ac:dyDescent="0.2">
      <c r="A55" t="s">
        <v>249</v>
      </c>
      <c r="B55" s="2">
        <v>120</v>
      </c>
      <c r="C55" t="s">
        <v>295</v>
      </c>
      <c r="D55" s="2">
        <v>364</v>
      </c>
      <c r="F55" t="s">
        <v>296</v>
      </c>
    </row>
    <row r="56" spans="1:6" ht="16.5" customHeight="1" x14ac:dyDescent="0.2">
      <c r="A56" t="s">
        <v>249</v>
      </c>
      <c r="B56" s="2">
        <v>120</v>
      </c>
      <c r="C56" t="s">
        <v>297</v>
      </c>
      <c r="D56" s="2">
        <v>186</v>
      </c>
      <c r="F56" t="s">
        <v>298</v>
      </c>
    </row>
    <row r="57" spans="1:6" ht="16.5" customHeight="1" x14ac:dyDescent="0.2">
      <c r="A57" t="s">
        <v>249</v>
      </c>
      <c r="B57" s="2">
        <v>120</v>
      </c>
      <c r="C57" t="s">
        <v>299</v>
      </c>
      <c r="D57" s="2">
        <v>1083</v>
      </c>
      <c r="F57" t="s">
        <v>300</v>
      </c>
    </row>
    <row r="58" spans="1:6" ht="16.5" customHeight="1" x14ac:dyDescent="0.2">
      <c r="A58" t="s">
        <v>249</v>
      </c>
      <c r="B58" s="2">
        <v>120</v>
      </c>
      <c r="C58" t="s">
        <v>301</v>
      </c>
      <c r="D58" s="2">
        <v>1084</v>
      </c>
      <c r="F58" t="s">
        <v>302</v>
      </c>
    </row>
    <row r="59" spans="1:6" ht="16.5" customHeight="1" x14ac:dyDescent="0.2">
      <c r="A59" t="s">
        <v>249</v>
      </c>
      <c r="B59" s="2">
        <v>120</v>
      </c>
      <c r="C59" t="s">
        <v>303</v>
      </c>
      <c r="D59" s="2">
        <v>268</v>
      </c>
      <c r="F59" t="s">
        <v>304</v>
      </c>
    </row>
    <row r="60" spans="1:6" ht="16.5" customHeight="1" x14ac:dyDescent="0.2">
      <c r="A60" t="s">
        <v>249</v>
      </c>
      <c r="B60" s="2">
        <v>120</v>
      </c>
      <c r="C60" t="s">
        <v>305</v>
      </c>
      <c r="D60" s="2">
        <v>113</v>
      </c>
      <c r="F60" t="s">
        <v>306</v>
      </c>
    </row>
    <row r="61" spans="1:6" ht="16.5" customHeight="1" x14ac:dyDescent="0.2">
      <c r="A61" t="s">
        <v>249</v>
      </c>
      <c r="B61" s="2">
        <v>120</v>
      </c>
      <c r="C61" t="s">
        <v>307</v>
      </c>
      <c r="D61" s="2">
        <v>1057</v>
      </c>
      <c r="F61" t="s">
        <v>308</v>
      </c>
    </row>
    <row r="62" spans="1:6" ht="16.5" customHeight="1" x14ac:dyDescent="0.2">
      <c r="A62" t="s">
        <v>249</v>
      </c>
      <c r="B62" s="2">
        <v>120</v>
      </c>
      <c r="C62" t="s">
        <v>309</v>
      </c>
      <c r="D62" s="2">
        <v>1164</v>
      </c>
      <c r="F62" t="s">
        <v>310</v>
      </c>
    </row>
    <row r="63" spans="1:6" ht="16.5" customHeight="1" x14ac:dyDescent="0.2">
      <c r="A63" t="s">
        <v>249</v>
      </c>
      <c r="B63" s="2">
        <v>120</v>
      </c>
      <c r="C63" t="s">
        <v>311</v>
      </c>
      <c r="D63" s="2">
        <v>365</v>
      </c>
      <c r="F63" t="s">
        <v>312</v>
      </c>
    </row>
    <row r="64" spans="1:6" ht="16.5" customHeight="1" x14ac:dyDescent="0.2">
      <c r="A64" t="s">
        <v>249</v>
      </c>
      <c r="B64" s="2">
        <v>120</v>
      </c>
      <c r="C64" t="s">
        <v>313</v>
      </c>
      <c r="D64" s="2">
        <v>366</v>
      </c>
      <c r="F64" t="s">
        <v>314</v>
      </c>
    </row>
    <row r="65" spans="1:6" ht="16.5" customHeight="1" x14ac:dyDescent="0.2">
      <c r="A65" t="s">
        <v>250</v>
      </c>
      <c r="B65" s="2">
        <v>340</v>
      </c>
      <c r="C65" t="s">
        <v>250</v>
      </c>
      <c r="D65" s="2">
        <v>1146</v>
      </c>
      <c r="F65" t="s">
        <v>315</v>
      </c>
    </row>
    <row r="66" spans="1:6" ht="16.5" customHeight="1" x14ac:dyDescent="0.2">
      <c r="A66" t="s">
        <v>251</v>
      </c>
      <c r="B66" s="2">
        <v>357</v>
      </c>
      <c r="C66" t="s">
        <v>251</v>
      </c>
      <c r="D66" s="2">
        <v>1160</v>
      </c>
      <c r="F66" t="s">
        <v>316</v>
      </c>
    </row>
    <row r="67" spans="1:6" ht="16.5" customHeight="1" x14ac:dyDescent="0.2">
      <c r="A67" t="s">
        <v>253</v>
      </c>
      <c r="B67" s="2">
        <v>190</v>
      </c>
      <c r="C67" t="s">
        <v>253</v>
      </c>
      <c r="D67" s="2">
        <v>297</v>
      </c>
      <c r="F67" t="s">
        <v>317</v>
      </c>
    </row>
    <row r="68" spans="1:6" ht="16.5" customHeight="1" x14ac:dyDescent="0.2">
      <c r="A68" t="s">
        <v>255</v>
      </c>
      <c r="B68" s="2">
        <v>180</v>
      </c>
      <c r="C68" t="s">
        <v>318</v>
      </c>
      <c r="D68" s="2">
        <v>245</v>
      </c>
      <c r="F68" t="s">
        <v>319</v>
      </c>
    </row>
    <row r="69" spans="1:6" ht="16.5" customHeight="1" x14ac:dyDescent="0.2">
      <c r="A69" t="s">
        <v>257</v>
      </c>
      <c r="B69" s="2">
        <v>121</v>
      </c>
      <c r="C69" t="s">
        <v>320</v>
      </c>
      <c r="D69" s="2">
        <v>114</v>
      </c>
      <c r="F69" t="s">
        <v>321</v>
      </c>
    </row>
    <row r="70" spans="1:6" ht="16.5" customHeight="1" x14ac:dyDescent="0.2">
      <c r="A70" t="s">
        <v>259</v>
      </c>
      <c r="B70" s="2">
        <v>124</v>
      </c>
      <c r="C70" t="s">
        <v>259</v>
      </c>
      <c r="D70" s="2">
        <v>115</v>
      </c>
      <c r="F70" t="s">
        <v>322</v>
      </c>
    </row>
    <row r="71" spans="1:6" ht="16.5" customHeight="1" x14ac:dyDescent="0.2">
      <c r="A71" t="s">
        <v>261</v>
      </c>
      <c r="B71" s="2">
        <v>345</v>
      </c>
      <c r="C71" t="s">
        <v>261</v>
      </c>
      <c r="D71" s="2">
        <v>1147</v>
      </c>
      <c r="F71" t="s">
        <v>323</v>
      </c>
    </row>
    <row r="72" spans="1:6" ht="16.5" customHeight="1" x14ac:dyDescent="0.2">
      <c r="A72" t="s">
        <v>263</v>
      </c>
      <c r="B72" s="2">
        <v>126</v>
      </c>
      <c r="C72" t="s">
        <v>263</v>
      </c>
      <c r="D72" s="2">
        <v>163</v>
      </c>
    </row>
    <row r="73" spans="1:6" ht="16.5" customHeight="1" x14ac:dyDescent="0.2">
      <c r="A73" t="s">
        <v>264</v>
      </c>
      <c r="B73" s="2">
        <v>173</v>
      </c>
      <c r="C73" t="s">
        <v>264</v>
      </c>
      <c r="D73" s="2">
        <v>200</v>
      </c>
    </row>
    <row r="74" spans="1:6" ht="16.5" customHeight="1" x14ac:dyDescent="0.2">
      <c r="A74" t="s">
        <v>265</v>
      </c>
      <c r="B74" s="2">
        <v>165</v>
      </c>
      <c r="C74" t="s">
        <v>265</v>
      </c>
      <c r="D74" s="2">
        <v>3064</v>
      </c>
    </row>
    <row r="75" spans="1:6" ht="16.5" customHeight="1" x14ac:dyDescent="0.2">
      <c r="A75" t="s">
        <v>267</v>
      </c>
      <c r="B75" s="2">
        <v>186</v>
      </c>
      <c r="C75" t="s">
        <v>267</v>
      </c>
      <c r="D75" s="2">
        <v>267</v>
      </c>
    </row>
    <row r="76" spans="1:6" ht="16.5" customHeight="1" x14ac:dyDescent="0.2">
      <c r="A76" t="s">
        <v>269</v>
      </c>
      <c r="B76" s="2">
        <v>129</v>
      </c>
      <c r="C76" t="s">
        <v>324</v>
      </c>
      <c r="D76" s="2">
        <v>116</v>
      </c>
    </row>
    <row r="77" spans="1:6" ht="16.5" customHeight="1" x14ac:dyDescent="0.2">
      <c r="A77" t="s">
        <v>269</v>
      </c>
      <c r="B77" s="2">
        <v>129</v>
      </c>
      <c r="C77" t="s">
        <v>325</v>
      </c>
      <c r="D77" s="2">
        <v>236</v>
      </c>
    </row>
    <row r="78" spans="1:6" ht="16.5" customHeight="1" x14ac:dyDescent="0.2">
      <c r="A78" t="s">
        <v>269</v>
      </c>
      <c r="B78" s="2">
        <v>129</v>
      </c>
      <c r="C78" t="s">
        <v>326</v>
      </c>
      <c r="D78" s="2">
        <v>1123</v>
      </c>
    </row>
    <row r="79" spans="1:6" ht="16.5" customHeight="1" x14ac:dyDescent="0.2">
      <c r="A79" t="s">
        <v>269</v>
      </c>
      <c r="B79" s="2">
        <v>129</v>
      </c>
      <c r="C79" t="s">
        <v>327</v>
      </c>
      <c r="D79" s="2">
        <v>209</v>
      </c>
    </row>
    <row r="80" spans="1:6" ht="16.5" customHeight="1" x14ac:dyDescent="0.2">
      <c r="A80" t="s">
        <v>269</v>
      </c>
      <c r="B80" s="2">
        <v>129</v>
      </c>
      <c r="C80" t="s">
        <v>328</v>
      </c>
      <c r="D80" s="2">
        <v>1122</v>
      </c>
    </row>
    <row r="81" spans="1:4" ht="16.5" customHeight="1" x14ac:dyDescent="0.2">
      <c r="A81" t="s">
        <v>269</v>
      </c>
      <c r="B81" s="2">
        <v>129</v>
      </c>
      <c r="C81" t="s">
        <v>329</v>
      </c>
      <c r="D81" s="2">
        <v>1129</v>
      </c>
    </row>
    <row r="82" spans="1:4" ht="16.5" customHeight="1" x14ac:dyDescent="0.2">
      <c r="A82" t="s">
        <v>269</v>
      </c>
      <c r="B82" s="2">
        <v>129</v>
      </c>
      <c r="C82" t="s">
        <v>330</v>
      </c>
      <c r="D82" s="2">
        <v>3071</v>
      </c>
    </row>
    <row r="83" spans="1:4" ht="16.5" customHeight="1" x14ac:dyDescent="0.2">
      <c r="A83" t="s">
        <v>269</v>
      </c>
      <c r="B83" s="2">
        <v>129</v>
      </c>
      <c r="C83" t="s">
        <v>331</v>
      </c>
      <c r="D83" s="2">
        <v>1085</v>
      </c>
    </row>
    <row r="84" spans="1:4" ht="16.5" customHeight="1" x14ac:dyDescent="0.2">
      <c r="A84" t="s">
        <v>269</v>
      </c>
      <c r="B84" s="2">
        <v>129</v>
      </c>
      <c r="C84" t="s">
        <v>332</v>
      </c>
      <c r="D84" s="2">
        <v>1185</v>
      </c>
    </row>
    <row r="85" spans="1:4" ht="16.5" customHeight="1" x14ac:dyDescent="0.2">
      <c r="A85" t="s">
        <v>269</v>
      </c>
      <c r="B85" s="2">
        <v>129</v>
      </c>
      <c r="C85" t="s">
        <v>333</v>
      </c>
      <c r="D85" s="2">
        <v>189</v>
      </c>
    </row>
    <row r="86" spans="1:4" ht="16.5" customHeight="1" x14ac:dyDescent="0.2">
      <c r="A86" t="s">
        <v>269</v>
      </c>
      <c r="B86" s="2">
        <v>129</v>
      </c>
      <c r="C86" t="s">
        <v>334</v>
      </c>
      <c r="D86" s="2">
        <v>190</v>
      </c>
    </row>
    <row r="87" spans="1:4" ht="16.5" customHeight="1" x14ac:dyDescent="0.2">
      <c r="A87" t="s">
        <v>269</v>
      </c>
      <c r="B87" s="2">
        <v>129</v>
      </c>
      <c r="C87" t="s">
        <v>335</v>
      </c>
      <c r="D87" s="2">
        <v>132</v>
      </c>
    </row>
    <row r="88" spans="1:4" ht="16.5" customHeight="1" x14ac:dyDescent="0.2">
      <c r="A88" t="s">
        <v>269</v>
      </c>
      <c r="B88" s="2">
        <v>129</v>
      </c>
      <c r="C88" t="s">
        <v>336</v>
      </c>
      <c r="D88" s="2">
        <v>242</v>
      </c>
    </row>
    <row r="89" spans="1:4" ht="16.5" customHeight="1" x14ac:dyDescent="0.2">
      <c r="A89" t="s">
        <v>269</v>
      </c>
      <c r="B89" s="2">
        <v>129</v>
      </c>
      <c r="C89" t="s">
        <v>337</v>
      </c>
      <c r="D89" s="2">
        <v>1177</v>
      </c>
    </row>
    <row r="90" spans="1:4" ht="16.5" customHeight="1" x14ac:dyDescent="0.2">
      <c r="A90" t="s">
        <v>269</v>
      </c>
      <c r="B90" s="2">
        <v>129</v>
      </c>
      <c r="C90" t="s">
        <v>338</v>
      </c>
      <c r="D90" s="2">
        <v>1121</v>
      </c>
    </row>
    <row r="91" spans="1:4" ht="16.5" customHeight="1" x14ac:dyDescent="0.2">
      <c r="A91" t="s">
        <v>269</v>
      </c>
      <c r="B91" s="2">
        <v>129</v>
      </c>
      <c r="C91" t="s">
        <v>339</v>
      </c>
      <c r="D91" s="2">
        <v>237</v>
      </c>
    </row>
    <row r="92" spans="1:4" ht="16.5" customHeight="1" x14ac:dyDescent="0.2">
      <c r="A92" t="s">
        <v>269</v>
      </c>
      <c r="B92" s="2">
        <v>129</v>
      </c>
      <c r="C92" t="s">
        <v>340</v>
      </c>
      <c r="D92" s="2">
        <v>214</v>
      </c>
    </row>
    <row r="93" spans="1:4" ht="16.5" customHeight="1" x14ac:dyDescent="0.2">
      <c r="A93" t="s">
        <v>269</v>
      </c>
      <c r="B93" s="2">
        <v>129</v>
      </c>
      <c r="C93" t="s">
        <v>341</v>
      </c>
      <c r="D93" s="2">
        <v>243</v>
      </c>
    </row>
    <row r="94" spans="1:4" ht="16.5" customHeight="1" x14ac:dyDescent="0.2">
      <c r="A94" t="s">
        <v>269</v>
      </c>
      <c r="B94" s="2">
        <v>129</v>
      </c>
      <c r="C94" t="s">
        <v>342</v>
      </c>
      <c r="D94" s="2">
        <v>121</v>
      </c>
    </row>
    <row r="95" spans="1:4" ht="16.5" customHeight="1" x14ac:dyDescent="0.2">
      <c r="A95" t="s">
        <v>269</v>
      </c>
      <c r="B95" s="2">
        <v>129</v>
      </c>
      <c r="C95" t="s">
        <v>343</v>
      </c>
      <c r="D95" s="2">
        <v>1086</v>
      </c>
    </row>
    <row r="96" spans="1:4" ht="16.5" customHeight="1" x14ac:dyDescent="0.2">
      <c r="A96" t="s">
        <v>270</v>
      </c>
      <c r="B96" s="2">
        <v>130</v>
      </c>
      <c r="C96" t="s">
        <v>270</v>
      </c>
      <c r="D96" s="2">
        <v>193</v>
      </c>
    </row>
    <row r="97" spans="1:4" ht="16.5" customHeight="1" x14ac:dyDescent="0.2">
      <c r="A97" t="s">
        <v>272</v>
      </c>
      <c r="B97" s="2">
        <v>172</v>
      </c>
      <c r="C97" t="s">
        <v>272</v>
      </c>
      <c r="D97" s="2">
        <v>104</v>
      </c>
    </row>
    <row r="98" spans="1:4" ht="16.5" customHeight="1" x14ac:dyDescent="0.2">
      <c r="A98" t="s">
        <v>274</v>
      </c>
      <c r="B98" s="2">
        <v>358</v>
      </c>
      <c r="C98" t="s">
        <v>274</v>
      </c>
      <c r="D98" s="2">
        <v>1172</v>
      </c>
    </row>
    <row r="99" spans="1:4" ht="16.5" customHeight="1" x14ac:dyDescent="0.2">
      <c r="A99" t="s">
        <v>276</v>
      </c>
      <c r="B99" s="2">
        <v>177</v>
      </c>
      <c r="C99" t="s">
        <v>344</v>
      </c>
      <c r="D99" s="2">
        <v>228</v>
      </c>
    </row>
    <row r="100" spans="1:4" ht="16.5" customHeight="1" x14ac:dyDescent="0.2">
      <c r="A100" t="s">
        <v>276</v>
      </c>
      <c r="B100" s="2">
        <v>177</v>
      </c>
      <c r="C100" t="s">
        <v>345</v>
      </c>
      <c r="D100" s="2">
        <v>1141</v>
      </c>
    </row>
    <row r="101" spans="1:4" ht="16.5" customHeight="1" x14ac:dyDescent="0.2">
      <c r="A101" t="s">
        <v>278</v>
      </c>
      <c r="B101" s="2">
        <v>132</v>
      </c>
      <c r="C101" t="s">
        <v>278</v>
      </c>
      <c r="D101" s="2">
        <v>135</v>
      </c>
    </row>
    <row r="102" spans="1:4" ht="16.5" customHeight="1" x14ac:dyDescent="0.2">
      <c r="A102" t="s">
        <v>280</v>
      </c>
      <c r="B102" s="2">
        <v>133</v>
      </c>
      <c r="C102" t="s">
        <v>346</v>
      </c>
      <c r="D102" s="2">
        <v>101</v>
      </c>
    </row>
    <row r="103" spans="1:4" ht="16.5" customHeight="1" x14ac:dyDescent="0.2">
      <c r="A103" t="s">
        <v>280</v>
      </c>
      <c r="B103" s="2">
        <v>133</v>
      </c>
      <c r="C103" t="s">
        <v>347</v>
      </c>
      <c r="D103" s="2">
        <v>137</v>
      </c>
    </row>
    <row r="104" spans="1:4" ht="16.5" customHeight="1" x14ac:dyDescent="0.2">
      <c r="A104" t="s">
        <v>280</v>
      </c>
      <c r="B104" s="2">
        <v>133</v>
      </c>
      <c r="C104" t="s">
        <v>348</v>
      </c>
      <c r="D104" s="2">
        <v>1220</v>
      </c>
    </row>
    <row r="105" spans="1:4" ht="16.5" customHeight="1" x14ac:dyDescent="0.2">
      <c r="A105" t="s">
        <v>281</v>
      </c>
      <c r="B105" s="2">
        <v>135</v>
      </c>
      <c r="C105" t="s">
        <v>281</v>
      </c>
      <c r="D105" s="2">
        <v>165</v>
      </c>
    </row>
    <row r="106" spans="1:4" ht="16.5" customHeight="1" x14ac:dyDescent="0.2">
      <c r="A106" t="s">
        <v>7</v>
      </c>
      <c r="B106" s="2">
        <v>184</v>
      </c>
      <c r="C106" t="s">
        <v>7</v>
      </c>
      <c r="D106" s="2">
        <v>260</v>
      </c>
    </row>
    <row r="107" spans="1:4" ht="16.5" customHeight="1" x14ac:dyDescent="0.2">
      <c r="A107" t="s">
        <v>284</v>
      </c>
      <c r="B107" s="2">
        <v>171</v>
      </c>
      <c r="C107" t="s">
        <v>349</v>
      </c>
      <c r="D107" s="2">
        <v>1088</v>
      </c>
    </row>
    <row r="108" spans="1:4" ht="16.5" customHeight="1" x14ac:dyDescent="0.2">
      <c r="A108" t="s">
        <v>284</v>
      </c>
      <c r="B108" s="2">
        <v>171</v>
      </c>
      <c r="C108" t="s">
        <v>350</v>
      </c>
      <c r="D108" s="2">
        <v>3065</v>
      </c>
    </row>
    <row r="109" spans="1:4" ht="16.5" customHeight="1" x14ac:dyDescent="0.2">
      <c r="A109" t="s">
        <v>286</v>
      </c>
      <c r="B109" s="2">
        <v>138</v>
      </c>
      <c r="C109" t="s">
        <v>351</v>
      </c>
      <c r="D109" s="2">
        <v>222</v>
      </c>
    </row>
    <row r="110" spans="1:4" ht="16.5" customHeight="1" x14ac:dyDescent="0.2">
      <c r="A110" t="s">
        <v>286</v>
      </c>
      <c r="B110" s="2">
        <v>138</v>
      </c>
      <c r="C110" t="s">
        <v>352</v>
      </c>
      <c r="D110" s="2">
        <v>170</v>
      </c>
    </row>
    <row r="111" spans="1:4" ht="16.5" customHeight="1" x14ac:dyDescent="0.2">
      <c r="A111" t="s">
        <v>288</v>
      </c>
      <c r="B111" s="2">
        <v>125</v>
      </c>
      <c r="C111" t="s">
        <v>288</v>
      </c>
      <c r="D111" s="2">
        <v>161</v>
      </c>
    </row>
    <row r="112" spans="1:4" ht="16.5" customHeight="1" x14ac:dyDescent="0.2">
      <c r="A112" t="s">
        <v>290</v>
      </c>
      <c r="B112" s="2">
        <v>167</v>
      </c>
      <c r="C112" t="s">
        <v>290</v>
      </c>
      <c r="D112" s="2">
        <v>3067</v>
      </c>
    </row>
    <row r="113" spans="1:4" ht="16.5" customHeight="1" x14ac:dyDescent="0.2">
      <c r="A113" t="s">
        <v>292</v>
      </c>
      <c r="B113" s="2">
        <v>191</v>
      </c>
      <c r="C113" t="s">
        <v>353</v>
      </c>
      <c r="D113" s="2">
        <v>1150</v>
      </c>
    </row>
    <row r="114" spans="1:4" ht="16.5" customHeight="1" x14ac:dyDescent="0.2">
      <c r="A114" t="s">
        <v>292</v>
      </c>
      <c r="B114" s="2">
        <v>191</v>
      </c>
      <c r="C114" t="s">
        <v>354</v>
      </c>
      <c r="D114" s="2">
        <v>1016</v>
      </c>
    </row>
    <row r="115" spans="1:4" ht="16.5" customHeight="1" x14ac:dyDescent="0.2">
      <c r="A115" t="s">
        <v>292</v>
      </c>
      <c r="B115" s="2">
        <v>191</v>
      </c>
      <c r="C115" t="s">
        <v>355</v>
      </c>
      <c r="D115" s="2">
        <v>286</v>
      </c>
    </row>
    <row r="116" spans="1:4" ht="16.5" customHeight="1" x14ac:dyDescent="0.2">
      <c r="A116" t="s">
        <v>294</v>
      </c>
      <c r="B116" s="2">
        <v>140</v>
      </c>
      <c r="C116" t="s">
        <v>294</v>
      </c>
      <c r="D116" s="2">
        <v>173</v>
      </c>
    </row>
    <row r="117" spans="1:4" ht="16.5" customHeight="1" x14ac:dyDescent="0.2">
      <c r="A117" t="s">
        <v>296</v>
      </c>
      <c r="B117" s="2">
        <v>142</v>
      </c>
      <c r="C117" t="s">
        <v>356</v>
      </c>
      <c r="D117" s="2">
        <v>174</v>
      </c>
    </row>
    <row r="118" spans="1:4" ht="16.5" customHeight="1" x14ac:dyDescent="0.2">
      <c r="A118" t="s">
        <v>298</v>
      </c>
      <c r="B118" s="2">
        <v>174</v>
      </c>
      <c r="C118" t="s">
        <v>298</v>
      </c>
      <c r="D118" s="2">
        <v>197</v>
      </c>
    </row>
    <row r="119" spans="1:4" ht="16.5" customHeight="1" x14ac:dyDescent="0.2">
      <c r="A119" t="s">
        <v>300</v>
      </c>
      <c r="B119" s="2">
        <v>166</v>
      </c>
      <c r="C119" t="s">
        <v>300</v>
      </c>
      <c r="D119" s="2">
        <v>3066</v>
      </c>
    </row>
    <row r="120" spans="1:4" ht="16.5" customHeight="1" x14ac:dyDescent="0.2">
      <c r="A120" t="s">
        <v>302</v>
      </c>
      <c r="B120" s="2">
        <v>350</v>
      </c>
      <c r="C120" t="s">
        <v>302</v>
      </c>
      <c r="D120" s="2">
        <v>1148</v>
      </c>
    </row>
    <row r="121" spans="1:4" ht="16.5" customHeight="1" x14ac:dyDescent="0.2">
      <c r="A121" t="s">
        <v>304</v>
      </c>
      <c r="B121" s="2">
        <v>143</v>
      </c>
      <c r="C121" t="s">
        <v>304</v>
      </c>
      <c r="D121" s="2">
        <v>1047</v>
      </c>
    </row>
    <row r="122" spans="1:4" ht="16.5" customHeight="1" x14ac:dyDescent="0.2">
      <c r="A122" t="s">
        <v>306</v>
      </c>
      <c r="B122" s="2">
        <v>314</v>
      </c>
      <c r="C122" t="s">
        <v>357</v>
      </c>
      <c r="D122" s="2">
        <v>1037</v>
      </c>
    </row>
    <row r="123" spans="1:4" ht="16.5" customHeight="1" x14ac:dyDescent="0.2">
      <c r="A123" t="s">
        <v>308</v>
      </c>
      <c r="B123" s="2">
        <v>188</v>
      </c>
      <c r="C123" t="s">
        <v>308</v>
      </c>
      <c r="D123" s="2">
        <v>255</v>
      </c>
    </row>
    <row r="124" spans="1:4" ht="16.5" customHeight="1" x14ac:dyDescent="0.2">
      <c r="A124" t="s">
        <v>310</v>
      </c>
      <c r="B124" s="2">
        <v>303</v>
      </c>
      <c r="C124" t="s">
        <v>310</v>
      </c>
      <c r="D124" s="2">
        <v>1036</v>
      </c>
    </row>
    <row r="125" spans="1:4" ht="16.5" customHeight="1" x14ac:dyDescent="0.2">
      <c r="A125" t="s">
        <v>312</v>
      </c>
      <c r="B125" s="2">
        <v>145</v>
      </c>
      <c r="C125" t="s">
        <v>312</v>
      </c>
      <c r="D125" s="2">
        <v>168</v>
      </c>
    </row>
    <row r="126" spans="1:4" ht="16.5" customHeight="1" x14ac:dyDescent="0.2">
      <c r="A126" t="s">
        <v>314</v>
      </c>
      <c r="B126" s="2">
        <v>323</v>
      </c>
      <c r="C126" t="s">
        <v>314</v>
      </c>
      <c r="D126" s="2">
        <v>1144</v>
      </c>
    </row>
    <row r="127" spans="1:4" ht="16.5" customHeight="1" x14ac:dyDescent="0.2">
      <c r="A127" t="s">
        <v>315</v>
      </c>
      <c r="B127" s="2">
        <v>146</v>
      </c>
      <c r="C127" t="s">
        <v>315</v>
      </c>
      <c r="D127" s="2">
        <v>191</v>
      </c>
    </row>
    <row r="128" spans="1:4" ht="16.5" customHeight="1" x14ac:dyDescent="0.2">
      <c r="A128" t="s">
        <v>316</v>
      </c>
      <c r="B128" s="2">
        <v>149</v>
      </c>
      <c r="C128" t="s">
        <v>358</v>
      </c>
      <c r="D128" s="2">
        <v>198</v>
      </c>
    </row>
    <row r="129" spans="1:4" ht="16.5" customHeight="1" x14ac:dyDescent="0.2">
      <c r="A129" t="s">
        <v>316</v>
      </c>
      <c r="B129" s="2">
        <v>149</v>
      </c>
      <c r="C129" t="s">
        <v>359</v>
      </c>
      <c r="D129" s="2">
        <v>270</v>
      </c>
    </row>
    <row r="130" spans="1:4" ht="16.5" customHeight="1" x14ac:dyDescent="0.2">
      <c r="A130" t="s">
        <v>316</v>
      </c>
      <c r="B130" s="2">
        <v>149</v>
      </c>
      <c r="C130" t="s">
        <v>360</v>
      </c>
      <c r="D130" s="2">
        <v>1152</v>
      </c>
    </row>
    <row r="131" spans="1:4" ht="16.5" customHeight="1" x14ac:dyDescent="0.2">
      <c r="A131" t="s">
        <v>317</v>
      </c>
      <c r="B131" s="2">
        <v>185</v>
      </c>
      <c r="C131" t="s">
        <v>317</v>
      </c>
      <c r="D131" s="2">
        <v>263</v>
      </c>
    </row>
    <row r="132" spans="1:4" ht="16.5" customHeight="1" x14ac:dyDescent="0.2">
      <c r="A132" t="s">
        <v>319</v>
      </c>
      <c r="B132" s="2">
        <v>151</v>
      </c>
      <c r="C132" t="s">
        <v>361</v>
      </c>
      <c r="D132" s="2">
        <v>-598</v>
      </c>
    </row>
    <row r="133" spans="1:4" ht="16.5" customHeight="1" x14ac:dyDescent="0.2">
      <c r="A133" t="s">
        <v>319</v>
      </c>
      <c r="B133" s="2">
        <v>151</v>
      </c>
      <c r="C133" t="s">
        <v>362</v>
      </c>
      <c r="D133" s="2">
        <v>125</v>
      </c>
    </row>
    <row r="134" spans="1:4" ht="16.5" customHeight="1" x14ac:dyDescent="0.2">
      <c r="A134" t="s">
        <v>319</v>
      </c>
      <c r="B134" s="2">
        <v>151</v>
      </c>
      <c r="C134" t="s">
        <v>363</v>
      </c>
      <c r="D134" s="2">
        <v>1118</v>
      </c>
    </row>
    <row r="135" spans="1:4" ht="16.5" customHeight="1" x14ac:dyDescent="0.2">
      <c r="A135" t="s">
        <v>321</v>
      </c>
      <c r="B135" s="2">
        <v>194</v>
      </c>
      <c r="C135" t="s">
        <v>321</v>
      </c>
      <c r="D135" s="2">
        <v>283</v>
      </c>
    </row>
    <row r="136" spans="1:4" ht="16.5" customHeight="1" x14ac:dyDescent="0.2">
      <c r="A136" t="s">
        <v>322</v>
      </c>
      <c r="B136" s="2">
        <v>160</v>
      </c>
      <c r="C136" t="s">
        <v>322</v>
      </c>
      <c r="D136" s="2">
        <v>1117</v>
      </c>
    </row>
    <row r="137" spans="1:4" ht="16.5" customHeight="1" x14ac:dyDescent="0.2">
      <c r="A137" t="s">
        <v>323</v>
      </c>
      <c r="B137" s="2">
        <v>131</v>
      </c>
      <c r="C137" t="s">
        <v>323</v>
      </c>
      <c r="D137" s="2">
        <v>128</v>
      </c>
    </row>
  </sheetData>
  <sheetProtection algorithmName="SHA-512" hashValue="QX4MF/65gZ7WfOkKRS4ZEpI82gOLQ9LFvK0+AJXJg0REw1C/l57JPnofx+k11nmm3Fn9yTP4QBqr8caSIpTG+A==" saltValue="vlCnSBlRImAue7vNbRYIVQ==" spinCount="100000" sheet="1" objects="1" scenarios="1"/>
  <mergeCells count="1">
    <mergeCell ref="L1:M1"/>
  </mergeCells>
  <pageMargins left="0.7" right="0.7" top="0.75" bottom="0.75" header="0.511811023622047" footer="0.511811023622047"/>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5-Yr PCSB Budget Base Case</vt:lpstr>
      <vt:lpstr>5-Yr PCSB Budget No Expansion</vt:lpstr>
      <vt:lpstr>5-Yr PCSB Budget Contingency</vt:lpstr>
      <vt:lpstr>Base Case Minus No Expansion</vt:lpstr>
      <vt:lpstr>Base Case Minus Contingency</vt:lpstr>
      <vt:lpstr>Additional Assumptions</vt:lpstr>
      <vt:lpstr>PCSB 5-Yr Budget Instructions</vt:lpstr>
      <vt:lpstr>LEA and Campus Lists</vt:lpstr>
      <vt:lpstr>'5-Yr PCSB Budget Contingency'!Campus_Name</vt:lpstr>
      <vt:lpstr>'5-Yr PCSB Budget No Expansion'!Campus_Name</vt:lpstr>
      <vt:lpstr>'Base Case Minus Contingency'!Campus_Name</vt:lpstr>
      <vt:lpstr>'Base Case Minus No Expansion'!Campus_Name</vt:lpstr>
      <vt:lpstr>Campus_Name</vt:lpstr>
      <vt:lpstr>LEA</vt:lpstr>
      <vt:lpstr>'5-Yr PCSB Budget Contingency'!LEA_Names</vt:lpstr>
      <vt:lpstr>'5-Yr PCSB Budget No Expansion'!LEA_Names</vt:lpstr>
      <vt:lpstr>'Base Case Minus Contingency'!LEA_Names</vt:lpstr>
      <vt:lpstr>'Base Case Minus No Expansion'!LEA_Names</vt:lpstr>
      <vt:lpstr>LEA_Names</vt:lpstr>
      <vt:lpstr>Select_LEA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Bayuk</dc:creator>
  <dc:description/>
  <cp:lastModifiedBy>Jeffrey Grant</cp:lastModifiedBy>
  <cp:revision>0</cp:revision>
  <dcterms:created xsi:type="dcterms:W3CDTF">2021-06-25T19:31:35Z</dcterms:created>
  <dcterms:modified xsi:type="dcterms:W3CDTF">2026-08-10T21:25:54Z</dcterms:modified>
  <dc:language>en-US</dc:language>
</cp:coreProperties>
</file>