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Jen Fotherby\Desktop\"/>
    </mc:Choice>
  </mc:AlternateContent>
  <xr:revisionPtr revIDLastSave="0" documentId="13_ncr:1_{7FF5CB22-9A66-4095-B2F1-539F62E816A5}" xr6:coauthVersionLast="47" xr6:coauthVersionMax="47" xr10:uidLastSave="{00000000-0000-0000-0000-000000000000}"/>
  <workbookProtection workbookAlgorithmName="SHA-512" workbookHashValue="vlqjzkZnyCetUHfN/cQxAerJfx61JVhSnD/bIz/v2TXKG84ZiPfFmRwujSTukDooWRmquWpza3dgRDY93hz4oA==" workbookSaltValue="Fp1uR8fzwlVtvbKNARk5lA==" workbookSpinCount="100000" lockStructure="1"/>
  <bookViews>
    <workbookView xWindow="-28920" yWindow="1785" windowWidth="29040" windowHeight="15720" xr2:uid="{2A7DFEB9-A827-9B45-A64D-4EA628F63718}"/>
  </bookViews>
  <sheets>
    <sheet name="5-Yr PCSB Budget Base Case" sheetId="1" r:id="rId1"/>
    <sheet name="5-Yr PCSB Budget No Expansion" sheetId="11" r:id="rId2"/>
    <sheet name="5-Yr PCSB Budget Contingency" sheetId="13" r:id="rId3"/>
    <sheet name="Base Case Minus No Expansion" sheetId="14" r:id="rId4"/>
    <sheet name="Base Case Minus Contingency" sheetId="15" r:id="rId5"/>
    <sheet name="Contingency Minus No Expansion" sheetId="16" r:id="rId6"/>
    <sheet name="Additional Assumptions" sheetId="10" r:id="rId7"/>
    <sheet name="PCSB 5-Yr Budget Instructions" sheetId="9" r:id="rId8"/>
    <sheet name="LEA and Campus Lists" sheetId="7" state="hidden" r:id="rId9"/>
  </sheets>
  <definedNames>
    <definedName name="_7027AC9C059748c8A1CB672677814313_UserDefaultSettings_0" hidden="1">#VALUE!</definedName>
    <definedName name="_7027AC9C059748c8A1CB672677814313_UserDefaultSettings_1" hidden="1">"e&gt;_x000D_
    &lt;FontColor&gt;-1&lt;/FontColor&gt;_x000D_
    &lt;FontSize&gt;8&lt;/FontSize&gt;_x000D_
    &lt;FontBold&gt;false&lt;/FontBold&gt;_x000D_
    &lt;FontItalic&gt;false&lt;/FontItalic&gt;_x000D_
    &lt;FontUnderlined&gt;false&lt;/FontUnderlined&gt;_x000D_
  &lt;/TableDimensionCaption&gt;_x000D_
  &lt;TableBandColor&gt;49&lt;/TableBandColor&gt;_x000D_
  &lt;TableBandS"&amp;"ize&gt;2&lt;/TableBandSize&gt;_x000D_
  &lt;TableFormatNonLeafRowMembersBold&gt;false&lt;/TableFormatNonLeafRowMembersBold&gt;_x000D_
  &lt;TableFormatNonLeafColumnMembersBold&gt;false&lt;/TableFormatNonLeafColumnMembersBold&gt;_x000D_
  &lt;TableFormatNonLeafRowCellsBold&gt;false&lt;/TableFormatNonLeafRowCellsBol"&amp;"d&gt;_x000D_
  &lt;TableFormatNonLeafColumnCellsBold&gt;false&lt;/TableFormatNonLeafColumnCellsBold&gt;_x000D_
  &lt;TableGridColor&gt;15&lt;/TableGridColor&gt;_x000D_
  &lt;ChartTableRowAxisLabelDirection&gt;90&lt;/ChartTableRowAxisLabelDirection&gt;_x000D_
&lt;/UserSettings&gt;"</definedName>
    <definedName name="_7027AC9C059748c8A1CB672677814313_UserDefaultSettings_Count" hidden="1">2</definedName>
    <definedName name="_xlnm._FilterDatabase" localSheetId="0" hidden="1">'5-Yr PCSB Budget Base Case'!$A$1:$K$1</definedName>
    <definedName name="_xlnm._FilterDatabase" localSheetId="2" hidden="1">'5-Yr PCSB Budget Contingency'!$A$1:$K$1</definedName>
    <definedName name="_xlnm._FilterDatabase" localSheetId="1" hidden="1">'5-Yr PCSB Budget No Expansion'!$A$1:$K$1</definedName>
    <definedName name="_xlnm._FilterDatabase" localSheetId="4" hidden="1">'Base Case Minus Contingency'!$A$1:$K$1</definedName>
    <definedName name="_xlnm._FilterDatabase" localSheetId="3" hidden="1">'Base Case Minus No Expansion'!$A$1:$K$1</definedName>
    <definedName name="_xlnm._FilterDatabase" localSheetId="5" hidden="1">'Contingency Minus No Expansion'!$A$1:$K$1</definedName>
    <definedName name="Campus_Name" localSheetId="2">LEA_and_Campus_List[Campus]</definedName>
    <definedName name="Campus_Name" localSheetId="1">LEA_and_Campus_List[Campus]</definedName>
    <definedName name="Campus_Name" localSheetId="4">LEA_and_Campus_List[Campus]</definedName>
    <definedName name="Campus_Name" localSheetId="3">LEA_and_Campus_List[Campus]</definedName>
    <definedName name="Campus_Name" localSheetId="5">LEA_and_Campus_List[Campus]</definedName>
    <definedName name="Campus_Name">LEA_and_Campus_List[Campus]</definedName>
    <definedName name="HTML1_1" hidden="1">"[FCFF3]Sheet1!$A$1:$L$34"</definedName>
    <definedName name="HTML1_10" hidden="1">""</definedName>
    <definedName name="HTML1_11" hidden="1">1</definedName>
    <definedName name="HTML1_12" hidden="1">"Aswath:Adobe SiteMillª 1.0.2:MyHomePage:FCFF3.html"</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Count" hidden="1">1</definedName>
    <definedName name="LEA">'LEA and Campus Lists'!$H$2</definedName>
    <definedName name="LEA_Names" localSheetId="2">LEA_and_Campus_List[LEA]</definedName>
    <definedName name="LEA_Names" localSheetId="1">LEA_and_Campus_List[LEA]</definedName>
    <definedName name="LEA_Names" localSheetId="4">LEA_and_Campus_List[LEA]</definedName>
    <definedName name="LEA_Names" localSheetId="3">LEA_and_Campus_List[LEA]</definedName>
    <definedName name="LEA_Names" localSheetId="5">LEA_and_Campus_List[LEA]</definedName>
    <definedName name="LEA_Names">LEA_and_Campus_List[LEA]</definedName>
    <definedName name="Select_Campus">#REF!</definedName>
    <definedName name="Select_LEA">'5-Yr PCSB Budget Base Case'!$C$2</definedName>
    <definedName name="VarBudget">#REF!</definedName>
    <definedName name="VarToRev">#REF!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13" l="1"/>
  <c r="G68" i="13"/>
  <c r="I31" i="13"/>
  <c r="I30" i="13"/>
  <c r="I27" i="13"/>
  <c r="I26" i="13"/>
  <c r="H28" i="13"/>
  <c r="H30" i="13"/>
  <c r="H31" i="13"/>
  <c r="H26" i="13"/>
  <c r="J26" i="13"/>
  <c r="K26" i="13"/>
  <c r="J27" i="13"/>
  <c r="K27" i="13"/>
  <c r="J28" i="13"/>
  <c r="K28" i="13"/>
  <c r="J29" i="13"/>
  <c r="K29" i="13"/>
  <c r="J30" i="13"/>
  <c r="K30" i="13"/>
  <c r="J31" i="13"/>
  <c r="K31" i="13"/>
  <c r="G62" i="1"/>
  <c r="G61" i="1"/>
  <c r="K36" i="1" l="1"/>
  <c r="J36" i="1"/>
  <c r="I36" i="1"/>
  <c r="K35" i="1"/>
  <c r="J35" i="1"/>
  <c r="I35" i="1"/>
  <c r="G97" i="13"/>
  <c r="K82" i="13"/>
  <c r="J82" i="13"/>
  <c r="G62" i="13" l="1"/>
  <c r="G61" i="13"/>
  <c r="H44" i="1"/>
  <c r="F20" i="10" l="1"/>
  <c r="F32" i="10" s="1"/>
  <c r="F54" i="10" s="1"/>
  <c r="J52" i="10"/>
  <c r="I52" i="10"/>
  <c r="H52" i="10"/>
  <c r="G52" i="10"/>
  <c r="F52" i="10"/>
  <c r="I37" i="10"/>
  <c r="I59" i="10" s="1"/>
  <c r="I78" i="10" s="1"/>
  <c r="G34" i="10"/>
  <c r="G56" i="10" s="1"/>
  <c r="G75" i="10" s="1"/>
  <c r="J28" i="10"/>
  <c r="J40" i="10" s="1"/>
  <c r="J62" i="10" s="1"/>
  <c r="I28" i="10"/>
  <c r="I40" i="10" s="1"/>
  <c r="I62" i="10" s="1"/>
  <c r="H28" i="10"/>
  <c r="H40" i="10" s="1"/>
  <c r="H62" i="10" s="1"/>
  <c r="G28" i="10"/>
  <c r="G40" i="10" s="1"/>
  <c r="G62" i="10" s="1"/>
  <c r="F28" i="10"/>
  <c r="F40" i="10" s="1"/>
  <c r="F62" i="10" s="1"/>
  <c r="E28" i="10"/>
  <c r="J27" i="10"/>
  <c r="J39" i="10" s="1"/>
  <c r="J61" i="10" s="1"/>
  <c r="J66" i="10" s="1"/>
  <c r="J68" i="10" s="1"/>
  <c r="I27" i="10"/>
  <c r="I39" i="10" s="1"/>
  <c r="I61" i="10" s="1"/>
  <c r="I66" i="10" s="1"/>
  <c r="I68" i="10" s="1"/>
  <c r="H27" i="10"/>
  <c r="H39" i="10" s="1"/>
  <c r="H61" i="10" s="1"/>
  <c r="H66" i="10" s="1"/>
  <c r="H68" i="10" s="1"/>
  <c r="G27" i="10"/>
  <c r="G39" i="10" s="1"/>
  <c r="G61" i="10" s="1"/>
  <c r="G66" i="10" s="1"/>
  <c r="G68" i="10" s="1"/>
  <c r="F27" i="10"/>
  <c r="F39" i="10" s="1"/>
  <c r="F61" i="10" s="1"/>
  <c r="F66" i="10" s="1"/>
  <c r="F68" i="10" s="1"/>
  <c r="E27" i="10"/>
  <c r="J25" i="10"/>
  <c r="J37" i="10" s="1"/>
  <c r="J59" i="10" s="1"/>
  <c r="J78" i="10" s="1"/>
  <c r="I25" i="10"/>
  <c r="H25" i="10"/>
  <c r="H37" i="10" s="1"/>
  <c r="H59" i="10" s="1"/>
  <c r="H78" i="10" s="1"/>
  <c r="G25" i="10"/>
  <c r="G37" i="10" s="1"/>
  <c r="G59" i="10" s="1"/>
  <c r="G78" i="10" s="1"/>
  <c r="F25" i="10"/>
  <c r="F37" i="10" s="1"/>
  <c r="F59" i="10" s="1"/>
  <c r="F78" i="10" s="1"/>
  <c r="E25" i="10"/>
  <c r="J24" i="10"/>
  <c r="J36" i="10" s="1"/>
  <c r="J58" i="10" s="1"/>
  <c r="J77" i="10" s="1"/>
  <c r="I24" i="10"/>
  <c r="I36" i="10" s="1"/>
  <c r="I58" i="10" s="1"/>
  <c r="I77" i="10" s="1"/>
  <c r="H24" i="10"/>
  <c r="H36" i="10" s="1"/>
  <c r="H58" i="10" s="1"/>
  <c r="H77" i="10" s="1"/>
  <c r="G24" i="10"/>
  <c r="G36" i="10" s="1"/>
  <c r="G58" i="10" s="1"/>
  <c r="G77" i="10" s="1"/>
  <c r="F24" i="10"/>
  <c r="F36" i="10" s="1"/>
  <c r="F58" i="10" s="1"/>
  <c r="F77" i="10" s="1"/>
  <c r="E24" i="10"/>
  <c r="J22" i="10"/>
  <c r="J34" i="10" s="1"/>
  <c r="J56" i="10" s="1"/>
  <c r="J75" i="10" s="1"/>
  <c r="I22" i="10"/>
  <c r="I34" i="10" s="1"/>
  <c r="I56" i="10" s="1"/>
  <c r="I75" i="10" s="1"/>
  <c r="H22" i="10"/>
  <c r="H34" i="10" s="1"/>
  <c r="H56" i="10" s="1"/>
  <c r="H75" i="10" s="1"/>
  <c r="G22" i="10"/>
  <c r="F22" i="10"/>
  <c r="F34" i="10" s="1"/>
  <c r="F56" i="10" s="1"/>
  <c r="F75" i="10" s="1"/>
  <c r="E22" i="10"/>
  <c r="J21" i="10"/>
  <c r="J33" i="10" s="1"/>
  <c r="J55" i="10" s="1"/>
  <c r="J74" i="10" s="1"/>
  <c r="I21" i="10"/>
  <c r="I33" i="10" s="1"/>
  <c r="I55" i="10" s="1"/>
  <c r="I74" i="10" s="1"/>
  <c r="H21" i="10"/>
  <c r="H33" i="10" s="1"/>
  <c r="H55" i="10" s="1"/>
  <c r="H74" i="10" s="1"/>
  <c r="G21" i="10"/>
  <c r="G33" i="10" s="1"/>
  <c r="G55" i="10" s="1"/>
  <c r="G74" i="10" s="1"/>
  <c r="F21" i="10"/>
  <c r="F33" i="10" s="1"/>
  <c r="F55" i="10" s="1"/>
  <c r="F74" i="10" s="1"/>
  <c r="E21" i="10"/>
  <c r="J20" i="10"/>
  <c r="J32" i="10" s="1"/>
  <c r="J54" i="10" s="1"/>
  <c r="I20" i="10"/>
  <c r="I32" i="10" s="1"/>
  <c r="I54" i="10" s="1"/>
  <c r="H20" i="10"/>
  <c r="H32" i="10" s="1"/>
  <c r="H54" i="10" s="1"/>
  <c r="G20" i="10"/>
  <c r="G32" i="10" s="1"/>
  <c r="G54" i="10" s="1"/>
  <c r="E20" i="10"/>
  <c r="H73" i="10" l="1"/>
  <c r="H79" i="10" s="1"/>
  <c r="H63" i="10"/>
  <c r="H81" i="10" s="1"/>
  <c r="H82" i="10" s="1"/>
  <c r="F73" i="10"/>
  <c r="F79" i="10" s="1"/>
  <c r="F63" i="10"/>
  <c r="F81" i="10" s="1"/>
  <c r="F82" i="10" s="1"/>
  <c r="I73" i="10"/>
  <c r="I79" i="10" s="1"/>
  <c r="I63" i="10"/>
  <c r="I81" i="10" s="1"/>
  <c r="I82" i="10" s="1"/>
  <c r="J63" i="10"/>
  <c r="J81" i="10" s="1"/>
  <c r="J73" i="10"/>
  <c r="J79" i="10" s="1"/>
  <c r="G73" i="10"/>
  <c r="G79" i="10" s="1"/>
  <c r="G63" i="10"/>
  <c r="G81" i="10" s="1"/>
  <c r="G82" i="10" s="1"/>
  <c r="J82" i="10" l="1"/>
  <c r="G2" i="13" l="1"/>
  <c r="G4" i="11"/>
  <c r="K85" i="13"/>
  <c r="J85" i="13"/>
  <c r="I85" i="13"/>
  <c r="H85" i="13"/>
  <c r="K84" i="13"/>
  <c r="J84" i="13"/>
  <c r="I84" i="13"/>
  <c r="H84" i="13"/>
  <c r="G84" i="13"/>
  <c r="K83" i="13"/>
  <c r="I83" i="13"/>
  <c r="H83" i="13"/>
  <c r="G82" i="13"/>
  <c r="K78" i="13"/>
  <c r="J78" i="13"/>
  <c r="I78" i="13"/>
  <c r="H78" i="13"/>
  <c r="G78" i="13"/>
  <c r="K77" i="13"/>
  <c r="J77" i="13"/>
  <c r="I77" i="13"/>
  <c r="H77" i="13"/>
  <c r="G77" i="13"/>
  <c r="K76" i="13"/>
  <c r="J76" i="13"/>
  <c r="I76" i="13"/>
  <c r="G76" i="13"/>
  <c r="K74" i="13"/>
  <c r="J74" i="13"/>
  <c r="I74" i="13"/>
  <c r="H74" i="13"/>
  <c r="G74" i="13"/>
  <c r="K73" i="13"/>
  <c r="J73" i="13"/>
  <c r="I73" i="13"/>
  <c r="H73" i="13"/>
  <c r="K72" i="13"/>
  <c r="J72" i="13"/>
  <c r="I72" i="13"/>
  <c r="H72" i="13"/>
  <c r="G72" i="13"/>
  <c r="K70" i="13"/>
  <c r="J70" i="13"/>
  <c r="I70" i="13"/>
  <c r="H70" i="13"/>
  <c r="K66" i="13"/>
  <c r="J66" i="13"/>
  <c r="I66" i="13"/>
  <c r="H66" i="13"/>
  <c r="K65" i="13"/>
  <c r="J65" i="13"/>
  <c r="I65" i="13"/>
  <c r="H65" i="13"/>
  <c r="G65" i="13"/>
  <c r="K63" i="13"/>
  <c r="J63" i="13"/>
  <c r="I63" i="13"/>
  <c r="H63" i="13"/>
  <c r="K59" i="13"/>
  <c r="J59" i="13"/>
  <c r="I59" i="13"/>
  <c r="H59" i="13"/>
  <c r="G59" i="13"/>
  <c r="J58" i="13"/>
  <c r="I58" i="13"/>
  <c r="H58" i="13"/>
  <c r="H57" i="13"/>
  <c r="K55" i="13"/>
  <c r="J55" i="13"/>
  <c r="I55" i="13"/>
  <c r="H55" i="13"/>
  <c r="G55" i="13"/>
  <c r="K54" i="13"/>
  <c r="J54" i="13"/>
  <c r="I54" i="13"/>
  <c r="H54" i="13"/>
  <c r="K52" i="13"/>
  <c r="J52" i="13"/>
  <c r="I52" i="13"/>
  <c r="H52" i="13"/>
  <c r="G52" i="13"/>
  <c r="K51" i="13"/>
  <c r="J51" i="13"/>
  <c r="I51" i="13"/>
  <c r="H51" i="13"/>
  <c r="G51" i="13"/>
  <c r="K50" i="13"/>
  <c r="J50" i="13"/>
  <c r="I50" i="13"/>
  <c r="H50" i="13"/>
  <c r="G50" i="13"/>
  <c r="K49" i="13"/>
  <c r="J49" i="13"/>
  <c r="I49" i="13"/>
  <c r="H49" i="13"/>
  <c r="G49" i="13"/>
  <c r="G45" i="13"/>
  <c r="H45" i="13"/>
  <c r="I45" i="13"/>
  <c r="J45" i="13"/>
  <c r="K45" i="13"/>
  <c r="K85" i="1"/>
  <c r="J85" i="1"/>
  <c r="I85" i="1"/>
  <c r="H85" i="1"/>
  <c r="G85" i="1"/>
  <c r="G85" i="13" s="1"/>
  <c r="K84" i="1"/>
  <c r="J84" i="1"/>
  <c r="I84" i="1"/>
  <c r="H84" i="1"/>
  <c r="G84" i="1"/>
  <c r="K83" i="1"/>
  <c r="J83" i="1"/>
  <c r="J83" i="13" s="1"/>
  <c r="I83" i="1"/>
  <c r="H83" i="1"/>
  <c r="G83" i="1"/>
  <c r="G83" i="13" s="1"/>
  <c r="K82" i="1"/>
  <c r="J82" i="1"/>
  <c r="I82" i="1"/>
  <c r="I82" i="13" s="1"/>
  <c r="H82" i="1"/>
  <c r="H82" i="13" s="1"/>
  <c r="G82" i="1"/>
  <c r="K78" i="1"/>
  <c r="J78" i="1"/>
  <c r="I78" i="1"/>
  <c r="H78" i="1"/>
  <c r="G78" i="1"/>
  <c r="K77" i="1"/>
  <c r="J77" i="1"/>
  <c r="I77" i="1"/>
  <c r="H77" i="1"/>
  <c r="G77" i="1"/>
  <c r="K76" i="1"/>
  <c r="J76" i="1"/>
  <c r="I76" i="1"/>
  <c r="H76" i="1"/>
  <c r="H76" i="13" s="1"/>
  <c r="G76" i="1"/>
  <c r="K75" i="1"/>
  <c r="K75" i="13" s="1"/>
  <c r="J75" i="1"/>
  <c r="J75" i="13" s="1"/>
  <c r="I75" i="1"/>
  <c r="I75" i="13" s="1"/>
  <c r="H75" i="1"/>
  <c r="H75" i="13" s="1"/>
  <c r="G75" i="1"/>
  <c r="K74" i="1"/>
  <c r="J74" i="1"/>
  <c r="I74" i="1"/>
  <c r="H74" i="1"/>
  <c r="G74" i="1"/>
  <c r="G73" i="13"/>
  <c r="K72" i="1"/>
  <c r="J72" i="1"/>
  <c r="I72" i="1"/>
  <c r="H72" i="1"/>
  <c r="G72" i="1"/>
  <c r="K70" i="1"/>
  <c r="J70" i="1"/>
  <c r="I70" i="1"/>
  <c r="H70" i="1"/>
  <c r="K66" i="1"/>
  <c r="J66" i="1"/>
  <c r="I66" i="1"/>
  <c r="H66" i="1"/>
  <c r="G66" i="13"/>
  <c r="K65" i="1"/>
  <c r="J65" i="1"/>
  <c r="I65" i="1"/>
  <c r="H65" i="1"/>
  <c r="K63" i="1"/>
  <c r="J63" i="1"/>
  <c r="I63" i="1"/>
  <c r="H63" i="1"/>
  <c r="G63" i="1"/>
  <c r="G63" i="13" s="1"/>
  <c r="G55" i="1"/>
  <c r="G56" i="1"/>
  <c r="G56" i="13" s="1"/>
  <c r="H56" i="1"/>
  <c r="H56" i="13" s="1"/>
  <c r="I56" i="1"/>
  <c r="I56" i="13" s="1"/>
  <c r="J56" i="1"/>
  <c r="J56" i="13" s="1"/>
  <c r="K56" i="1"/>
  <c r="K56" i="13" s="1"/>
  <c r="G57" i="1"/>
  <c r="G57" i="13" s="1"/>
  <c r="H57" i="1"/>
  <c r="I57" i="1"/>
  <c r="I57" i="13" s="1"/>
  <c r="J57" i="1"/>
  <c r="J57" i="13" s="1"/>
  <c r="K57" i="1"/>
  <c r="K57" i="13" s="1"/>
  <c r="G58" i="1"/>
  <c r="G58" i="13" s="1"/>
  <c r="H58" i="1"/>
  <c r="I58" i="1"/>
  <c r="J58" i="1"/>
  <c r="K58" i="1"/>
  <c r="K58" i="13" s="1"/>
  <c r="G59" i="1"/>
  <c r="H59" i="1"/>
  <c r="I59" i="1"/>
  <c r="J59" i="1"/>
  <c r="K59" i="1"/>
  <c r="G54" i="1"/>
  <c r="G54" i="13" s="1"/>
  <c r="K52" i="1"/>
  <c r="J52" i="1"/>
  <c r="I52" i="1"/>
  <c r="H52" i="1"/>
  <c r="G52" i="1"/>
  <c r="K51" i="1"/>
  <c r="J51" i="1"/>
  <c r="I51" i="1"/>
  <c r="H51" i="1"/>
  <c r="G51" i="1"/>
  <c r="K50" i="1"/>
  <c r="J50" i="1"/>
  <c r="I50" i="1"/>
  <c r="H50" i="1"/>
  <c r="G50" i="1"/>
  <c r="K49" i="1"/>
  <c r="J49" i="1"/>
  <c r="I49" i="1"/>
  <c r="H49" i="1"/>
  <c r="G49" i="1"/>
  <c r="G45" i="1"/>
  <c r="H45" i="1"/>
  <c r="I45" i="1"/>
  <c r="J45" i="1"/>
  <c r="K45" i="1"/>
  <c r="H43" i="1"/>
  <c r="I43" i="1"/>
  <c r="J43" i="1"/>
  <c r="K43" i="1"/>
  <c r="H44" i="13"/>
  <c r="I44" i="1"/>
  <c r="I44" i="13" s="1"/>
  <c r="J44" i="1"/>
  <c r="J44" i="13" s="1"/>
  <c r="K44" i="1"/>
  <c r="K44" i="13" s="1"/>
  <c r="G44" i="1"/>
  <c r="G44" i="13" s="1"/>
  <c r="G9" i="1"/>
  <c r="H9" i="1"/>
  <c r="I9" i="1"/>
  <c r="J9" i="1"/>
  <c r="J9" i="13" s="1"/>
  <c r="K9" i="1"/>
  <c r="G10" i="1"/>
  <c r="H10" i="1"/>
  <c r="I10" i="1"/>
  <c r="I10" i="13" s="1"/>
  <c r="J10" i="1"/>
  <c r="J10" i="13" s="1"/>
  <c r="K10" i="1"/>
  <c r="K10" i="13" s="1"/>
  <c r="G11" i="1"/>
  <c r="G11" i="13" s="1"/>
  <c r="H11" i="1"/>
  <c r="I11" i="1"/>
  <c r="J11" i="1"/>
  <c r="K11" i="1"/>
  <c r="G12" i="1"/>
  <c r="G12" i="13" s="1"/>
  <c r="H12" i="1"/>
  <c r="I12" i="1"/>
  <c r="J12" i="1"/>
  <c r="K12" i="1"/>
  <c r="K12" i="13" s="1"/>
  <c r="G13" i="1"/>
  <c r="G13" i="13" s="1"/>
  <c r="H13" i="1"/>
  <c r="H13" i="13" s="1"/>
  <c r="I13" i="1"/>
  <c r="I13" i="13" s="1"/>
  <c r="J13" i="1"/>
  <c r="K13" i="1"/>
  <c r="G14" i="1"/>
  <c r="H14" i="1"/>
  <c r="I14" i="1"/>
  <c r="I14" i="13" s="1"/>
  <c r="J14" i="1"/>
  <c r="K14" i="1"/>
  <c r="G15" i="1"/>
  <c r="H15" i="1"/>
  <c r="H15" i="13" s="1"/>
  <c r="I15" i="1"/>
  <c r="I15" i="13" s="1"/>
  <c r="J15" i="1"/>
  <c r="J15" i="13" s="1"/>
  <c r="K15" i="1"/>
  <c r="K15" i="13" s="1"/>
  <c r="G16" i="1"/>
  <c r="H16" i="1"/>
  <c r="I16" i="1"/>
  <c r="J16" i="1"/>
  <c r="K16" i="1"/>
  <c r="K16" i="13" s="1"/>
  <c r="G17" i="1"/>
  <c r="H17" i="1"/>
  <c r="I17" i="1"/>
  <c r="J17" i="1"/>
  <c r="J17" i="13" s="1"/>
  <c r="K17" i="1"/>
  <c r="K17" i="13" s="1"/>
  <c r="G18" i="1"/>
  <c r="G18" i="13" s="1"/>
  <c r="H18" i="1"/>
  <c r="H18" i="13" s="1"/>
  <c r="I18" i="1"/>
  <c r="J18" i="1"/>
  <c r="K18" i="1"/>
  <c r="G19" i="1"/>
  <c r="H19" i="1"/>
  <c r="H19" i="13" s="1"/>
  <c r="I19" i="1"/>
  <c r="J19" i="1"/>
  <c r="K19" i="1"/>
  <c r="G20" i="1"/>
  <c r="G20" i="13" s="1"/>
  <c r="H20" i="1"/>
  <c r="H20" i="13" s="1"/>
  <c r="I20" i="1"/>
  <c r="I20" i="13" s="1"/>
  <c r="J20" i="1"/>
  <c r="J20" i="13" s="1"/>
  <c r="K20" i="1"/>
  <c r="G21" i="1"/>
  <c r="H21" i="1"/>
  <c r="I21" i="1"/>
  <c r="J21" i="1"/>
  <c r="J21" i="13" s="1"/>
  <c r="K21" i="1"/>
  <c r="G22" i="1"/>
  <c r="H22" i="1"/>
  <c r="I22" i="1"/>
  <c r="I22" i="13" s="1"/>
  <c r="J22" i="1"/>
  <c r="J22" i="13" s="1"/>
  <c r="K22" i="1"/>
  <c r="K22" i="13" s="1"/>
  <c r="G23" i="1"/>
  <c r="G23" i="13" s="1"/>
  <c r="H23" i="1"/>
  <c r="I23" i="1"/>
  <c r="J23" i="1"/>
  <c r="K23" i="1"/>
  <c r="G24" i="1"/>
  <c r="G24" i="13" s="1"/>
  <c r="H24" i="1"/>
  <c r="I24" i="1"/>
  <c r="J24" i="1"/>
  <c r="K24" i="1"/>
  <c r="K24" i="13" s="1"/>
  <c r="G25" i="1"/>
  <c r="G25" i="13" s="1"/>
  <c r="H25" i="1"/>
  <c r="H25" i="13" s="1"/>
  <c r="I25" i="1"/>
  <c r="I25" i="13" s="1"/>
  <c r="J25" i="1"/>
  <c r="K25" i="1"/>
  <c r="G30" i="1"/>
  <c r="G30" i="13" s="1"/>
  <c r="H30" i="1"/>
  <c r="I30" i="1"/>
  <c r="J30" i="1"/>
  <c r="K30" i="1"/>
  <c r="G31" i="1"/>
  <c r="G31" i="13" s="1"/>
  <c r="H31" i="1"/>
  <c r="I31" i="1"/>
  <c r="J31" i="1"/>
  <c r="K31" i="1"/>
  <c r="G32" i="1"/>
  <c r="G32" i="13" s="1"/>
  <c r="H32" i="1"/>
  <c r="H32" i="13" s="1"/>
  <c r="I32" i="1"/>
  <c r="I32" i="13" s="1"/>
  <c r="J32" i="1"/>
  <c r="J32" i="13" s="1"/>
  <c r="K32" i="1"/>
  <c r="G33" i="1"/>
  <c r="H33" i="1"/>
  <c r="I33" i="1"/>
  <c r="I33" i="13" s="1"/>
  <c r="J33" i="1"/>
  <c r="J33" i="13" s="1"/>
  <c r="K33" i="1"/>
  <c r="G34" i="1"/>
  <c r="I34" i="13"/>
  <c r="J34" i="13"/>
  <c r="K34" i="13"/>
  <c r="G35" i="1"/>
  <c r="G35" i="13" s="1"/>
  <c r="H35" i="1"/>
  <c r="K35" i="13"/>
  <c r="G36" i="1"/>
  <c r="G36" i="13" s="1"/>
  <c r="H36" i="1"/>
  <c r="K36" i="13"/>
  <c r="G37" i="1"/>
  <c r="G37" i="13" s="1"/>
  <c r="H37" i="13"/>
  <c r="I37" i="13"/>
  <c r="G38" i="1"/>
  <c r="H38" i="13"/>
  <c r="I38" i="13"/>
  <c r="G39" i="1"/>
  <c r="H39" i="1"/>
  <c r="H39" i="13" s="1"/>
  <c r="I39" i="1"/>
  <c r="I39" i="13" s="1"/>
  <c r="J39" i="1"/>
  <c r="J39" i="13" s="1"/>
  <c r="K39" i="1"/>
  <c r="K39" i="13" s="1"/>
  <c r="G40" i="1"/>
  <c r="H40" i="1"/>
  <c r="I40" i="1"/>
  <c r="J40" i="1"/>
  <c r="J40" i="13" s="1"/>
  <c r="K40" i="1"/>
  <c r="K40" i="13" s="1"/>
  <c r="G41" i="1"/>
  <c r="H41" i="1"/>
  <c r="I41" i="1"/>
  <c r="J41" i="1"/>
  <c r="J41" i="13" s="1"/>
  <c r="K41" i="1"/>
  <c r="K41" i="13" s="1"/>
  <c r="G42" i="1"/>
  <c r="G42" i="13" s="1"/>
  <c r="H42" i="1"/>
  <c r="H42" i="13" s="1"/>
  <c r="I42" i="1"/>
  <c r="J42" i="1"/>
  <c r="K42" i="1"/>
  <c r="G43" i="1"/>
  <c r="G43" i="13" s="1"/>
  <c r="H43" i="13"/>
  <c r="H8" i="1"/>
  <c r="I8" i="1"/>
  <c r="J8" i="1"/>
  <c r="J8" i="13" s="1"/>
  <c r="K8" i="1"/>
  <c r="G26" i="13"/>
  <c r="G27" i="13"/>
  <c r="G28" i="13"/>
  <c r="G29" i="13"/>
  <c r="K32" i="13"/>
  <c r="G33" i="13"/>
  <c r="H33" i="13"/>
  <c r="K33" i="13"/>
  <c r="G34" i="13"/>
  <c r="H34" i="13"/>
  <c r="H35" i="13"/>
  <c r="I35" i="13"/>
  <c r="J35" i="13"/>
  <c r="H36" i="13"/>
  <c r="I36" i="13"/>
  <c r="J36" i="13"/>
  <c r="J37" i="13"/>
  <c r="K37" i="13"/>
  <c r="G38" i="13"/>
  <c r="J38" i="13"/>
  <c r="K38" i="13"/>
  <c r="G39" i="13"/>
  <c r="G40" i="13"/>
  <c r="H40" i="13"/>
  <c r="I40" i="13"/>
  <c r="G41" i="13"/>
  <c r="H41" i="13"/>
  <c r="I41" i="13"/>
  <c r="I42" i="13"/>
  <c r="J42" i="13"/>
  <c r="K42" i="13"/>
  <c r="I43" i="13"/>
  <c r="J43" i="13"/>
  <c r="K43" i="13"/>
  <c r="H8" i="13"/>
  <c r="I8" i="13"/>
  <c r="K8" i="13"/>
  <c r="G8" i="13"/>
  <c r="G9" i="13"/>
  <c r="H9" i="13"/>
  <c r="I9" i="13"/>
  <c r="K9" i="13"/>
  <c r="G10" i="13"/>
  <c r="H10" i="13"/>
  <c r="H11" i="13"/>
  <c r="I11" i="13"/>
  <c r="J11" i="13"/>
  <c r="K11" i="13"/>
  <c r="H12" i="13"/>
  <c r="I12" i="13"/>
  <c r="J12" i="13"/>
  <c r="J13" i="13"/>
  <c r="K13" i="13"/>
  <c r="G14" i="13"/>
  <c r="H14" i="13"/>
  <c r="J14" i="13"/>
  <c r="K14" i="13"/>
  <c r="G15" i="13"/>
  <c r="G16" i="13"/>
  <c r="H16" i="13"/>
  <c r="I16" i="13"/>
  <c r="J16" i="13"/>
  <c r="G17" i="13"/>
  <c r="H17" i="13"/>
  <c r="I17" i="13"/>
  <c r="I18" i="13"/>
  <c r="J18" i="13"/>
  <c r="K18" i="13"/>
  <c r="G19" i="13"/>
  <c r="I19" i="13"/>
  <c r="J19" i="13"/>
  <c r="K19" i="13"/>
  <c r="K20" i="13"/>
  <c r="G21" i="13"/>
  <c r="H21" i="13"/>
  <c r="I21" i="13"/>
  <c r="K21" i="13"/>
  <c r="G22" i="13"/>
  <c r="H22" i="13"/>
  <c r="H23" i="13"/>
  <c r="I23" i="13"/>
  <c r="J23" i="13"/>
  <c r="K23" i="13"/>
  <c r="H24" i="13"/>
  <c r="I24" i="13"/>
  <c r="J24" i="13"/>
  <c r="J25" i="13"/>
  <c r="K25" i="13"/>
  <c r="G8" i="1"/>
  <c r="F6" i="1" l="1"/>
  <c r="F4" i="1"/>
  <c r="F2" i="1"/>
  <c r="M13" i="16"/>
  <c r="P108" i="16" l="1"/>
  <c r="O108" i="16"/>
  <c r="N108" i="16"/>
  <c r="M108" i="16"/>
  <c r="L108" i="16"/>
  <c r="K108" i="16"/>
  <c r="J108" i="16"/>
  <c r="I108" i="16"/>
  <c r="H108" i="16"/>
  <c r="G108" i="16"/>
  <c r="L107" i="16"/>
  <c r="K107" i="16"/>
  <c r="P107" i="16" s="1"/>
  <c r="J107" i="16"/>
  <c r="O107" i="16" s="1"/>
  <c r="I107" i="16"/>
  <c r="N107" i="16" s="1"/>
  <c r="H107" i="16"/>
  <c r="M107" i="16" s="1"/>
  <c r="G107" i="16"/>
  <c r="F103" i="16"/>
  <c r="P102" i="16"/>
  <c r="O102" i="16"/>
  <c r="N102" i="16"/>
  <c r="M102" i="16"/>
  <c r="L102" i="16"/>
  <c r="K102" i="16"/>
  <c r="J102" i="16"/>
  <c r="I102" i="16"/>
  <c r="H102" i="16"/>
  <c r="G102" i="16"/>
  <c r="F102" i="16"/>
  <c r="P101" i="16"/>
  <c r="O101" i="16"/>
  <c r="N101" i="16"/>
  <c r="M101" i="16"/>
  <c r="L101" i="16"/>
  <c r="K101" i="16"/>
  <c r="J101" i="16"/>
  <c r="I101" i="16"/>
  <c r="H101" i="16"/>
  <c r="G101" i="16"/>
  <c r="F101" i="16"/>
  <c r="P100" i="16"/>
  <c r="O100" i="16"/>
  <c r="N100" i="16"/>
  <c r="M100" i="16"/>
  <c r="L100" i="16"/>
  <c r="K100" i="16"/>
  <c r="J100" i="16"/>
  <c r="I100" i="16"/>
  <c r="H100" i="16"/>
  <c r="G100" i="16"/>
  <c r="F100" i="16"/>
  <c r="F99" i="16"/>
  <c r="F98" i="16"/>
  <c r="K97" i="16"/>
  <c r="P97" i="16" s="1"/>
  <c r="J97" i="16"/>
  <c r="O97" i="16" s="1"/>
  <c r="I97" i="16"/>
  <c r="N97" i="16" s="1"/>
  <c r="H97" i="16"/>
  <c r="M97" i="16" s="1"/>
  <c r="G97" i="16"/>
  <c r="L97" i="16" s="1"/>
  <c r="F97" i="16"/>
  <c r="L96" i="16"/>
  <c r="K96" i="16"/>
  <c r="P96" i="16" s="1"/>
  <c r="J96" i="16"/>
  <c r="O96" i="16" s="1"/>
  <c r="I96" i="16"/>
  <c r="N96" i="16" s="1"/>
  <c r="H96" i="16"/>
  <c r="M96" i="16" s="1"/>
  <c r="G96" i="16"/>
  <c r="F96" i="16"/>
  <c r="F95" i="16"/>
  <c r="F94" i="16"/>
  <c r="F93" i="16"/>
  <c r="F92" i="16"/>
  <c r="P91" i="16"/>
  <c r="O91" i="16"/>
  <c r="N91" i="16"/>
  <c r="M91" i="16"/>
  <c r="L91" i="16"/>
  <c r="K91" i="16"/>
  <c r="J91" i="16"/>
  <c r="I91" i="16"/>
  <c r="H91" i="16"/>
  <c r="G91" i="16"/>
  <c r="F91" i="16"/>
  <c r="F90" i="16"/>
  <c r="P89" i="16"/>
  <c r="O89" i="16"/>
  <c r="N89" i="16"/>
  <c r="M89" i="16"/>
  <c r="L89" i="16"/>
  <c r="K89" i="16"/>
  <c r="J89" i="16"/>
  <c r="I89" i="16"/>
  <c r="H89" i="16"/>
  <c r="G89" i="16"/>
  <c r="F89" i="16"/>
  <c r="F88" i="16"/>
  <c r="F87" i="16"/>
  <c r="F86" i="16"/>
  <c r="P85" i="16"/>
  <c r="O85" i="16"/>
  <c r="N85" i="16"/>
  <c r="K85" i="16"/>
  <c r="J85" i="16"/>
  <c r="I85" i="16"/>
  <c r="H85" i="16"/>
  <c r="M85" i="16" s="1"/>
  <c r="G85" i="16"/>
  <c r="L85" i="16" s="1"/>
  <c r="F85" i="16"/>
  <c r="P84" i="16"/>
  <c r="O84" i="16"/>
  <c r="N84" i="16"/>
  <c r="M84" i="16"/>
  <c r="L84" i="16"/>
  <c r="K84" i="16"/>
  <c r="J84" i="16"/>
  <c r="I84" i="16"/>
  <c r="H84" i="16"/>
  <c r="G84" i="16"/>
  <c r="F84" i="16"/>
  <c r="P83" i="16"/>
  <c r="O83" i="16"/>
  <c r="N83" i="16"/>
  <c r="M83" i="16"/>
  <c r="L83" i="16"/>
  <c r="K83" i="16"/>
  <c r="J83" i="16"/>
  <c r="I83" i="16"/>
  <c r="H83" i="16"/>
  <c r="G83" i="16"/>
  <c r="F83" i="16"/>
  <c r="O82" i="16"/>
  <c r="K82" i="16"/>
  <c r="P82" i="16" s="1"/>
  <c r="J82" i="16"/>
  <c r="I82" i="16"/>
  <c r="N82" i="16" s="1"/>
  <c r="H82" i="16"/>
  <c r="M82" i="16" s="1"/>
  <c r="G82" i="16"/>
  <c r="L82" i="16" s="1"/>
  <c r="F82" i="16"/>
  <c r="F81" i="16"/>
  <c r="F80" i="16"/>
  <c r="F79" i="16"/>
  <c r="P78" i="16"/>
  <c r="O78" i="16"/>
  <c r="N78" i="16"/>
  <c r="M78" i="16"/>
  <c r="L78" i="16"/>
  <c r="K78" i="16"/>
  <c r="J78" i="16"/>
  <c r="I78" i="16"/>
  <c r="H78" i="16"/>
  <c r="G78" i="16"/>
  <c r="F78" i="16"/>
  <c r="P77" i="16"/>
  <c r="K77" i="16"/>
  <c r="J77" i="16"/>
  <c r="O77" i="16" s="1"/>
  <c r="I77" i="16"/>
  <c r="N77" i="16" s="1"/>
  <c r="H77" i="16"/>
  <c r="M77" i="16" s="1"/>
  <c r="G77" i="16"/>
  <c r="L77" i="16" s="1"/>
  <c r="F77" i="16"/>
  <c r="P76" i="16"/>
  <c r="O76" i="16"/>
  <c r="N76" i="16"/>
  <c r="M76" i="16"/>
  <c r="L76" i="16"/>
  <c r="K76" i="16"/>
  <c r="J76" i="16"/>
  <c r="I76" i="16"/>
  <c r="H76" i="16"/>
  <c r="G76" i="16"/>
  <c r="F76" i="16"/>
  <c r="M75" i="16"/>
  <c r="L75" i="16"/>
  <c r="K75" i="16"/>
  <c r="P75" i="16" s="1"/>
  <c r="J75" i="16"/>
  <c r="O75" i="16" s="1"/>
  <c r="I75" i="16"/>
  <c r="N75" i="16" s="1"/>
  <c r="H75" i="16"/>
  <c r="G75" i="16"/>
  <c r="F75" i="16"/>
  <c r="P74" i="16"/>
  <c r="O74" i="16"/>
  <c r="N74" i="16"/>
  <c r="M74" i="16"/>
  <c r="L74" i="16"/>
  <c r="K74" i="16"/>
  <c r="J74" i="16"/>
  <c r="I74" i="16"/>
  <c r="H74" i="16"/>
  <c r="G74" i="16"/>
  <c r="F74" i="16"/>
  <c r="P73" i="16"/>
  <c r="K73" i="16"/>
  <c r="J73" i="16"/>
  <c r="O73" i="16" s="1"/>
  <c r="I73" i="16"/>
  <c r="N73" i="16" s="1"/>
  <c r="H73" i="16"/>
  <c r="M73" i="16" s="1"/>
  <c r="G73" i="16"/>
  <c r="L73" i="16" s="1"/>
  <c r="F73" i="16"/>
  <c r="P72" i="16"/>
  <c r="O72" i="16"/>
  <c r="N72" i="16"/>
  <c r="M72" i="16"/>
  <c r="L72" i="16"/>
  <c r="K72" i="16"/>
  <c r="J72" i="16"/>
  <c r="I72" i="16"/>
  <c r="H72" i="16"/>
  <c r="G72" i="16"/>
  <c r="F72" i="16"/>
  <c r="F71" i="16"/>
  <c r="P70" i="16"/>
  <c r="K70" i="16"/>
  <c r="J70" i="16"/>
  <c r="O70" i="16" s="1"/>
  <c r="I70" i="16"/>
  <c r="N70" i="16" s="1"/>
  <c r="H70" i="16"/>
  <c r="M70" i="16" s="1"/>
  <c r="F70" i="16"/>
  <c r="K69" i="16"/>
  <c r="P69" i="16" s="1"/>
  <c r="J69" i="16"/>
  <c r="O69" i="16" s="1"/>
  <c r="I69" i="16"/>
  <c r="N69" i="16" s="1"/>
  <c r="H69" i="16"/>
  <c r="M69" i="16" s="1"/>
  <c r="G69" i="16"/>
  <c r="L69" i="16" s="1"/>
  <c r="F69" i="16"/>
  <c r="K68" i="16"/>
  <c r="P68" i="16" s="1"/>
  <c r="J68" i="16"/>
  <c r="O68" i="16" s="1"/>
  <c r="I68" i="16"/>
  <c r="N68" i="16" s="1"/>
  <c r="H68" i="16"/>
  <c r="M68" i="16" s="1"/>
  <c r="G68" i="16"/>
  <c r="L68" i="16" s="1"/>
  <c r="F68" i="16"/>
  <c r="F67" i="16"/>
  <c r="P66" i="16"/>
  <c r="O66" i="16"/>
  <c r="N66" i="16"/>
  <c r="M66" i="16"/>
  <c r="L66" i="16"/>
  <c r="K66" i="16"/>
  <c r="J66" i="16"/>
  <c r="I66" i="16"/>
  <c r="H66" i="16"/>
  <c r="G66" i="16"/>
  <c r="F66" i="16"/>
  <c r="P65" i="16"/>
  <c r="O65" i="16"/>
  <c r="N65" i="16"/>
  <c r="M65" i="16"/>
  <c r="K65" i="16"/>
  <c r="J65" i="16"/>
  <c r="I65" i="16"/>
  <c r="H65" i="16"/>
  <c r="G65" i="16"/>
  <c r="L65" i="16" s="1"/>
  <c r="F65" i="16"/>
  <c r="F64" i="16"/>
  <c r="K63" i="16"/>
  <c r="P63" i="16" s="1"/>
  <c r="J63" i="16"/>
  <c r="O63" i="16" s="1"/>
  <c r="I63" i="16"/>
  <c r="N63" i="16" s="1"/>
  <c r="H63" i="16"/>
  <c r="M63" i="16" s="1"/>
  <c r="G63" i="16"/>
  <c r="L63" i="16" s="1"/>
  <c r="F63" i="16"/>
  <c r="K62" i="16"/>
  <c r="P62" i="16" s="1"/>
  <c r="J62" i="16"/>
  <c r="O62" i="16" s="1"/>
  <c r="I62" i="16"/>
  <c r="N62" i="16" s="1"/>
  <c r="H62" i="16"/>
  <c r="M62" i="16" s="1"/>
  <c r="G62" i="16"/>
  <c r="L62" i="16" s="1"/>
  <c r="F62" i="16"/>
  <c r="K61" i="16"/>
  <c r="P61" i="16" s="1"/>
  <c r="J61" i="16"/>
  <c r="O61" i="16" s="1"/>
  <c r="I61" i="16"/>
  <c r="N61" i="16" s="1"/>
  <c r="H61" i="16"/>
  <c r="M61" i="16" s="1"/>
  <c r="G61" i="16"/>
  <c r="L61" i="16" s="1"/>
  <c r="F61" i="16"/>
  <c r="F60" i="16"/>
  <c r="L59" i="16"/>
  <c r="K59" i="16"/>
  <c r="P59" i="16" s="1"/>
  <c r="J59" i="16"/>
  <c r="O59" i="16" s="1"/>
  <c r="I59" i="16"/>
  <c r="N59" i="16" s="1"/>
  <c r="H59" i="16"/>
  <c r="M59" i="16" s="1"/>
  <c r="G59" i="16"/>
  <c r="F59" i="16"/>
  <c r="K58" i="16"/>
  <c r="P58" i="16" s="1"/>
  <c r="J58" i="16"/>
  <c r="O58" i="16" s="1"/>
  <c r="I58" i="16"/>
  <c r="N58" i="16" s="1"/>
  <c r="H58" i="16"/>
  <c r="M58" i="16" s="1"/>
  <c r="G58" i="16"/>
  <c r="L58" i="16" s="1"/>
  <c r="K57" i="16"/>
  <c r="P57" i="16" s="1"/>
  <c r="J57" i="16"/>
  <c r="O57" i="16" s="1"/>
  <c r="I57" i="16"/>
  <c r="N57" i="16" s="1"/>
  <c r="H57" i="16"/>
  <c r="M57" i="16" s="1"/>
  <c r="G57" i="16"/>
  <c r="L57" i="16" s="1"/>
  <c r="F57" i="16"/>
  <c r="L56" i="16"/>
  <c r="K56" i="16"/>
  <c r="P56" i="16" s="1"/>
  <c r="J56" i="16"/>
  <c r="O56" i="16" s="1"/>
  <c r="I56" i="16"/>
  <c r="N56" i="16" s="1"/>
  <c r="H56" i="16"/>
  <c r="M56" i="16" s="1"/>
  <c r="G56" i="16"/>
  <c r="F56" i="16"/>
  <c r="O55" i="16"/>
  <c r="K55" i="16"/>
  <c r="P55" i="16" s="1"/>
  <c r="J55" i="16"/>
  <c r="I55" i="16"/>
  <c r="N55" i="16" s="1"/>
  <c r="H55" i="16"/>
  <c r="M55" i="16" s="1"/>
  <c r="G55" i="16"/>
  <c r="L55" i="16" s="1"/>
  <c r="F55" i="16"/>
  <c r="K54" i="16"/>
  <c r="P54" i="16" s="1"/>
  <c r="J54" i="16"/>
  <c r="O54" i="16" s="1"/>
  <c r="I54" i="16"/>
  <c r="N54" i="16" s="1"/>
  <c r="H54" i="16"/>
  <c r="M54" i="16" s="1"/>
  <c r="G54" i="16"/>
  <c r="L54" i="16" s="1"/>
  <c r="F54" i="16"/>
  <c r="F53" i="16"/>
  <c r="P52" i="16"/>
  <c r="O52" i="16"/>
  <c r="N52" i="16"/>
  <c r="K52" i="16"/>
  <c r="J52" i="16"/>
  <c r="I52" i="16"/>
  <c r="H52" i="16"/>
  <c r="M52" i="16" s="1"/>
  <c r="G52" i="16"/>
  <c r="L52" i="16" s="1"/>
  <c r="F52" i="16"/>
  <c r="P51" i="16"/>
  <c r="O51" i="16"/>
  <c r="N51" i="16"/>
  <c r="M51" i="16"/>
  <c r="L51" i="16"/>
  <c r="K51" i="16"/>
  <c r="J51" i="16"/>
  <c r="I51" i="16"/>
  <c r="H51" i="16"/>
  <c r="G51" i="16"/>
  <c r="F51" i="16"/>
  <c r="P50" i="16"/>
  <c r="O50" i="16"/>
  <c r="N50" i="16"/>
  <c r="M50" i="16"/>
  <c r="L50" i="16"/>
  <c r="K50" i="16"/>
  <c r="J50" i="16"/>
  <c r="I50" i="16"/>
  <c r="H50" i="16"/>
  <c r="G50" i="16"/>
  <c r="F50" i="16"/>
  <c r="O49" i="16"/>
  <c r="N49" i="16"/>
  <c r="M49" i="16"/>
  <c r="L49" i="16"/>
  <c r="K49" i="16"/>
  <c r="P49" i="16" s="1"/>
  <c r="J49" i="16"/>
  <c r="I49" i="16"/>
  <c r="H49" i="16"/>
  <c r="G49" i="16"/>
  <c r="F49" i="16"/>
  <c r="F48" i="16"/>
  <c r="F47" i="16"/>
  <c r="F46" i="16"/>
  <c r="P45" i="16"/>
  <c r="O45" i="16"/>
  <c r="N45" i="16"/>
  <c r="M45" i="16"/>
  <c r="L45" i="16"/>
  <c r="K45" i="16"/>
  <c r="J45" i="16"/>
  <c r="I45" i="16"/>
  <c r="H45" i="16"/>
  <c r="G45" i="16"/>
  <c r="F45" i="16"/>
  <c r="K44" i="16"/>
  <c r="P44" i="16" s="1"/>
  <c r="J44" i="16"/>
  <c r="O44" i="16" s="1"/>
  <c r="I44" i="16"/>
  <c r="N44" i="16" s="1"/>
  <c r="H44" i="16"/>
  <c r="M44" i="16" s="1"/>
  <c r="G44" i="16"/>
  <c r="L44" i="16" s="1"/>
  <c r="F44" i="16"/>
  <c r="P43" i="16"/>
  <c r="O43" i="16"/>
  <c r="N43" i="16"/>
  <c r="M43" i="16"/>
  <c r="L43" i="16"/>
  <c r="K43" i="16"/>
  <c r="J43" i="16"/>
  <c r="I43" i="16"/>
  <c r="H43" i="16"/>
  <c r="G43" i="16"/>
  <c r="F43" i="16"/>
  <c r="P42" i="16"/>
  <c r="O42" i="16"/>
  <c r="N42" i="16"/>
  <c r="M42" i="16"/>
  <c r="L42" i="16"/>
  <c r="K42" i="16"/>
  <c r="J42" i="16"/>
  <c r="I42" i="16"/>
  <c r="H42" i="16"/>
  <c r="G42" i="16"/>
  <c r="F42" i="16"/>
  <c r="P41" i="16"/>
  <c r="O41" i="16"/>
  <c r="N41" i="16"/>
  <c r="M41" i="16"/>
  <c r="L41" i="16"/>
  <c r="K41" i="16"/>
  <c r="J41" i="16"/>
  <c r="I41" i="16"/>
  <c r="H41" i="16"/>
  <c r="G41" i="16"/>
  <c r="F41" i="16"/>
  <c r="P40" i="16"/>
  <c r="O40" i="16"/>
  <c r="N40" i="16"/>
  <c r="M40" i="16"/>
  <c r="L40" i="16"/>
  <c r="K40" i="16"/>
  <c r="J40" i="16"/>
  <c r="I40" i="16"/>
  <c r="H40" i="16"/>
  <c r="G40" i="16"/>
  <c r="F40" i="16"/>
  <c r="P39" i="16"/>
  <c r="O39" i="16"/>
  <c r="N39" i="16"/>
  <c r="M39" i="16"/>
  <c r="L39" i="16"/>
  <c r="K39" i="16"/>
  <c r="J39" i="16"/>
  <c r="I39" i="16"/>
  <c r="H39" i="16"/>
  <c r="G39" i="16"/>
  <c r="F39" i="16"/>
  <c r="L38" i="16"/>
  <c r="K38" i="16"/>
  <c r="P38" i="16" s="1"/>
  <c r="J38" i="16"/>
  <c r="O38" i="16" s="1"/>
  <c r="I38" i="16"/>
  <c r="N38" i="16" s="1"/>
  <c r="H38" i="16"/>
  <c r="M38" i="16" s="1"/>
  <c r="G38" i="16"/>
  <c r="F38" i="16"/>
  <c r="N37" i="16"/>
  <c r="L37" i="16"/>
  <c r="K37" i="16"/>
  <c r="P37" i="16" s="1"/>
  <c r="J37" i="16"/>
  <c r="O37" i="16" s="1"/>
  <c r="I37" i="16"/>
  <c r="H37" i="16"/>
  <c r="M37" i="16" s="1"/>
  <c r="G37" i="16"/>
  <c r="F37" i="16"/>
  <c r="P36" i="16"/>
  <c r="O36" i="16"/>
  <c r="N36" i="16"/>
  <c r="M36" i="16"/>
  <c r="L36" i="16"/>
  <c r="K36" i="16"/>
  <c r="J36" i="16"/>
  <c r="I36" i="16"/>
  <c r="H36" i="16"/>
  <c r="G36" i="16"/>
  <c r="F36" i="16"/>
  <c r="P35" i="16"/>
  <c r="O35" i="16"/>
  <c r="N35" i="16"/>
  <c r="M35" i="16"/>
  <c r="L35" i="16"/>
  <c r="K35" i="16"/>
  <c r="J35" i="16"/>
  <c r="I35" i="16"/>
  <c r="H35" i="16"/>
  <c r="G35" i="16"/>
  <c r="F35" i="16"/>
  <c r="L34" i="16"/>
  <c r="K34" i="16"/>
  <c r="P34" i="16" s="1"/>
  <c r="J34" i="16"/>
  <c r="O34" i="16" s="1"/>
  <c r="I34" i="16"/>
  <c r="N34" i="16" s="1"/>
  <c r="H34" i="16"/>
  <c r="M34" i="16" s="1"/>
  <c r="G34" i="16"/>
  <c r="F34" i="16"/>
  <c r="P33" i="16"/>
  <c r="O33" i="16"/>
  <c r="N33" i="16"/>
  <c r="M33" i="16"/>
  <c r="L33" i="16"/>
  <c r="K33" i="16"/>
  <c r="J33" i="16"/>
  <c r="I33" i="16"/>
  <c r="H33" i="16"/>
  <c r="G33" i="16"/>
  <c r="F33" i="16"/>
  <c r="P32" i="16"/>
  <c r="O32" i="16"/>
  <c r="N32" i="16"/>
  <c r="M32" i="16"/>
  <c r="L32" i="16"/>
  <c r="K32" i="16"/>
  <c r="J32" i="16"/>
  <c r="I32" i="16"/>
  <c r="H32" i="16"/>
  <c r="G32" i="16"/>
  <c r="F32" i="16"/>
  <c r="L31" i="16"/>
  <c r="K31" i="16"/>
  <c r="P31" i="16" s="1"/>
  <c r="J31" i="16"/>
  <c r="O31" i="16" s="1"/>
  <c r="I31" i="16"/>
  <c r="N31" i="16" s="1"/>
  <c r="H31" i="16"/>
  <c r="M31" i="16" s="1"/>
  <c r="G31" i="16"/>
  <c r="L30" i="16"/>
  <c r="K30" i="16"/>
  <c r="P30" i="16" s="1"/>
  <c r="J30" i="16"/>
  <c r="O30" i="16" s="1"/>
  <c r="I30" i="16"/>
  <c r="N30" i="16" s="1"/>
  <c r="H30" i="16"/>
  <c r="M30" i="16" s="1"/>
  <c r="G30" i="16"/>
  <c r="F30" i="16"/>
  <c r="K29" i="16"/>
  <c r="P29" i="16" s="1"/>
  <c r="J29" i="16"/>
  <c r="O29" i="16" s="1"/>
  <c r="I29" i="16"/>
  <c r="N29" i="16" s="1"/>
  <c r="H29" i="16"/>
  <c r="M29" i="16" s="1"/>
  <c r="G29" i="16"/>
  <c r="L29" i="16" s="1"/>
  <c r="F29" i="16"/>
  <c r="K28" i="16"/>
  <c r="P28" i="16" s="1"/>
  <c r="J28" i="16"/>
  <c r="O28" i="16" s="1"/>
  <c r="I28" i="16"/>
  <c r="N28" i="16" s="1"/>
  <c r="H28" i="16"/>
  <c r="M28" i="16" s="1"/>
  <c r="G28" i="16"/>
  <c r="L28" i="16" s="1"/>
  <c r="F28" i="16"/>
  <c r="K27" i="16"/>
  <c r="P27" i="16" s="1"/>
  <c r="J27" i="16"/>
  <c r="O27" i="16" s="1"/>
  <c r="I27" i="16"/>
  <c r="N27" i="16" s="1"/>
  <c r="H27" i="16"/>
  <c r="M27" i="16" s="1"/>
  <c r="G27" i="16"/>
  <c r="L27" i="16" s="1"/>
  <c r="F27" i="16"/>
  <c r="K26" i="16"/>
  <c r="P26" i="16" s="1"/>
  <c r="J26" i="16"/>
  <c r="O26" i="16" s="1"/>
  <c r="I26" i="16"/>
  <c r="N26" i="16" s="1"/>
  <c r="H26" i="16"/>
  <c r="M26" i="16" s="1"/>
  <c r="G26" i="16"/>
  <c r="L26" i="16" s="1"/>
  <c r="F26" i="16"/>
  <c r="P25" i="16"/>
  <c r="O25" i="16"/>
  <c r="N25" i="16"/>
  <c r="M25" i="16"/>
  <c r="L25" i="16"/>
  <c r="K25" i="16"/>
  <c r="J25" i="16"/>
  <c r="I25" i="16"/>
  <c r="H25" i="16"/>
  <c r="G25" i="16"/>
  <c r="P24" i="16"/>
  <c r="O24" i="16"/>
  <c r="N24" i="16"/>
  <c r="M24" i="16"/>
  <c r="L24" i="16"/>
  <c r="K24" i="16"/>
  <c r="J24" i="16"/>
  <c r="I24" i="16"/>
  <c r="H24" i="16"/>
  <c r="G24" i="16"/>
  <c r="F24" i="16"/>
  <c r="P23" i="16"/>
  <c r="O23" i="16"/>
  <c r="N23" i="16"/>
  <c r="M23" i="16"/>
  <c r="K23" i="16"/>
  <c r="J23" i="16"/>
  <c r="I23" i="16"/>
  <c r="H23" i="16"/>
  <c r="G23" i="16"/>
  <c r="L23" i="16" s="1"/>
  <c r="K22" i="16"/>
  <c r="P22" i="16" s="1"/>
  <c r="J22" i="16"/>
  <c r="O22" i="16" s="1"/>
  <c r="I22" i="16"/>
  <c r="N22" i="16" s="1"/>
  <c r="H22" i="16"/>
  <c r="M22" i="16" s="1"/>
  <c r="G22" i="16"/>
  <c r="L22" i="16" s="1"/>
  <c r="F22" i="16"/>
  <c r="K21" i="16"/>
  <c r="P21" i="16" s="1"/>
  <c r="J21" i="16"/>
  <c r="O21" i="16" s="1"/>
  <c r="I21" i="16"/>
  <c r="N21" i="16" s="1"/>
  <c r="H21" i="16"/>
  <c r="M21" i="16" s="1"/>
  <c r="G21" i="16"/>
  <c r="L21" i="16" s="1"/>
  <c r="F21" i="16"/>
  <c r="M20" i="16"/>
  <c r="K20" i="16"/>
  <c r="P20" i="16" s="1"/>
  <c r="J20" i="16"/>
  <c r="O20" i="16" s="1"/>
  <c r="I20" i="16"/>
  <c r="N20" i="16" s="1"/>
  <c r="H20" i="16"/>
  <c r="G20" i="16"/>
  <c r="L20" i="16" s="1"/>
  <c r="F20" i="16"/>
  <c r="K19" i="16"/>
  <c r="P19" i="16" s="1"/>
  <c r="J19" i="16"/>
  <c r="O19" i="16" s="1"/>
  <c r="I19" i="16"/>
  <c r="N19" i="16" s="1"/>
  <c r="H19" i="16"/>
  <c r="M19" i="16" s="1"/>
  <c r="G19" i="16"/>
  <c r="L19" i="16" s="1"/>
  <c r="F19" i="16"/>
  <c r="K18" i="16"/>
  <c r="P18" i="16" s="1"/>
  <c r="J18" i="16"/>
  <c r="O18" i="16" s="1"/>
  <c r="I18" i="16"/>
  <c r="N18" i="16" s="1"/>
  <c r="H18" i="16"/>
  <c r="M18" i="16" s="1"/>
  <c r="G18" i="16"/>
  <c r="L18" i="16" s="1"/>
  <c r="F18" i="16"/>
  <c r="K17" i="16"/>
  <c r="P17" i="16" s="1"/>
  <c r="J17" i="16"/>
  <c r="O17" i="16" s="1"/>
  <c r="I17" i="16"/>
  <c r="N17" i="16" s="1"/>
  <c r="H17" i="16"/>
  <c r="M17" i="16" s="1"/>
  <c r="G17" i="16"/>
  <c r="L17" i="16" s="1"/>
  <c r="F17" i="16"/>
  <c r="K16" i="16"/>
  <c r="P16" i="16" s="1"/>
  <c r="J16" i="16"/>
  <c r="O16" i="16" s="1"/>
  <c r="I16" i="16"/>
  <c r="N16" i="16" s="1"/>
  <c r="H16" i="16"/>
  <c r="M16" i="16" s="1"/>
  <c r="G16" i="16"/>
  <c r="L16" i="16" s="1"/>
  <c r="F16" i="16"/>
  <c r="P15" i="16"/>
  <c r="O15" i="16"/>
  <c r="N15" i="16"/>
  <c r="M15" i="16"/>
  <c r="L15" i="16"/>
  <c r="K15" i="16"/>
  <c r="J15" i="16"/>
  <c r="I15" i="16"/>
  <c r="H15" i="16"/>
  <c r="G15" i="16"/>
  <c r="F15" i="16"/>
  <c r="P14" i="16"/>
  <c r="O14" i="16"/>
  <c r="N14" i="16"/>
  <c r="M14" i="16"/>
  <c r="L14" i="16"/>
  <c r="K14" i="16"/>
  <c r="J14" i="16"/>
  <c r="I14" i="16"/>
  <c r="H14" i="16"/>
  <c r="G14" i="16"/>
  <c r="F14" i="16"/>
  <c r="P13" i="16"/>
  <c r="O13" i="16"/>
  <c r="N13" i="16"/>
  <c r="L13" i="16"/>
  <c r="K13" i="16"/>
  <c r="J13" i="16"/>
  <c r="I13" i="16"/>
  <c r="H13" i="16"/>
  <c r="G13" i="16"/>
  <c r="F13" i="16"/>
  <c r="P12" i="16"/>
  <c r="O12" i="16"/>
  <c r="N12" i="16"/>
  <c r="M12" i="16"/>
  <c r="L12" i="16"/>
  <c r="K12" i="16"/>
  <c r="J12" i="16"/>
  <c r="I12" i="16"/>
  <c r="H12" i="16"/>
  <c r="G12" i="16"/>
  <c r="F12" i="16"/>
  <c r="P11" i="16"/>
  <c r="O11" i="16"/>
  <c r="N11" i="16"/>
  <c r="K11" i="16"/>
  <c r="J11" i="16"/>
  <c r="I11" i="16"/>
  <c r="H11" i="16"/>
  <c r="M11" i="16" s="1"/>
  <c r="G11" i="16"/>
  <c r="L11" i="16" s="1"/>
  <c r="F11" i="16"/>
  <c r="P10" i="16"/>
  <c r="O10" i="16"/>
  <c r="N10" i="16"/>
  <c r="M10" i="16"/>
  <c r="K10" i="16"/>
  <c r="J10" i="16"/>
  <c r="I10" i="16"/>
  <c r="H10" i="16"/>
  <c r="G10" i="16"/>
  <c r="L10" i="16" s="1"/>
  <c r="F10" i="16"/>
  <c r="P9" i="16"/>
  <c r="O9" i="16"/>
  <c r="N9" i="16"/>
  <c r="K9" i="16"/>
  <c r="J9" i="16"/>
  <c r="I9" i="16"/>
  <c r="H9" i="16"/>
  <c r="M9" i="16" s="1"/>
  <c r="G9" i="16"/>
  <c r="L9" i="16" s="1"/>
  <c r="F9" i="16"/>
  <c r="P8" i="16"/>
  <c r="O8" i="16"/>
  <c r="N8" i="16"/>
  <c r="K8" i="16"/>
  <c r="J8" i="16"/>
  <c r="I8" i="16"/>
  <c r="H8" i="16"/>
  <c r="M8" i="16" s="1"/>
  <c r="G8" i="16"/>
  <c r="L8" i="16" s="1"/>
  <c r="F8" i="16"/>
  <c r="F7" i="16"/>
  <c r="K6" i="16"/>
  <c r="P6" i="16" s="1"/>
  <c r="J6" i="16"/>
  <c r="O6" i="16" s="1"/>
  <c r="I6" i="16"/>
  <c r="N6" i="16" s="1"/>
  <c r="H6" i="16"/>
  <c r="M6" i="16" s="1"/>
  <c r="K4" i="16"/>
  <c r="P4" i="16" s="1"/>
  <c r="J4" i="16"/>
  <c r="O4" i="16" s="1"/>
  <c r="I4" i="16"/>
  <c r="N4" i="16" s="1"/>
  <c r="H4" i="16"/>
  <c r="M4" i="16" s="1"/>
  <c r="K2" i="16"/>
  <c r="P2" i="16" s="1"/>
  <c r="J2" i="16"/>
  <c r="O2" i="16" s="1"/>
  <c r="I2" i="16"/>
  <c r="N2" i="16" s="1"/>
  <c r="H2" i="16"/>
  <c r="M2" i="16" s="1"/>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A5" i="16"/>
  <c r="A4" i="16"/>
  <c r="A3" i="16"/>
  <c r="F2" i="11"/>
  <c r="F7" i="13"/>
  <c r="F5" i="13"/>
  <c r="F5" i="16" s="1"/>
  <c r="F3" i="13"/>
  <c r="F3" i="16" s="1"/>
  <c r="F2" i="13"/>
  <c r="F2" i="16" s="1"/>
  <c r="F7" i="11"/>
  <c r="F5" i="11"/>
  <c r="F3" i="11"/>
  <c r="H80" i="1" l="1"/>
  <c r="I80" i="1"/>
  <c r="J80" i="1"/>
  <c r="K80" i="1"/>
  <c r="H80" i="11"/>
  <c r="I80" i="11"/>
  <c r="J80" i="11"/>
  <c r="K80" i="11"/>
  <c r="H80" i="13"/>
  <c r="I80" i="13"/>
  <c r="J80" i="13"/>
  <c r="K80" i="13"/>
  <c r="G80" i="1"/>
  <c r="G80" i="11"/>
  <c r="G80" i="13"/>
  <c r="H79" i="1"/>
  <c r="I79" i="1"/>
  <c r="J79" i="1"/>
  <c r="K79" i="1"/>
  <c r="H79" i="11"/>
  <c r="I79" i="11"/>
  <c r="I79" i="16" s="1"/>
  <c r="J79" i="11"/>
  <c r="K79" i="11"/>
  <c r="K79" i="16" s="1"/>
  <c r="H79" i="13"/>
  <c r="I79" i="13"/>
  <c r="J79" i="13"/>
  <c r="K79" i="13"/>
  <c r="G79" i="1"/>
  <c r="G79" i="11"/>
  <c r="G79" i="13"/>
  <c r="F43" i="13"/>
  <c r="F42" i="13"/>
  <c r="F41" i="13"/>
  <c r="F40" i="13"/>
  <c r="F39" i="13"/>
  <c r="F38" i="13"/>
  <c r="F37" i="13"/>
  <c r="F36" i="13"/>
  <c r="F35" i="13"/>
  <c r="F34" i="13"/>
  <c r="F33" i="13"/>
  <c r="F32" i="13"/>
  <c r="F31" i="13"/>
  <c r="F31" i="16" s="1"/>
  <c r="F30" i="13"/>
  <c r="F29" i="13"/>
  <c r="F28" i="13"/>
  <c r="F27" i="13"/>
  <c r="F26" i="13"/>
  <c r="F25" i="13"/>
  <c r="F25" i="16" s="1"/>
  <c r="F24" i="13"/>
  <c r="F23" i="13"/>
  <c r="F23" i="16" s="1"/>
  <c r="F22" i="13"/>
  <c r="F21" i="13"/>
  <c r="F20" i="13"/>
  <c r="F19" i="13"/>
  <c r="F18" i="13"/>
  <c r="F17" i="13"/>
  <c r="F16" i="13"/>
  <c r="F15" i="13"/>
  <c r="F14" i="13"/>
  <c r="F13" i="13"/>
  <c r="F12" i="13"/>
  <c r="F11" i="13"/>
  <c r="F10" i="13"/>
  <c r="F9" i="13"/>
  <c r="F8" i="13"/>
  <c r="G2" i="11"/>
  <c r="G2" i="16" s="1"/>
  <c r="L2" i="16" s="1"/>
  <c r="F43" i="11"/>
  <c r="F42" i="11"/>
  <c r="F41" i="11"/>
  <c r="F40" i="11"/>
  <c r="F39" i="11"/>
  <c r="F38" i="11"/>
  <c r="F37" i="11"/>
  <c r="F36" i="11"/>
  <c r="F35" i="11"/>
  <c r="F34" i="11"/>
  <c r="F33" i="11"/>
  <c r="F32" i="11"/>
  <c r="F31" i="11"/>
  <c r="F30" i="11"/>
  <c r="F29" i="11"/>
  <c r="F28" i="11"/>
  <c r="F27" i="11"/>
  <c r="F26" i="11"/>
  <c r="F25" i="11"/>
  <c r="F24" i="11"/>
  <c r="F23" i="11"/>
  <c r="F22" i="11"/>
  <c r="F21" i="11"/>
  <c r="F20" i="11"/>
  <c r="F19" i="11"/>
  <c r="F18" i="11"/>
  <c r="F17" i="11"/>
  <c r="F16" i="11"/>
  <c r="F15" i="11"/>
  <c r="F14" i="11"/>
  <c r="F13" i="11"/>
  <c r="F12" i="11"/>
  <c r="F11" i="11"/>
  <c r="F10" i="11"/>
  <c r="F9" i="11"/>
  <c r="F8" i="11"/>
  <c r="A2" i="7"/>
  <c r="J79" i="16" l="1"/>
  <c r="O79" i="16" s="1"/>
  <c r="J80" i="16"/>
  <c r="O80" i="16"/>
  <c r="H80" i="16"/>
  <c r="M80" i="16"/>
  <c r="I80" i="16"/>
  <c r="N80" i="16"/>
  <c r="H79" i="16"/>
  <c r="M79" i="16" s="1"/>
  <c r="P79" i="16"/>
  <c r="G80" i="16"/>
  <c r="L80" i="16"/>
  <c r="K80" i="16"/>
  <c r="P80" i="16"/>
  <c r="G79" i="16"/>
  <c r="L79" i="16" s="1"/>
  <c r="N79" i="16"/>
  <c r="P102" i="15"/>
  <c r="O102" i="15"/>
  <c r="N102" i="15"/>
  <c r="M102" i="15"/>
  <c r="L102" i="15"/>
  <c r="K102" i="15"/>
  <c r="J102" i="15"/>
  <c r="I102" i="15"/>
  <c r="H102" i="15"/>
  <c r="G102" i="15"/>
  <c r="P101" i="15"/>
  <c r="O101" i="15"/>
  <c r="N101" i="15"/>
  <c r="L101" i="15"/>
  <c r="K101" i="15"/>
  <c r="J101" i="15"/>
  <c r="I101" i="15"/>
  <c r="G101" i="15"/>
  <c r="P100" i="15"/>
  <c r="O100" i="15"/>
  <c r="N100" i="15"/>
  <c r="M100" i="15"/>
  <c r="L100" i="15"/>
  <c r="K100" i="15"/>
  <c r="J100" i="15"/>
  <c r="I100" i="15"/>
  <c r="H100" i="15"/>
  <c r="G100" i="15"/>
  <c r="P102" i="14"/>
  <c r="O102" i="14"/>
  <c r="N102" i="14"/>
  <c r="M102" i="14"/>
  <c r="L102" i="14"/>
  <c r="K102" i="14"/>
  <c r="J102" i="14"/>
  <c r="I102" i="14"/>
  <c r="H102" i="14"/>
  <c r="G102" i="14"/>
  <c r="P101" i="14"/>
  <c r="O101" i="14"/>
  <c r="N101" i="14"/>
  <c r="L101" i="14"/>
  <c r="K101" i="14"/>
  <c r="J101" i="14"/>
  <c r="I101" i="14"/>
  <c r="G101" i="14"/>
  <c r="P100" i="14"/>
  <c r="O100" i="14"/>
  <c r="N100" i="14"/>
  <c r="M100" i="14"/>
  <c r="L100" i="14"/>
  <c r="K100" i="14"/>
  <c r="J100" i="14"/>
  <c r="I100" i="14"/>
  <c r="H100" i="14"/>
  <c r="G100" i="14"/>
  <c r="T101" i="11"/>
  <c r="S101" i="11"/>
  <c r="R101" i="11"/>
  <c r="P101" i="11"/>
  <c r="O101" i="11"/>
  <c r="N101" i="11"/>
  <c r="M101" i="11"/>
  <c r="Q101" i="11" s="1"/>
  <c r="A101" i="11"/>
  <c r="P100" i="11"/>
  <c r="T100" i="11" s="1"/>
  <c r="O100" i="11"/>
  <c r="S100" i="11" s="1"/>
  <c r="N100" i="11"/>
  <c r="R100" i="11" s="1"/>
  <c r="M100" i="11"/>
  <c r="Q100" i="11" s="1"/>
  <c r="A100" i="11"/>
  <c r="T101" i="13"/>
  <c r="S101" i="13"/>
  <c r="R101" i="13"/>
  <c r="Q101" i="13"/>
  <c r="P101" i="13"/>
  <c r="O101" i="13"/>
  <c r="N101" i="13"/>
  <c r="M101" i="13"/>
  <c r="A101" i="13"/>
  <c r="T100" i="13"/>
  <c r="S100" i="13"/>
  <c r="R100" i="13"/>
  <c r="Q100" i="13"/>
  <c r="P100" i="13"/>
  <c r="O100" i="13"/>
  <c r="N100" i="13"/>
  <c r="M100" i="13"/>
  <c r="A100" i="13"/>
  <c r="F101" i="14"/>
  <c r="A101" i="14"/>
  <c r="F100" i="14"/>
  <c r="A100" i="14"/>
  <c r="F101" i="15"/>
  <c r="A101" i="15"/>
  <c r="F100" i="15"/>
  <c r="A100" i="15"/>
  <c r="T101" i="1"/>
  <c r="S101" i="1"/>
  <c r="Q101" i="1"/>
  <c r="P101" i="1"/>
  <c r="O101" i="1"/>
  <c r="D101" i="1"/>
  <c r="C101" i="1"/>
  <c r="A101" i="1"/>
  <c r="T100" i="1"/>
  <c r="S100" i="1"/>
  <c r="R100" i="1"/>
  <c r="Q100" i="1"/>
  <c r="P100" i="1"/>
  <c r="O100" i="1"/>
  <c r="N100" i="1"/>
  <c r="M100" i="1"/>
  <c r="D100" i="1"/>
  <c r="C100" i="1"/>
  <c r="A100" i="1"/>
  <c r="T108" i="11" l="1"/>
  <c r="S108" i="11"/>
  <c r="R108" i="11"/>
  <c r="Q108" i="11"/>
  <c r="S107" i="11"/>
  <c r="R107" i="11"/>
  <c r="Q107" i="11"/>
  <c r="T102" i="11"/>
  <c r="S102" i="11"/>
  <c r="R102" i="11"/>
  <c r="Q102" i="11"/>
  <c r="T96" i="11"/>
  <c r="S96" i="11"/>
  <c r="T91" i="11"/>
  <c r="S91" i="11"/>
  <c r="R91" i="11"/>
  <c r="Q91" i="11"/>
  <c r="T89" i="11"/>
  <c r="S89" i="11"/>
  <c r="R89" i="11"/>
  <c r="Q89" i="11"/>
  <c r="T84" i="11"/>
  <c r="S84" i="11"/>
  <c r="R84" i="11"/>
  <c r="Q84" i="11"/>
  <c r="T78" i="11"/>
  <c r="S78" i="11"/>
  <c r="R78" i="11"/>
  <c r="Q78" i="11"/>
  <c r="T76" i="11"/>
  <c r="S76" i="11"/>
  <c r="R76" i="11"/>
  <c r="Q76" i="11"/>
  <c r="T75" i="11"/>
  <c r="Q75" i="11"/>
  <c r="T74" i="11"/>
  <c r="S74" i="11"/>
  <c r="R74" i="11"/>
  <c r="Q74" i="11"/>
  <c r="S73" i="11"/>
  <c r="R73" i="11"/>
  <c r="T72" i="11"/>
  <c r="S72" i="11"/>
  <c r="R72" i="11"/>
  <c r="Q72" i="11"/>
  <c r="T50" i="11"/>
  <c r="S50" i="11"/>
  <c r="R50" i="11"/>
  <c r="Q50" i="11"/>
  <c r="T45" i="11"/>
  <c r="S45" i="11"/>
  <c r="R45" i="11"/>
  <c r="Q45" i="11"/>
  <c r="S44" i="11"/>
  <c r="R44" i="11"/>
  <c r="Q44" i="11"/>
  <c r="T43" i="11"/>
  <c r="S43" i="11"/>
  <c r="R43" i="11"/>
  <c r="Q43" i="11"/>
  <c r="T42" i="11"/>
  <c r="S42" i="11"/>
  <c r="R42" i="11"/>
  <c r="Q42" i="11"/>
  <c r="T41" i="11"/>
  <c r="S41" i="11"/>
  <c r="R41" i="11"/>
  <c r="Q41" i="11"/>
  <c r="T40" i="11"/>
  <c r="S40" i="11"/>
  <c r="R40" i="11"/>
  <c r="Q40" i="11"/>
  <c r="T39" i="11"/>
  <c r="S39" i="11"/>
  <c r="R39" i="11"/>
  <c r="Q39" i="11"/>
  <c r="T38" i="11"/>
  <c r="S38" i="11"/>
  <c r="R38" i="11"/>
  <c r="Q38" i="11"/>
  <c r="T37" i="11"/>
  <c r="S37" i="11"/>
  <c r="R37" i="11"/>
  <c r="Q37" i="11"/>
  <c r="T36" i="11"/>
  <c r="S36" i="11"/>
  <c r="R36" i="11"/>
  <c r="Q36" i="11"/>
  <c r="T35" i="11"/>
  <c r="S35" i="11"/>
  <c r="R35" i="11"/>
  <c r="Q35" i="11"/>
  <c r="T34" i="11"/>
  <c r="S34" i="11"/>
  <c r="R34" i="11"/>
  <c r="Q34" i="11"/>
  <c r="T33" i="11"/>
  <c r="S33" i="11"/>
  <c r="R33" i="11"/>
  <c r="Q33" i="11"/>
  <c r="T32" i="11"/>
  <c r="S32" i="11"/>
  <c r="R32" i="11"/>
  <c r="Q32" i="11"/>
  <c r="T25" i="11"/>
  <c r="S25" i="11"/>
  <c r="Q25" i="11"/>
  <c r="T24" i="11"/>
  <c r="S24" i="11"/>
  <c r="Q24" i="11"/>
  <c r="T15" i="11"/>
  <c r="S15" i="11"/>
  <c r="R15" i="11"/>
  <c r="Q15" i="11"/>
  <c r="T14" i="11"/>
  <c r="S14" i="11"/>
  <c r="R14" i="11"/>
  <c r="Q14" i="11"/>
  <c r="T13" i="11"/>
  <c r="S13" i="11"/>
  <c r="R13" i="11"/>
  <c r="Q13" i="11"/>
  <c r="T12" i="11"/>
  <c r="S12" i="11"/>
  <c r="R12" i="11"/>
  <c r="Q12" i="11"/>
  <c r="T11" i="11"/>
  <c r="S11" i="11"/>
  <c r="R11" i="11"/>
  <c r="Q11" i="11"/>
  <c r="T10" i="11"/>
  <c r="S10" i="11"/>
  <c r="T9" i="11"/>
  <c r="S9" i="11"/>
  <c r="R9" i="11"/>
  <c r="Q9" i="11"/>
  <c r="T8" i="11"/>
  <c r="S8" i="11"/>
  <c r="R8" i="11"/>
  <c r="Q8" i="11"/>
  <c r="T108" i="13"/>
  <c r="S108" i="13"/>
  <c r="R108" i="13"/>
  <c r="Q108" i="13"/>
  <c r="T102" i="13"/>
  <c r="S102" i="13"/>
  <c r="R102" i="13"/>
  <c r="Q102" i="13"/>
  <c r="T97" i="13"/>
  <c r="S97" i="13"/>
  <c r="T91" i="13"/>
  <c r="S91" i="13"/>
  <c r="R91" i="13"/>
  <c r="Q91" i="13"/>
  <c r="T89" i="13"/>
  <c r="S89" i="13"/>
  <c r="R89" i="13"/>
  <c r="Q89" i="13"/>
  <c r="T84" i="13"/>
  <c r="S84" i="13"/>
  <c r="R84" i="13"/>
  <c r="Q84" i="13"/>
  <c r="T78" i="13"/>
  <c r="S78" i="13"/>
  <c r="R78" i="13"/>
  <c r="Q78" i="13"/>
  <c r="T76" i="13"/>
  <c r="S76" i="13"/>
  <c r="R76" i="13"/>
  <c r="Q76" i="13"/>
  <c r="T74" i="13"/>
  <c r="S74" i="13"/>
  <c r="R74" i="13"/>
  <c r="Q74" i="13"/>
  <c r="T72" i="13"/>
  <c r="S72" i="13"/>
  <c r="R72" i="13"/>
  <c r="Q72" i="13"/>
  <c r="R59" i="13"/>
  <c r="T50" i="13"/>
  <c r="S50" i="13"/>
  <c r="R50" i="13"/>
  <c r="Q50" i="13"/>
  <c r="T49" i="13"/>
  <c r="S49" i="13"/>
  <c r="R49" i="13"/>
  <c r="T45" i="13"/>
  <c r="S45" i="13"/>
  <c r="R45" i="13"/>
  <c r="Q45" i="13"/>
  <c r="T43" i="13"/>
  <c r="S43" i="13"/>
  <c r="R43" i="13"/>
  <c r="Q43" i="13"/>
  <c r="T42" i="13"/>
  <c r="S42" i="13"/>
  <c r="R42" i="13"/>
  <c r="Q42" i="13"/>
  <c r="T41" i="13"/>
  <c r="S41" i="13"/>
  <c r="R41" i="13"/>
  <c r="Q41" i="13"/>
  <c r="T40" i="13"/>
  <c r="S40" i="13"/>
  <c r="R40" i="13"/>
  <c r="Q40" i="13"/>
  <c r="T39" i="13"/>
  <c r="S39" i="13"/>
  <c r="R39" i="13"/>
  <c r="Q39" i="13"/>
  <c r="Q38" i="13"/>
  <c r="Q37" i="13"/>
  <c r="T36" i="13"/>
  <c r="S36" i="13"/>
  <c r="R36" i="13"/>
  <c r="Q36" i="13"/>
  <c r="T35" i="13"/>
  <c r="S35" i="13"/>
  <c r="R35" i="13"/>
  <c r="Q35" i="13"/>
  <c r="Q34" i="13"/>
  <c r="T33" i="13"/>
  <c r="S33" i="13"/>
  <c r="R33" i="13"/>
  <c r="Q33" i="13"/>
  <c r="T32" i="13"/>
  <c r="S32" i="13"/>
  <c r="R32" i="13"/>
  <c r="Q32" i="13"/>
  <c r="T25" i="13"/>
  <c r="S25" i="13"/>
  <c r="R25" i="13"/>
  <c r="Q25" i="13"/>
  <c r="T24" i="13"/>
  <c r="S24" i="13"/>
  <c r="R24" i="13"/>
  <c r="Q24" i="13"/>
  <c r="T15" i="13"/>
  <c r="S15" i="13"/>
  <c r="R15" i="13"/>
  <c r="Q15" i="13"/>
  <c r="T14" i="13"/>
  <c r="S14" i="13"/>
  <c r="R14" i="13"/>
  <c r="Q14" i="13"/>
  <c r="T13" i="13"/>
  <c r="S13" i="13"/>
  <c r="R13" i="13"/>
  <c r="Q13" i="13"/>
  <c r="T12" i="13"/>
  <c r="S12" i="13"/>
  <c r="R12" i="13"/>
  <c r="Q12" i="13"/>
  <c r="T11" i="13"/>
  <c r="S11" i="13"/>
  <c r="Q11" i="13"/>
  <c r="T10" i="13"/>
  <c r="S10" i="13"/>
  <c r="R10" i="13"/>
  <c r="Q10" i="13"/>
  <c r="T9" i="13"/>
  <c r="S9" i="13"/>
  <c r="R9" i="13"/>
  <c r="Q9" i="13"/>
  <c r="T8" i="13"/>
  <c r="S8" i="13"/>
  <c r="R8" i="13"/>
  <c r="T108" i="1"/>
  <c r="S108" i="1"/>
  <c r="R108" i="1"/>
  <c r="Q108" i="1"/>
  <c r="T102" i="1"/>
  <c r="S102" i="1"/>
  <c r="R102" i="1"/>
  <c r="Q102" i="1"/>
  <c r="T91" i="1"/>
  <c r="S91" i="1"/>
  <c r="R91" i="1"/>
  <c r="Q91" i="1"/>
  <c r="T89" i="1"/>
  <c r="S89" i="1"/>
  <c r="R89" i="1"/>
  <c r="Q89" i="1"/>
  <c r="T84" i="1"/>
  <c r="S84" i="1"/>
  <c r="R84" i="1"/>
  <c r="Q84" i="1"/>
  <c r="T78" i="1"/>
  <c r="S78" i="1"/>
  <c r="R78" i="1"/>
  <c r="Q78" i="1"/>
  <c r="T76" i="1"/>
  <c r="S76" i="1"/>
  <c r="R76" i="1"/>
  <c r="Q76" i="1"/>
  <c r="T75" i="1"/>
  <c r="T74" i="1"/>
  <c r="S74" i="1"/>
  <c r="R74" i="1"/>
  <c r="Q74" i="1"/>
  <c r="T72" i="1"/>
  <c r="S72" i="1"/>
  <c r="R72" i="1"/>
  <c r="Q72" i="1"/>
  <c r="R52" i="1"/>
  <c r="T50" i="1"/>
  <c r="S50" i="1"/>
  <c r="R50" i="1"/>
  <c r="Q50" i="1"/>
  <c r="S51" i="1"/>
  <c r="R51" i="1"/>
  <c r="Q51" i="1"/>
  <c r="R49" i="1"/>
  <c r="T45" i="1"/>
  <c r="S45" i="1"/>
  <c r="R45" i="1"/>
  <c r="Q45" i="1"/>
  <c r="T43" i="1"/>
  <c r="S43" i="1"/>
  <c r="R43" i="1"/>
  <c r="Q43" i="1"/>
  <c r="T42" i="1"/>
  <c r="S42" i="1"/>
  <c r="R42" i="1"/>
  <c r="Q42" i="1"/>
  <c r="T41" i="1"/>
  <c r="S41" i="1"/>
  <c r="R41" i="1"/>
  <c r="Q41" i="1"/>
  <c r="T40" i="1"/>
  <c r="S40" i="1"/>
  <c r="R40" i="1"/>
  <c r="Q40" i="1"/>
  <c r="T39" i="1"/>
  <c r="S39" i="1"/>
  <c r="R39" i="1"/>
  <c r="Q39" i="1"/>
  <c r="Q38" i="1"/>
  <c r="Q37" i="1"/>
  <c r="T36" i="1"/>
  <c r="S36" i="1"/>
  <c r="R36" i="1"/>
  <c r="Q36" i="1"/>
  <c r="T35" i="1"/>
  <c r="S35" i="1"/>
  <c r="R35" i="1"/>
  <c r="Q35" i="1"/>
  <c r="Q34" i="1"/>
  <c r="T33" i="1"/>
  <c r="S33" i="1"/>
  <c r="R33" i="1"/>
  <c r="Q33" i="1"/>
  <c r="T32" i="1"/>
  <c r="S32" i="1"/>
  <c r="R32" i="1"/>
  <c r="Q32" i="1"/>
  <c r="T25" i="1"/>
  <c r="S25" i="1"/>
  <c r="R25" i="1"/>
  <c r="Q25" i="1"/>
  <c r="T24" i="1"/>
  <c r="S24" i="1"/>
  <c r="R24" i="1"/>
  <c r="Q24" i="1"/>
  <c r="T15" i="1"/>
  <c r="S15" i="1"/>
  <c r="R15" i="1"/>
  <c r="Q15" i="1"/>
  <c r="T14" i="1"/>
  <c r="S14" i="1"/>
  <c r="R14" i="1"/>
  <c r="Q14" i="1"/>
  <c r="T13" i="1"/>
  <c r="S13" i="1"/>
  <c r="R13" i="1"/>
  <c r="Q13" i="1"/>
  <c r="T12" i="1"/>
  <c r="S12" i="1"/>
  <c r="R12" i="1"/>
  <c r="Q12" i="1"/>
  <c r="T11" i="1"/>
  <c r="S11" i="1"/>
  <c r="R11" i="1"/>
  <c r="Q11" i="1"/>
  <c r="T10" i="1"/>
  <c r="S10" i="1"/>
  <c r="R10" i="1"/>
  <c r="Q10" i="1"/>
  <c r="T9" i="1"/>
  <c r="S9" i="1"/>
  <c r="R9" i="1"/>
  <c r="Q9" i="1"/>
  <c r="T8" i="1"/>
  <c r="S8" i="1"/>
  <c r="R8" i="1"/>
  <c r="P108" i="11"/>
  <c r="O108" i="11"/>
  <c r="N108" i="11"/>
  <c r="M108" i="11"/>
  <c r="P107" i="11"/>
  <c r="T107" i="11" s="1"/>
  <c r="O107" i="11"/>
  <c r="N107" i="11"/>
  <c r="M107" i="11"/>
  <c r="P102" i="11"/>
  <c r="O102" i="11"/>
  <c r="N102" i="11"/>
  <c r="M102" i="11"/>
  <c r="P97" i="11"/>
  <c r="T97" i="11" s="1"/>
  <c r="O97" i="11"/>
  <c r="S97" i="11" s="1"/>
  <c r="N97" i="11"/>
  <c r="R97" i="11" s="1"/>
  <c r="M97" i="11"/>
  <c r="Q97" i="11" s="1"/>
  <c r="P96" i="11"/>
  <c r="O96" i="11"/>
  <c r="N96" i="11"/>
  <c r="R96" i="11" s="1"/>
  <c r="M96" i="11"/>
  <c r="Q96" i="11" s="1"/>
  <c r="P91" i="11"/>
  <c r="O91" i="11"/>
  <c r="N91" i="11"/>
  <c r="M91" i="11"/>
  <c r="P89" i="11"/>
  <c r="O89" i="11"/>
  <c r="N89" i="11"/>
  <c r="M89" i="11"/>
  <c r="P85" i="11"/>
  <c r="T85" i="11" s="1"/>
  <c r="O85" i="11"/>
  <c r="S85" i="11" s="1"/>
  <c r="N85" i="11"/>
  <c r="R85" i="11" s="1"/>
  <c r="M85" i="11"/>
  <c r="Q85" i="11" s="1"/>
  <c r="P84" i="11"/>
  <c r="O84" i="11"/>
  <c r="N84" i="11"/>
  <c r="M84" i="11"/>
  <c r="P83" i="11"/>
  <c r="T83" i="11" s="1"/>
  <c r="O83" i="11"/>
  <c r="S83" i="11" s="1"/>
  <c r="N83" i="11"/>
  <c r="R83" i="11" s="1"/>
  <c r="M83" i="11"/>
  <c r="Q83" i="11" s="1"/>
  <c r="P82" i="11"/>
  <c r="T82" i="11" s="1"/>
  <c r="O82" i="11"/>
  <c r="S82" i="11" s="1"/>
  <c r="N82" i="11"/>
  <c r="R82" i="11" s="1"/>
  <c r="M82" i="11"/>
  <c r="Q82" i="11" s="1"/>
  <c r="P78" i="11"/>
  <c r="O78" i="11"/>
  <c r="N78" i="11"/>
  <c r="M78" i="11"/>
  <c r="P77" i="11"/>
  <c r="T77" i="11" s="1"/>
  <c r="O77" i="11"/>
  <c r="S77" i="11" s="1"/>
  <c r="N77" i="11"/>
  <c r="R77" i="11" s="1"/>
  <c r="M77" i="11"/>
  <c r="Q77" i="11" s="1"/>
  <c r="P76" i="11"/>
  <c r="O76" i="11"/>
  <c r="N76" i="11"/>
  <c r="M76" i="11"/>
  <c r="P75" i="11"/>
  <c r="O75" i="11"/>
  <c r="S75" i="11" s="1"/>
  <c r="N75" i="11"/>
  <c r="R75" i="11" s="1"/>
  <c r="M75" i="11"/>
  <c r="P74" i="11"/>
  <c r="O74" i="11"/>
  <c r="N74" i="11"/>
  <c r="M74" i="11"/>
  <c r="P73" i="11"/>
  <c r="T73" i="11" s="1"/>
  <c r="O73" i="11"/>
  <c r="N73" i="11"/>
  <c r="M73" i="11"/>
  <c r="Q73" i="11" s="1"/>
  <c r="P72" i="11"/>
  <c r="O72" i="11"/>
  <c r="N72" i="11"/>
  <c r="M72" i="11"/>
  <c r="P70" i="11"/>
  <c r="T70" i="11" s="1"/>
  <c r="O70" i="11"/>
  <c r="S70" i="11" s="1"/>
  <c r="N70" i="11"/>
  <c r="R70" i="11" s="1"/>
  <c r="P69" i="11"/>
  <c r="T69" i="11" s="1"/>
  <c r="O69" i="11"/>
  <c r="S69" i="11" s="1"/>
  <c r="N69" i="11"/>
  <c r="R69" i="11" s="1"/>
  <c r="M69" i="11"/>
  <c r="Q69" i="11" s="1"/>
  <c r="P68" i="11"/>
  <c r="T68" i="11" s="1"/>
  <c r="O68" i="11"/>
  <c r="S68" i="11" s="1"/>
  <c r="N68" i="11"/>
  <c r="R68" i="11" s="1"/>
  <c r="M68" i="11"/>
  <c r="Q68" i="11" s="1"/>
  <c r="P66" i="11"/>
  <c r="T66" i="11" s="1"/>
  <c r="O66" i="11"/>
  <c r="S66" i="11" s="1"/>
  <c r="N66" i="11"/>
  <c r="R66" i="11" s="1"/>
  <c r="M66" i="11"/>
  <c r="Q66" i="11" s="1"/>
  <c r="P65" i="11"/>
  <c r="T65" i="11" s="1"/>
  <c r="O65" i="11"/>
  <c r="S65" i="11" s="1"/>
  <c r="N65" i="11"/>
  <c r="R65" i="11" s="1"/>
  <c r="M65" i="11"/>
  <c r="Q65" i="11" s="1"/>
  <c r="P63" i="11"/>
  <c r="T63" i="11" s="1"/>
  <c r="O63" i="11"/>
  <c r="S63" i="11" s="1"/>
  <c r="N63" i="11"/>
  <c r="R63" i="11" s="1"/>
  <c r="M63" i="11"/>
  <c r="Q63" i="11" s="1"/>
  <c r="P62" i="11"/>
  <c r="T62" i="11" s="1"/>
  <c r="O62" i="11"/>
  <c r="S62" i="11" s="1"/>
  <c r="N62" i="11"/>
  <c r="R62" i="11" s="1"/>
  <c r="M62" i="11"/>
  <c r="Q62" i="11" s="1"/>
  <c r="P61" i="11"/>
  <c r="T61" i="11" s="1"/>
  <c r="O61" i="11"/>
  <c r="S61" i="11" s="1"/>
  <c r="N61" i="11"/>
  <c r="R61" i="11" s="1"/>
  <c r="M61" i="11"/>
  <c r="Q61" i="11" s="1"/>
  <c r="P59" i="11"/>
  <c r="T59" i="11" s="1"/>
  <c r="O59" i="11"/>
  <c r="S59" i="11" s="1"/>
  <c r="N59" i="11"/>
  <c r="R59" i="11" s="1"/>
  <c r="M59" i="11"/>
  <c r="Q59" i="11" s="1"/>
  <c r="P58" i="11"/>
  <c r="T58" i="11" s="1"/>
  <c r="O58" i="11"/>
  <c r="S58" i="11" s="1"/>
  <c r="N58" i="11"/>
  <c r="R58" i="11" s="1"/>
  <c r="M58" i="11"/>
  <c r="Q58" i="11" s="1"/>
  <c r="P57" i="11"/>
  <c r="T57" i="11" s="1"/>
  <c r="O57" i="11"/>
  <c r="S57" i="11" s="1"/>
  <c r="N57" i="11"/>
  <c r="R57" i="11" s="1"/>
  <c r="M57" i="11"/>
  <c r="Q57" i="11" s="1"/>
  <c r="P56" i="11"/>
  <c r="T56" i="11" s="1"/>
  <c r="O56" i="11"/>
  <c r="S56" i="11" s="1"/>
  <c r="N56" i="11"/>
  <c r="R56" i="11" s="1"/>
  <c r="M56" i="11"/>
  <c r="Q56" i="11" s="1"/>
  <c r="P55" i="11"/>
  <c r="T55" i="11" s="1"/>
  <c r="O55" i="11"/>
  <c r="S55" i="11" s="1"/>
  <c r="N55" i="11"/>
  <c r="R55" i="11" s="1"/>
  <c r="M55" i="11"/>
  <c r="Q55" i="11" s="1"/>
  <c r="P54" i="11"/>
  <c r="T54" i="11" s="1"/>
  <c r="O54" i="11"/>
  <c r="S54" i="11" s="1"/>
  <c r="N54" i="11"/>
  <c r="R54" i="11" s="1"/>
  <c r="M54" i="11"/>
  <c r="Q54" i="11" s="1"/>
  <c r="P52" i="11"/>
  <c r="T52" i="11" s="1"/>
  <c r="O52" i="11"/>
  <c r="S52" i="11" s="1"/>
  <c r="N52" i="11"/>
  <c r="R52" i="11" s="1"/>
  <c r="M52" i="11"/>
  <c r="Q52" i="11" s="1"/>
  <c r="P50" i="11"/>
  <c r="O50" i="11"/>
  <c r="N50" i="11"/>
  <c r="M50" i="11"/>
  <c r="P51" i="11"/>
  <c r="T51" i="11" s="1"/>
  <c r="O51" i="11"/>
  <c r="S51" i="11" s="1"/>
  <c r="N51" i="11"/>
  <c r="R51" i="11" s="1"/>
  <c r="M51" i="11"/>
  <c r="Q51" i="11" s="1"/>
  <c r="P49" i="11"/>
  <c r="T49" i="11" s="1"/>
  <c r="O49" i="11"/>
  <c r="S49" i="11" s="1"/>
  <c r="N49" i="11"/>
  <c r="R49" i="11" s="1"/>
  <c r="M49" i="11"/>
  <c r="Q49" i="11" s="1"/>
  <c r="P45" i="11"/>
  <c r="O45" i="11"/>
  <c r="N45" i="11"/>
  <c r="M45" i="11"/>
  <c r="P44" i="11"/>
  <c r="T44" i="11" s="1"/>
  <c r="O44" i="11"/>
  <c r="N44" i="11"/>
  <c r="M44" i="11"/>
  <c r="P43" i="11"/>
  <c r="O43" i="11"/>
  <c r="N43" i="11"/>
  <c r="M43" i="11"/>
  <c r="P42" i="11"/>
  <c r="O42" i="11"/>
  <c r="N42" i="11"/>
  <c r="M42" i="11"/>
  <c r="P41" i="11"/>
  <c r="O41" i="11"/>
  <c r="N41" i="11"/>
  <c r="M41" i="11"/>
  <c r="P40" i="11"/>
  <c r="O40" i="11"/>
  <c r="N40" i="11"/>
  <c r="M40" i="11"/>
  <c r="P39" i="11"/>
  <c r="O39" i="11"/>
  <c r="N39" i="11"/>
  <c r="M39" i="11"/>
  <c r="P38" i="11"/>
  <c r="O38" i="11"/>
  <c r="N38" i="11"/>
  <c r="M38" i="11"/>
  <c r="P37" i="11"/>
  <c r="O37" i="11"/>
  <c r="N37" i="11"/>
  <c r="M37" i="11"/>
  <c r="P36" i="11"/>
  <c r="O36" i="11"/>
  <c r="N36" i="11"/>
  <c r="M36" i="11"/>
  <c r="P35" i="11"/>
  <c r="O35" i="11"/>
  <c r="N35" i="11"/>
  <c r="M35" i="11"/>
  <c r="P34" i="11"/>
  <c r="O34" i="11"/>
  <c r="N34" i="11"/>
  <c r="M34" i="11"/>
  <c r="P33" i="11"/>
  <c r="O33" i="11"/>
  <c r="N33" i="11"/>
  <c r="M33" i="11"/>
  <c r="P32" i="11"/>
  <c r="O32" i="11"/>
  <c r="N32" i="11"/>
  <c r="M32" i="11"/>
  <c r="P31" i="11"/>
  <c r="T31" i="11" s="1"/>
  <c r="O31" i="11"/>
  <c r="S31" i="11" s="1"/>
  <c r="N31" i="11"/>
  <c r="R31" i="11" s="1"/>
  <c r="M31" i="11"/>
  <c r="Q31" i="11" s="1"/>
  <c r="P30" i="11"/>
  <c r="T30" i="11" s="1"/>
  <c r="O30" i="11"/>
  <c r="S30" i="11" s="1"/>
  <c r="N30" i="11"/>
  <c r="R30" i="11" s="1"/>
  <c r="M30" i="11"/>
  <c r="Q30" i="11" s="1"/>
  <c r="P29" i="11"/>
  <c r="T29" i="11" s="1"/>
  <c r="O29" i="11"/>
  <c r="S29" i="11" s="1"/>
  <c r="N29" i="11"/>
  <c r="R29" i="11" s="1"/>
  <c r="M29" i="11"/>
  <c r="Q29" i="11" s="1"/>
  <c r="P28" i="11"/>
  <c r="T28" i="11" s="1"/>
  <c r="O28" i="11"/>
  <c r="S28" i="11" s="1"/>
  <c r="N28" i="11"/>
  <c r="R28" i="11" s="1"/>
  <c r="M28" i="11"/>
  <c r="Q28" i="11" s="1"/>
  <c r="P27" i="11"/>
  <c r="T27" i="11" s="1"/>
  <c r="O27" i="11"/>
  <c r="S27" i="11" s="1"/>
  <c r="N27" i="11"/>
  <c r="R27" i="11" s="1"/>
  <c r="M27" i="11"/>
  <c r="Q27" i="11" s="1"/>
  <c r="P26" i="11"/>
  <c r="T26" i="11" s="1"/>
  <c r="O26" i="11"/>
  <c r="S26" i="11" s="1"/>
  <c r="N26" i="11"/>
  <c r="R26" i="11" s="1"/>
  <c r="M26" i="11"/>
  <c r="Q26" i="11" s="1"/>
  <c r="P25" i="11"/>
  <c r="O25" i="11"/>
  <c r="N25" i="11"/>
  <c r="R25" i="11" s="1"/>
  <c r="M25" i="11"/>
  <c r="P24" i="11"/>
  <c r="O24" i="11"/>
  <c r="N24" i="11"/>
  <c r="R24" i="11" s="1"/>
  <c r="M24" i="11"/>
  <c r="P23" i="11"/>
  <c r="T23" i="11" s="1"/>
  <c r="O23" i="11"/>
  <c r="S23" i="11" s="1"/>
  <c r="N23" i="11"/>
  <c r="R23" i="11" s="1"/>
  <c r="M23" i="11"/>
  <c r="Q23" i="11" s="1"/>
  <c r="P22" i="11"/>
  <c r="T22" i="11" s="1"/>
  <c r="O22" i="11"/>
  <c r="S22" i="11" s="1"/>
  <c r="N22" i="11"/>
  <c r="R22" i="11" s="1"/>
  <c r="M22" i="11"/>
  <c r="Q22" i="11" s="1"/>
  <c r="P21" i="11"/>
  <c r="T21" i="11" s="1"/>
  <c r="O21" i="11"/>
  <c r="S21" i="11" s="1"/>
  <c r="N21" i="11"/>
  <c r="R21" i="11" s="1"/>
  <c r="M21" i="11"/>
  <c r="Q21" i="11" s="1"/>
  <c r="P20" i="11"/>
  <c r="T20" i="11" s="1"/>
  <c r="O20" i="11"/>
  <c r="S20" i="11" s="1"/>
  <c r="N20" i="11"/>
  <c r="R20" i="11" s="1"/>
  <c r="M20" i="11"/>
  <c r="Q20" i="11" s="1"/>
  <c r="P19" i="11"/>
  <c r="T19" i="11" s="1"/>
  <c r="O19" i="11"/>
  <c r="S19" i="11" s="1"/>
  <c r="N19" i="11"/>
  <c r="R19" i="11" s="1"/>
  <c r="M19" i="11"/>
  <c r="Q19" i="11" s="1"/>
  <c r="P18" i="11"/>
  <c r="T18" i="11" s="1"/>
  <c r="O18" i="11"/>
  <c r="S18" i="11" s="1"/>
  <c r="N18" i="11"/>
  <c r="R18" i="11" s="1"/>
  <c r="M18" i="11"/>
  <c r="Q18" i="11" s="1"/>
  <c r="P17" i="11"/>
  <c r="T17" i="11" s="1"/>
  <c r="O17" i="11"/>
  <c r="S17" i="11" s="1"/>
  <c r="N17" i="11"/>
  <c r="R17" i="11" s="1"/>
  <c r="M17" i="11"/>
  <c r="Q17" i="11" s="1"/>
  <c r="P16" i="11"/>
  <c r="T16" i="11" s="1"/>
  <c r="O16" i="11"/>
  <c r="S16" i="11" s="1"/>
  <c r="N16" i="11"/>
  <c r="R16" i="11" s="1"/>
  <c r="M16" i="11"/>
  <c r="Q16" i="11" s="1"/>
  <c r="P15" i="11"/>
  <c r="O15" i="11"/>
  <c r="N15" i="11"/>
  <c r="M15" i="11"/>
  <c r="P14" i="11"/>
  <c r="O14" i="11"/>
  <c r="N14" i="11"/>
  <c r="M14" i="11"/>
  <c r="P13" i="11"/>
  <c r="O13" i="11"/>
  <c r="N13" i="11"/>
  <c r="M13" i="11"/>
  <c r="P12" i="11"/>
  <c r="O12" i="11"/>
  <c r="N12" i="11"/>
  <c r="M12" i="11"/>
  <c r="P11" i="11"/>
  <c r="O11" i="11"/>
  <c r="N11" i="11"/>
  <c r="M11" i="11"/>
  <c r="P10" i="11"/>
  <c r="O10" i="11"/>
  <c r="N10" i="11"/>
  <c r="R10" i="11" s="1"/>
  <c r="M10" i="11"/>
  <c r="Q10" i="11" s="1"/>
  <c r="P9" i="11"/>
  <c r="O9" i="11"/>
  <c r="N9" i="11"/>
  <c r="M9" i="11"/>
  <c r="P8" i="11"/>
  <c r="O8" i="11"/>
  <c r="N8" i="11"/>
  <c r="M8" i="11"/>
  <c r="P6" i="11"/>
  <c r="T6" i="11" s="1"/>
  <c r="O6" i="11"/>
  <c r="S6" i="11" s="1"/>
  <c r="N6" i="11"/>
  <c r="R6" i="11" s="1"/>
  <c r="P4" i="11"/>
  <c r="T4" i="11" s="1"/>
  <c r="O4" i="11"/>
  <c r="S4" i="11" s="1"/>
  <c r="N4" i="11"/>
  <c r="R4" i="11" s="1"/>
  <c r="P2" i="11"/>
  <c r="T2" i="11" s="1"/>
  <c r="O2" i="11"/>
  <c r="S2" i="11" s="1"/>
  <c r="N2" i="11"/>
  <c r="R2" i="11" s="1"/>
  <c r="P108" i="13"/>
  <c r="O108" i="13"/>
  <c r="N108" i="13"/>
  <c r="M108" i="13"/>
  <c r="P107" i="13"/>
  <c r="T107" i="13" s="1"/>
  <c r="O107" i="13"/>
  <c r="S107" i="13" s="1"/>
  <c r="N107" i="13"/>
  <c r="R107" i="13" s="1"/>
  <c r="M107" i="13"/>
  <c r="Q107" i="13" s="1"/>
  <c r="P102" i="13"/>
  <c r="O102" i="13"/>
  <c r="N102" i="13"/>
  <c r="M102" i="13"/>
  <c r="P97" i="13"/>
  <c r="O97" i="13"/>
  <c r="N97" i="13"/>
  <c r="R97" i="13" s="1"/>
  <c r="M97" i="13"/>
  <c r="Q97" i="13" s="1"/>
  <c r="P96" i="13"/>
  <c r="T96" i="13" s="1"/>
  <c r="O96" i="13"/>
  <c r="S96" i="13" s="1"/>
  <c r="N96" i="13"/>
  <c r="R96" i="13" s="1"/>
  <c r="M96" i="13"/>
  <c r="Q96" i="13" s="1"/>
  <c r="P91" i="13"/>
  <c r="O91" i="13"/>
  <c r="N91" i="13"/>
  <c r="M91" i="13"/>
  <c r="P89" i="13"/>
  <c r="O89" i="13"/>
  <c r="N89" i="13"/>
  <c r="M89" i="13"/>
  <c r="P85" i="13"/>
  <c r="T85" i="13" s="1"/>
  <c r="O85" i="13"/>
  <c r="S85" i="13" s="1"/>
  <c r="N85" i="13"/>
  <c r="R85" i="13" s="1"/>
  <c r="M85" i="13"/>
  <c r="Q85" i="13" s="1"/>
  <c r="P84" i="13"/>
  <c r="O84" i="13"/>
  <c r="N84" i="13"/>
  <c r="M84" i="13"/>
  <c r="P83" i="13"/>
  <c r="T83" i="13" s="1"/>
  <c r="O83" i="13"/>
  <c r="S83" i="13" s="1"/>
  <c r="N83" i="13"/>
  <c r="R83" i="13" s="1"/>
  <c r="M83" i="13"/>
  <c r="Q83" i="13" s="1"/>
  <c r="P82" i="13"/>
  <c r="T82" i="13" s="1"/>
  <c r="O82" i="13"/>
  <c r="S82" i="13" s="1"/>
  <c r="N82" i="13"/>
  <c r="R82" i="13" s="1"/>
  <c r="M82" i="13"/>
  <c r="Q82" i="13" s="1"/>
  <c r="P78" i="13"/>
  <c r="O78" i="13"/>
  <c r="N78" i="13"/>
  <c r="M78" i="13"/>
  <c r="P77" i="13"/>
  <c r="T77" i="13" s="1"/>
  <c r="O77" i="13"/>
  <c r="S77" i="13" s="1"/>
  <c r="N77" i="13"/>
  <c r="R77" i="13" s="1"/>
  <c r="M77" i="13"/>
  <c r="Q77" i="13" s="1"/>
  <c r="P76" i="13"/>
  <c r="O76" i="13"/>
  <c r="N76" i="13"/>
  <c r="M76" i="13"/>
  <c r="P75" i="13"/>
  <c r="T75" i="13" s="1"/>
  <c r="O75" i="13"/>
  <c r="S75" i="13" s="1"/>
  <c r="N75" i="13"/>
  <c r="R75" i="13" s="1"/>
  <c r="M75" i="13"/>
  <c r="Q75" i="13" s="1"/>
  <c r="P74" i="13"/>
  <c r="O74" i="13"/>
  <c r="N74" i="13"/>
  <c r="M74" i="13"/>
  <c r="P73" i="13"/>
  <c r="T73" i="13" s="1"/>
  <c r="O73" i="13"/>
  <c r="S73" i="13" s="1"/>
  <c r="N73" i="13"/>
  <c r="R73" i="13" s="1"/>
  <c r="M73" i="13"/>
  <c r="Q73" i="13" s="1"/>
  <c r="P72" i="13"/>
  <c r="O72" i="13"/>
  <c r="N72" i="13"/>
  <c r="M72" i="13"/>
  <c r="P70" i="13"/>
  <c r="T70" i="13" s="1"/>
  <c r="O70" i="13"/>
  <c r="S70" i="13" s="1"/>
  <c r="N70" i="13"/>
  <c r="R70" i="13" s="1"/>
  <c r="P69" i="13"/>
  <c r="T69" i="13" s="1"/>
  <c r="O69" i="13"/>
  <c r="S69" i="13" s="1"/>
  <c r="N69" i="13"/>
  <c r="R69" i="13" s="1"/>
  <c r="M69" i="13"/>
  <c r="Q69" i="13" s="1"/>
  <c r="P68" i="13"/>
  <c r="T68" i="13" s="1"/>
  <c r="O68" i="13"/>
  <c r="S68" i="13" s="1"/>
  <c r="N68" i="13"/>
  <c r="R68" i="13" s="1"/>
  <c r="M68" i="13"/>
  <c r="Q68" i="13" s="1"/>
  <c r="P66" i="13"/>
  <c r="T66" i="13" s="1"/>
  <c r="O66" i="13"/>
  <c r="S66" i="13" s="1"/>
  <c r="N66" i="13"/>
  <c r="R66" i="13" s="1"/>
  <c r="M66" i="13"/>
  <c r="Q66" i="13" s="1"/>
  <c r="P65" i="13"/>
  <c r="T65" i="13" s="1"/>
  <c r="O65" i="13"/>
  <c r="S65" i="13" s="1"/>
  <c r="N65" i="13"/>
  <c r="R65" i="13" s="1"/>
  <c r="M65" i="13"/>
  <c r="Q65" i="13" s="1"/>
  <c r="P63" i="13"/>
  <c r="T63" i="13" s="1"/>
  <c r="O63" i="13"/>
  <c r="S63" i="13" s="1"/>
  <c r="N63" i="13"/>
  <c r="R63" i="13" s="1"/>
  <c r="M63" i="13"/>
  <c r="Q63" i="13" s="1"/>
  <c r="P62" i="13"/>
  <c r="T62" i="13" s="1"/>
  <c r="O62" i="13"/>
  <c r="S62" i="13" s="1"/>
  <c r="N62" i="13"/>
  <c r="R62" i="13" s="1"/>
  <c r="M62" i="13"/>
  <c r="Q62" i="13" s="1"/>
  <c r="P61" i="13"/>
  <c r="T61" i="13" s="1"/>
  <c r="O61" i="13"/>
  <c r="S61" i="13" s="1"/>
  <c r="N61" i="13"/>
  <c r="R61" i="13" s="1"/>
  <c r="M61" i="13"/>
  <c r="Q61" i="13" s="1"/>
  <c r="P59" i="13"/>
  <c r="T59" i="13" s="1"/>
  <c r="O59" i="13"/>
  <c r="S59" i="13" s="1"/>
  <c r="N59" i="13"/>
  <c r="M59" i="13"/>
  <c r="Q59" i="13" s="1"/>
  <c r="P58" i="13"/>
  <c r="T58" i="13" s="1"/>
  <c r="O58" i="13"/>
  <c r="S58" i="13" s="1"/>
  <c r="N58" i="13"/>
  <c r="R58" i="13" s="1"/>
  <c r="M58" i="13"/>
  <c r="Q58" i="13" s="1"/>
  <c r="P57" i="13"/>
  <c r="T57" i="13" s="1"/>
  <c r="O57" i="13"/>
  <c r="S57" i="13" s="1"/>
  <c r="N57" i="13"/>
  <c r="R57" i="13" s="1"/>
  <c r="M57" i="13"/>
  <c r="Q57" i="13" s="1"/>
  <c r="P56" i="13"/>
  <c r="T56" i="13" s="1"/>
  <c r="O56" i="13"/>
  <c r="S56" i="13" s="1"/>
  <c r="N56" i="13"/>
  <c r="R56" i="13" s="1"/>
  <c r="M56" i="13"/>
  <c r="Q56" i="13" s="1"/>
  <c r="P55" i="13"/>
  <c r="T55" i="13" s="1"/>
  <c r="O55" i="13"/>
  <c r="S55" i="13" s="1"/>
  <c r="N55" i="13"/>
  <c r="R55" i="13" s="1"/>
  <c r="M55" i="13"/>
  <c r="Q55" i="13" s="1"/>
  <c r="P54" i="13"/>
  <c r="T54" i="13" s="1"/>
  <c r="O54" i="13"/>
  <c r="S54" i="13" s="1"/>
  <c r="N54" i="13"/>
  <c r="R54" i="13" s="1"/>
  <c r="M54" i="13"/>
  <c r="Q54" i="13" s="1"/>
  <c r="P52" i="13"/>
  <c r="T52" i="13" s="1"/>
  <c r="O52" i="13"/>
  <c r="S52" i="13" s="1"/>
  <c r="N52" i="13"/>
  <c r="R52" i="13" s="1"/>
  <c r="M52" i="13"/>
  <c r="Q52" i="13" s="1"/>
  <c r="P50" i="13"/>
  <c r="O50" i="13"/>
  <c r="N50" i="13"/>
  <c r="M50" i="13"/>
  <c r="P51" i="13"/>
  <c r="T51" i="13" s="1"/>
  <c r="O51" i="13"/>
  <c r="S51" i="13" s="1"/>
  <c r="N51" i="13"/>
  <c r="R51" i="13" s="1"/>
  <c r="M51" i="13"/>
  <c r="Q51" i="13" s="1"/>
  <c r="P49" i="13"/>
  <c r="O49" i="13"/>
  <c r="N49" i="13"/>
  <c r="M49" i="13"/>
  <c r="Q49" i="13" s="1"/>
  <c r="P45" i="13"/>
  <c r="O45" i="13"/>
  <c r="N45" i="13"/>
  <c r="M45" i="13"/>
  <c r="P44" i="13"/>
  <c r="T44" i="13" s="1"/>
  <c r="O44" i="13"/>
  <c r="S44" i="13" s="1"/>
  <c r="N44" i="13"/>
  <c r="R44" i="13" s="1"/>
  <c r="M44" i="13"/>
  <c r="Q44" i="13" s="1"/>
  <c r="P43" i="13"/>
  <c r="O43" i="13"/>
  <c r="N43" i="13"/>
  <c r="M43" i="13"/>
  <c r="P42" i="13"/>
  <c r="O42" i="13"/>
  <c r="N42" i="13"/>
  <c r="M42" i="13"/>
  <c r="P41" i="13"/>
  <c r="O41" i="13"/>
  <c r="N41" i="13"/>
  <c r="M41" i="13"/>
  <c r="P40" i="13"/>
  <c r="O40" i="13"/>
  <c r="N40" i="13"/>
  <c r="M40" i="13"/>
  <c r="P39" i="13"/>
  <c r="O39" i="13"/>
  <c r="N39" i="13"/>
  <c r="M39" i="13"/>
  <c r="P38" i="13"/>
  <c r="T38" i="13" s="1"/>
  <c r="O38" i="13"/>
  <c r="S38" i="13" s="1"/>
  <c r="N38" i="13"/>
  <c r="R38" i="13" s="1"/>
  <c r="M38" i="13"/>
  <c r="P37" i="13"/>
  <c r="T37" i="13" s="1"/>
  <c r="O37" i="13"/>
  <c r="S37" i="13" s="1"/>
  <c r="N37" i="13"/>
  <c r="R37" i="13" s="1"/>
  <c r="M37" i="13"/>
  <c r="P36" i="13"/>
  <c r="O36" i="13"/>
  <c r="N36" i="13"/>
  <c r="M36" i="13"/>
  <c r="P35" i="13"/>
  <c r="O35" i="13"/>
  <c r="N35" i="13"/>
  <c r="M35" i="13"/>
  <c r="P34" i="13"/>
  <c r="T34" i="13" s="1"/>
  <c r="O34" i="13"/>
  <c r="S34" i="13" s="1"/>
  <c r="N34" i="13"/>
  <c r="R34" i="13" s="1"/>
  <c r="M34" i="13"/>
  <c r="P33" i="13"/>
  <c r="O33" i="13"/>
  <c r="N33" i="13"/>
  <c r="M33" i="13"/>
  <c r="P32" i="13"/>
  <c r="O32" i="13"/>
  <c r="N32" i="13"/>
  <c r="M32" i="13"/>
  <c r="P31" i="13"/>
  <c r="T31" i="13" s="1"/>
  <c r="O31" i="13"/>
  <c r="S31" i="13" s="1"/>
  <c r="N31" i="13"/>
  <c r="R31" i="13" s="1"/>
  <c r="M31" i="13"/>
  <c r="Q31" i="13" s="1"/>
  <c r="P30" i="13"/>
  <c r="T30" i="13" s="1"/>
  <c r="O30" i="13"/>
  <c r="S30" i="13" s="1"/>
  <c r="N30" i="13"/>
  <c r="R30" i="13" s="1"/>
  <c r="M30" i="13"/>
  <c r="Q30" i="13" s="1"/>
  <c r="P29" i="13"/>
  <c r="T29" i="13" s="1"/>
  <c r="O29" i="13"/>
  <c r="S29" i="13" s="1"/>
  <c r="N29" i="13"/>
  <c r="R29" i="13" s="1"/>
  <c r="M29" i="13"/>
  <c r="Q29" i="13" s="1"/>
  <c r="P28" i="13"/>
  <c r="T28" i="13" s="1"/>
  <c r="O28" i="13"/>
  <c r="S28" i="13" s="1"/>
  <c r="N28" i="13"/>
  <c r="R28" i="13" s="1"/>
  <c r="M28" i="13"/>
  <c r="Q28" i="13" s="1"/>
  <c r="P27" i="13"/>
  <c r="T27" i="13" s="1"/>
  <c r="O27" i="13"/>
  <c r="S27" i="13" s="1"/>
  <c r="N27" i="13"/>
  <c r="R27" i="13" s="1"/>
  <c r="M27" i="13"/>
  <c r="Q27" i="13" s="1"/>
  <c r="P26" i="13"/>
  <c r="T26" i="13" s="1"/>
  <c r="O26" i="13"/>
  <c r="S26" i="13" s="1"/>
  <c r="N26" i="13"/>
  <c r="R26" i="13" s="1"/>
  <c r="M26" i="13"/>
  <c r="Q26" i="13" s="1"/>
  <c r="P25" i="13"/>
  <c r="O25" i="13"/>
  <c r="N25" i="13"/>
  <c r="M25" i="13"/>
  <c r="P24" i="13"/>
  <c r="O24" i="13"/>
  <c r="N24" i="13"/>
  <c r="M24" i="13"/>
  <c r="P23" i="13"/>
  <c r="T23" i="13" s="1"/>
  <c r="O23" i="13"/>
  <c r="S23" i="13" s="1"/>
  <c r="N23" i="13"/>
  <c r="R23" i="13" s="1"/>
  <c r="M23" i="13"/>
  <c r="Q23" i="13" s="1"/>
  <c r="P22" i="13"/>
  <c r="T22" i="13" s="1"/>
  <c r="O22" i="13"/>
  <c r="S22" i="13" s="1"/>
  <c r="N22" i="13"/>
  <c r="R22" i="13" s="1"/>
  <c r="M22" i="13"/>
  <c r="Q22" i="13" s="1"/>
  <c r="P21" i="13"/>
  <c r="T21" i="13" s="1"/>
  <c r="O21" i="13"/>
  <c r="S21" i="13" s="1"/>
  <c r="N21" i="13"/>
  <c r="R21" i="13" s="1"/>
  <c r="M21" i="13"/>
  <c r="Q21" i="13" s="1"/>
  <c r="P20" i="13"/>
  <c r="T20" i="13" s="1"/>
  <c r="O20" i="13"/>
  <c r="S20" i="13" s="1"/>
  <c r="N20" i="13"/>
  <c r="R20" i="13" s="1"/>
  <c r="M20" i="13"/>
  <c r="Q20" i="13" s="1"/>
  <c r="P19" i="13"/>
  <c r="T19" i="13" s="1"/>
  <c r="O19" i="13"/>
  <c r="S19" i="13" s="1"/>
  <c r="N19" i="13"/>
  <c r="R19" i="13" s="1"/>
  <c r="M19" i="13"/>
  <c r="Q19" i="13" s="1"/>
  <c r="P18" i="13"/>
  <c r="T18" i="13" s="1"/>
  <c r="O18" i="13"/>
  <c r="S18" i="13" s="1"/>
  <c r="N18" i="13"/>
  <c r="R18" i="13" s="1"/>
  <c r="M18" i="13"/>
  <c r="Q18" i="13" s="1"/>
  <c r="P17" i="13"/>
  <c r="T17" i="13" s="1"/>
  <c r="O17" i="13"/>
  <c r="S17" i="13" s="1"/>
  <c r="N17" i="13"/>
  <c r="R17" i="13" s="1"/>
  <c r="M17" i="13"/>
  <c r="Q17" i="13" s="1"/>
  <c r="P16" i="13"/>
  <c r="T16" i="13" s="1"/>
  <c r="O16" i="13"/>
  <c r="S16" i="13" s="1"/>
  <c r="N16" i="13"/>
  <c r="R16" i="13" s="1"/>
  <c r="M16" i="13"/>
  <c r="Q16" i="13" s="1"/>
  <c r="P15" i="13"/>
  <c r="O15" i="13"/>
  <c r="N15" i="13"/>
  <c r="M15" i="13"/>
  <c r="P14" i="13"/>
  <c r="O14" i="13"/>
  <c r="N14" i="13"/>
  <c r="M14" i="13"/>
  <c r="P13" i="13"/>
  <c r="O13" i="13"/>
  <c r="N13" i="13"/>
  <c r="M13" i="13"/>
  <c r="P12" i="13"/>
  <c r="O12" i="13"/>
  <c r="N12" i="13"/>
  <c r="M12" i="13"/>
  <c r="P11" i="13"/>
  <c r="O11" i="13"/>
  <c r="N11" i="13"/>
  <c r="R11" i="13" s="1"/>
  <c r="M11" i="13"/>
  <c r="P10" i="13"/>
  <c r="O10" i="13"/>
  <c r="N10" i="13"/>
  <c r="M10" i="13"/>
  <c r="P9" i="13"/>
  <c r="O9" i="13"/>
  <c r="N9" i="13"/>
  <c r="M9" i="13"/>
  <c r="P8" i="13"/>
  <c r="O8" i="13"/>
  <c r="N8" i="13"/>
  <c r="M8" i="13"/>
  <c r="Q8" i="13" s="1"/>
  <c r="P6" i="13"/>
  <c r="T6" i="13" s="1"/>
  <c r="O6" i="13"/>
  <c r="S6" i="13" s="1"/>
  <c r="N6" i="13"/>
  <c r="R6" i="13" s="1"/>
  <c r="P4" i="13"/>
  <c r="T4" i="13" s="1"/>
  <c r="O4" i="13"/>
  <c r="S4" i="13" s="1"/>
  <c r="N4" i="13"/>
  <c r="R4" i="13" s="1"/>
  <c r="P2" i="13"/>
  <c r="T2" i="13" s="1"/>
  <c r="O2" i="13"/>
  <c r="S2" i="13" s="1"/>
  <c r="N2" i="13"/>
  <c r="R2" i="13" s="1"/>
  <c r="P108" i="1"/>
  <c r="O108" i="1"/>
  <c r="N108" i="1"/>
  <c r="M108" i="1"/>
  <c r="P107" i="1"/>
  <c r="T107" i="1" s="1"/>
  <c r="O107" i="1"/>
  <c r="S107" i="1" s="1"/>
  <c r="N107" i="1"/>
  <c r="R107" i="1" s="1"/>
  <c r="M107" i="1"/>
  <c r="Q107" i="1" s="1"/>
  <c r="P102" i="1"/>
  <c r="O102" i="1"/>
  <c r="N102" i="1"/>
  <c r="M102" i="1"/>
  <c r="P97" i="1"/>
  <c r="T97" i="1" s="1"/>
  <c r="O97" i="1"/>
  <c r="S97" i="1" s="1"/>
  <c r="N97" i="1"/>
  <c r="R97" i="1" s="1"/>
  <c r="M97" i="1"/>
  <c r="Q97" i="1" s="1"/>
  <c r="P96" i="1"/>
  <c r="T96" i="1" s="1"/>
  <c r="O96" i="1"/>
  <c r="S96" i="1" s="1"/>
  <c r="N96" i="1"/>
  <c r="R96" i="1" s="1"/>
  <c r="M96" i="1"/>
  <c r="Q96" i="1" s="1"/>
  <c r="P91" i="1"/>
  <c r="O91" i="1"/>
  <c r="N91" i="1"/>
  <c r="M91" i="1"/>
  <c r="P89" i="1"/>
  <c r="O89" i="1"/>
  <c r="N89" i="1"/>
  <c r="M89" i="1"/>
  <c r="P85" i="1"/>
  <c r="T85" i="1" s="1"/>
  <c r="O85" i="1"/>
  <c r="S85" i="1" s="1"/>
  <c r="N85" i="1"/>
  <c r="R85" i="1" s="1"/>
  <c r="M85" i="1"/>
  <c r="Q85" i="1" s="1"/>
  <c r="P84" i="1"/>
  <c r="O84" i="1"/>
  <c r="N84" i="1"/>
  <c r="M84" i="1"/>
  <c r="P83" i="1"/>
  <c r="T83" i="1" s="1"/>
  <c r="O83" i="1"/>
  <c r="S83" i="1" s="1"/>
  <c r="N83" i="1"/>
  <c r="R83" i="1" s="1"/>
  <c r="M83" i="1"/>
  <c r="Q83" i="1" s="1"/>
  <c r="P82" i="1"/>
  <c r="T82" i="1" s="1"/>
  <c r="O82" i="1"/>
  <c r="S82" i="1" s="1"/>
  <c r="N82" i="1"/>
  <c r="R82" i="1" s="1"/>
  <c r="M82" i="1"/>
  <c r="Q82" i="1" s="1"/>
  <c r="P78" i="1"/>
  <c r="O78" i="1"/>
  <c r="N78" i="1"/>
  <c r="M78" i="1"/>
  <c r="P77" i="1"/>
  <c r="T77" i="1" s="1"/>
  <c r="O77" i="1"/>
  <c r="S77" i="1" s="1"/>
  <c r="N77" i="1"/>
  <c r="R77" i="1" s="1"/>
  <c r="M77" i="1"/>
  <c r="Q77" i="1" s="1"/>
  <c r="P76" i="1"/>
  <c r="O76" i="1"/>
  <c r="N76" i="1"/>
  <c r="M76" i="1"/>
  <c r="P75" i="1"/>
  <c r="O75" i="1"/>
  <c r="S75" i="1" s="1"/>
  <c r="N75" i="1"/>
  <c r="R75" i="1" s="1"/>
  <c r="M75" i="1"/>
  <c r="Q75" i="1" s="1"/>
  <c r="P74" i="1"/>
  <c r="O74" i="1"/>
  <c r="N74" i="1"/>
  <c r="M74" i="1"/>
  <c r="P73" i="1"/>
  <c r="T73" i="1" s="1"/>
  <c r="O73" i="1"/>
  <c r="S73" i="1" s="1"/>
  <c r="N73" i="1"/>
  <c r="R73" i="1" s="1"/>
  <c r="M73" i="1"/>
  <c r="Q73" i="1" s="1"/>
  <c r="P72" i="1"/>
  <c r="O72" i="1"/>
  <c r="N72" i="1"/>
  <c r="M72" i="1"/>
  <c r="P70" i="1"/>
  <c r="T70" i="1" s="1"/>
  <c r="O70" i="1"/>
  <c r="S70" i="1" s="1"/>
  <c r="N70" i="1"/>
  <c r="R70" i="1" s="1"/>
  <c r="P69" i="1"/>
  <c r="T69" i="1" s="1"/>
  <c r="O69" i="1"/>
  <c r="S69" i="1" s="1"/>
  <c r="N69" i="1"/>
  <c r="R69" i="1" s="1"/>
  <c r="M69" i="1"/>
  <c r="Q69" i="1" s="1"/>
  <c r="P68" i="1"/>
  <c r="T68" i="1" s="1"/>
  <c r="O68" i="1"/>
  <c r="S68" i="1" s="1"/>
  <c r="N68" i="1"/>
  <c r="R68" i="1" s="1"/>
  <c r="M68" i="1"/>
  <c r="Q68" i="1" s="1"/>
  <c r="P66" i="1"/>
  <c r="T66" i="1" s="1"/>
  <c r="O66" i="1"/>
  <c r="S66" i="1" s="1"/>
  <c r="N66" i="1"/>
  <c r="R66" i="1" s="1"/>
  <c r="M66" i="1"/>
  <c r="Q66" i="1" s="1"/>
  <c r="P65" i="1"/>
  <c r="T65" i="1" s="1"/>
  <c r="O65" i="1"/>
  <c r="S65" i="1" s="1"/>
  <c r="N65" i="1"/>
  <c r="R65" i="1" s="1"/>
  <c r="M65" i="1"/>
  <c r="Q65" i="1" s="1"/>
  <c r="P63" i="1"/>
  <c r="T63" i="1" s="1"/>
  <c r="O63" i="1"/>
  <c r="S63" i="1" s="1"/>
  <c r="N63" i="1"/>
  <c r="R63" i="1" s="1"/>
  <c r="M63" i="1"/>
  <c r="Q63" i="1" s="1"/>
  <c r="P62" i="1"/>
  <c r="T62" i="1" s="1"/>
  <c r="O62" i="1"/>
  <c r="S62" i="1" s="1"/>
  <c r="N62" i="1"/>
  <c r="R62" i="1" s="1"/>
  <c r="M62" i="1"/>
  <c r="Q62" i="1" s="1"/>
  <c r="P61" i="1"/>
  <c r="T61" i="1" s="1"/>
  <c r="O61" i="1"/>
  <c r="S61" i="1" s="1"/>
  <c r="N61" i="1"/>
  <c r="R61" i="1" s="1"/>
  <c r="M61" i="1"/>
  <c r="Q61" i="1" s="1"/>
  <c r="P59" i="1"/>
  <c r="T59" i="1" s="1"/>
  <c r="O59" i="1"/>
  <c r="S59" i="1" s="1"/>
  <c r="N59" i="1"/>
  <c r="R59" i="1" s="1"/>
  <c r="M59" i="1"/>
  <c r="Q59" i="1" s="1"/>
  <c r="P58" i="1"/>
  <c r="T58" i="1" s="1"/>
  <c r="O58" i="1"/>
  <c r="S58" i="1" s="1"/>
  <c r="N58" i="1"/>
  <c r="R58" i="1" s="1"/>
  <c r="M58" i="1"/>
  <c r="Q58" i="1" s="1"/>
  <c r="P57" i="1"/>
  <c r="T57" i="1" s="1"/>
  <c r="O57" i="1"/>
  <c r="S57" i="1" s="1"/>
  <c r="N57" i="1"/>
  <c r="R57" i="1" s="1"/>
  <c r="M57" i="1"/>
  <c r="Q57" i="1" s="1"/>
  <c r="P56" i="1"/>
  <c r="T56" i="1" s="1"/>
  <c r="O56" i="1"/>
  <c r="S56" i="1" s="1"/>
  <c r="N56" i="1"/>
  <c r="R56" i="1" s="1"/>
  <c r="M56" i="1"/>
  <c r="Q56" i="1" s="1"/>
  <c r="P55" i="1"/>
  <c r="T55" i="1" s="1"/>
  <c r="O55" i="1"/>
  <c r="S55" i="1" s="1"/>
  <c r="N55" i="1"/>
  <c r="R55" i="1" s="1"/>
  <c r="M55" i="1"/>
  <c r="Q55" i="1" s="1"/>
  <c r="P54" i="1"/>
  <c r="T54" i="1" s="1"/>
  <c r="O54" i="1"/>
  <c r="S54" i="1" s="1"/>
  <c r="N54" i="1"/>
  <c r="R54" i="1" s="1"/>
  <c r="M54" i="1"/>
  <c r="Q54" i="1" s="1"/>
  <c r="P52" i="1"/>
  <c r="T52" i="1" s="1"/>
  <c r="O52" i="1"/>
  <c r="S52" i="1" s="1"/>
  <c r="N52" i="1"/>
  <c r="M52" i="1"/>
  <c r="Q52" i="1" s="1"/>
  <c r="P50" i="1"/>
  <c r="O50" i="1"/>
  <c r="N50" i="1"/>
  <c r="M50" i="1"/>
  <c r="P51" i="1"/>
  <c r="T51" i="1" s="1"/>
  <c r="O51" i="1"/>
  <c r="N51" i="1"/>
  <c r="M51" i="1"/>
  <c r="P49" i="1"/>
  <c r="T49" i="1" s="1"/>
  <c r="O49" i="1"/>
  <c r="S49" i="1" s="1"/>
  <c r="N49" i="1"/>
  <c r="M49" i="1"/>
  <c r="Q49" i="1" s="1"/>
  <c r="P45" i="1"/>
  <c r="O45" i="1"/>
  <c r="N45" i="1"/>
  <c r="M45" i="1"/>
  <c r="P44" i="1"/>
  <c r="T44" i="1" s="1"/>
  <c r="O44" i="1"/>
  <c r="S44" i="1" s="1"/>
  <c r="N44" i="1"/>
  <c r="R44" i="1" s="1"/>
  <c r="M44" i="1"/>
  <c r="Q44" i="1" s="1"/>
  <c r="P43" i="1"/>
  <c r="O43" i="1"/>
  <c r="N43" i="1"/>
  <c r="M43" i="1"/>
  <c r="P42" i="1"/>
  <c r="O42" i="1"/>
  <c r="N42" i="1"/>
  <c r="M42" i="1"/>
  <c r="P41" i="1"/>
  <c r="O41" i="1"/>
  <c r="N41" i="1"/>
  <c r="M41" i="1"/>
  <c r="P40" i="1"/>
  <c r="O40" i="1"/>
  <c r="N40" i="1"/>
  <c r="M40" i="1"/>
  <c r="P39" i="1"/>
  <c r="O39" i="1"/>
  <c r="N39" i="1"/>
  <c r="M39" i="1"/>
  <c r="P38" i="1"/>
  <c r="T38" i="1" s="1"/>
  <c r="O38" i="1"/>
  <c r="S38" i="1" s="1"/>
  <c r="N38" i="1"/>
  <c r="R38" i="1" s="1"/>
  <c r="M38" i="1"/>
  <c r="P37" i="1"/>
  <c r="T37" i="1" s="1"/>
  <c r="O37" i="1"/>
  <c r="S37" i="1" s="1"/>
  <c r="N37" i="1"/>
  <c r="R37" i="1" s="1"/>
  <c r="M37" i="1"/>
  <c r="P36" i="1"/>
  <c r="O36" i="1"/>
  <c r="N36" i="1"/>
  <c r="M36" i="1"/>
  <c r="P35" i="1"/>
  <c r="O35" i="1"/>
  <c r="N35" i="1"/>
  <c r="M35" i="1"/>
  <c r="P34" i="1"/>
  <c r="T34" i="1" s="1"/>
  <c r="O34" i="1"/>
  <c r="S34" i="1" s="1"/>
  <c r="N34" i="1"/>
  <c r="R34" i="1" s="1"/>
  <c r="M34" i="1"/>
  <c r="P33" i="1"/>
  <c r="O33" i="1"/>
  <c r="N33" i="1"/>
  <c r="M33" i="1"/>
  <c r="P32" i="1"/>
  <c r="O32" i="1"/>
  <c r="N32" i="1"/>
  <c r="M32" i="1"/>
  <c r="P31" i="1"/>
  <c r="T31" i="1" s="1"/>
  <c r="O31" i="1"/>
  <c r="S31" i="1" s="1"/>
  <c r="N31" i="1"/>
  <c r="R31" i="1" s="1"/>
  <c r="M31" i="1"/>
  <c r="Q31" i="1" s="1"/>
  <c r="P30" i="1"/>
  <c r="T30" i="1" s="1"/>
  <c r="O30" i="1"/>
  <c r="S30" i="1" s="1"/>
  <c r="N30" i="1"/>
  <c r="R30" i="1" s="1"/>
  <c r="M30" i="1"/>
  <c r="Q30" i="1" s="1"/>
  <c r="P29" i="1"/>
  <c r="T29" i="1" s="1"/>
  <c r="O29" i="1"/>
  <c r="S29" i="1" s="1"/>
  <c r="N29" i="1"/>
  <c r="R29" i="1" s="1"/>
  <c r="M29" i="1"/>
  <c r="Q29" i="1" s="1"/>
  <c r="P28" i="1"/>
  <c r="T28" i="1" s="1"/>
  <c r="O28" i="1"/>
  <c r="S28" i="1" s="1"/>
  <c r="N28" i="1"/>
  <c r="R28" i="1" s="1"/>
  <c r="M28" i="1"/>
  <c r="Q28" i="1" s="1"/>
  <c r="P27" i="1"/>
  <c r="T27" i="1" s="1"/>
  <c r="O27" i="1"/>
  <c r="S27" i="1" s="1"/>
  <c r="N27" i="1"/>
  <c r="R27" i="1" s="1"/>
  <c r="M27" i="1"/>
  <c r="Q27" i="1" s="1"/>
  <c r="P26" i="1"/>
  <c r="T26" i="1" s="1"/>
  <c r="O26" i="1"/>
  <c r="S26" i="1" s="1"/>
  <c r="N26" i="1"/>
  <c r="R26" i="1" s="1"/>
  <c r="M26" i="1"/>
  <c r="Q26" i="1" s="1"/>
  <c r="P25" i="1"/>
  <c r="O25" i="1"/>
  <c r="N25" i="1"/>
  <c r="M25" i="1"/>
  <c r="P24" i="1"/>
  <c r="O24" i="1"/>
  <c r="N24" i="1"/>
  <c r="M24" i="1"/>
  <c r="P23" i="1"/>
  <c r="T23" i="1" s="1"/>
  <c r="O23" i="1"/>
  <c r="S23" i="1" s="1"/>
  <c r="N23" i="1"/>
  <c r="R23" i="1" s="1"/>
  <c r="M23" i="1"/>
  <c r="Q23" i="1" s="1"/>
  <c r="P22" i="1"/>
  <c r="T22" i="1" s="1"/>
  <c r="O22" i="1"/>
  <c r="S22" i="1" s="1"/>
  <c r="N22" i="1"/>
  <c r="R22" i="1" s="1"/>
  <c r="M22" i="1"/>
  <c r="Q22" i="1" s="1"/>
  <c r="P21" i="1"/>
  <c r="T21" i="1" s="1"/>
  <c r="O21" i="1"/>
  <c r="S21" i="1" s="1"/>
  <c r="N21" i="1"/>
  <c r="R21" i="1" s="1"/>
  <c r="M21" i="1"/>
  <c r="Q21" i="1" s="1"/>
  <c r="P20" i="1"/>
  <c r="T20" i="1" s="1"/>
  <c r="O20" i="1"/>
  <c r="S20" i="1" s="1"/>
  <c r="N20" i="1"/>
  <c r="R20" i="1" s="1"/>
  <c r="M20" i="1"/>
  <c r="Q20" i="1" s="1"/>
  <c r="P19" i="1"/>
  <c r="T19" i="1" s="1"/>
  <c r="O19" i="1"/>
  <c r="S19" i="1" s="1"/>
  <c r="N19" i="1"/>
  <c r="R19" i="1" s="1"/>
  <c r="M19" i="1"/>
  <c r="Q19" i="1" s="1"/>
  <c r="P18" i="1"/>
  <c r="T18" i="1" s="1"/>
  <c r="O18" i="1"/>
  <c r="S18" i="1" s="1"/>
  <c r="N18" i="1"/>
  <c r="R18" i="1" s="1"/>
  <c r="M18" i="1"/>
  <c r="Q18" i="1" s="1"/>
  <c r="P17" i="1"/>
  <c r="T17" i="1" s="1"/>
  <c r="O17" i="1"/>
  <c r="S17" i="1" s="1"/>
  <c r="N17" i="1"/>
  <c r="R17" i="1" s="1"/>
  <c r="M17" i="1"/>
  <c r="Q17" i="1" s="1"/>
  <c r="P16" i="1"/>
  <c r="T16" i="1" s="1"/>
  <c r="O16" i="1"/>
  <c r="S16" i="1" s="1"/>
  <c r="N16" i="1"/>
  <c r="R16" i="1" s="1"/>
  <c r="M16" i="1"/>
  <c r="Q16" i="1" s="1"/>
  <c r="P15" i="1"/>
  <c r="O15" i="1"/>
  <c r="N15" i="1"/>
  <c r="M15" i="1"/>
  <c r="P14" i="1"/>
  <c r="O14" i="1"/>
  <c r="N14" i="1"/>
  <c r="M14" i="1"/>
  <c r="P13" i="1"/>
  <c r="O13" i="1"/>
  <c r="N13" i="1"/>
  <c r="M13" i="1"/>
  <c r="P12" i="1"/>
  <c r="O12" i="1"/>
  <c r="N12" i="1"/>
  <c r="M12" i="1"/>
  <c r="P11" i="1"/>
  <c r="O11" i="1"/>
  <c r="N11" i="1"/>
  <c r="M11" i="1"/>
  <c r="P10" i="1"/>
  <c r="O10" i="1"/>
  <c r="N10" i="1"/>
  <c r="M10" i="1"/>
  <c r="P9" i="1"/>
  <c r="O9" i="1"/>
  <c r="N9" i="1"/>
  <c r="M9" i="1"/>
  <c r="P8" i="1"/>
  <c r="O8" i="1"/>
  <c r="N8" i="1"/>
  <c r="M8" i="1"/>
  <c r="Q8" i="1" s="1"/>
  <c r="P6" i="1"/>
  <c r="T6" i="1" s="1"/>
  <c r="O6" i="1"/>
  <c r="S6" i="1" s="1"/>
  <c r="N6" i="1"/>
  <c r="R6" i="1" s="1"/>
  <c r="P4" i="1"/>
  <c r="T4" i="1" s="1"/>
  <c r="O4" i="1"/>
  <c r="S4" i="1" s="1"/>
  <c r="N4" i="1"/>
  <c r="R4" i="1" s="1"/>
  <c r="P2" i="1"/>
  <c r="T2" i="1" s="1"/>
  <c r="O2" i="1"/>
  <c r="S2" i="1" s="1"/>
  <c r="N2" i="1"/>
  <c r="R2" i="1" s="1"/>
  <c r="M2" i="11"/>
  <c r="Q2" i="11" s="1"/>
  <c r="M2" i="13"/>
  <c r="Q2" i="13" s="1"/>
  <c r="M2" i="1"/>
  <c r="Q2" i="1" s="1"/>
  <c r="F94" i="15"/>
  <c r="F94" i="14"/>
  <c r="A122" i="11"/>
  <c r="A122" i="13"/>
  <c r="A122" i="14"/>
  <c r="A122" i="15"/>
  <c r="D122" i="1"/>
  <c r="C122" i="1"/>
  <c r="A122" i="1"/>
  <c r="A94" i="11"/>
  <c r="A94" i="13"/>
  <c r="A94" i="14"/>
  <c r="A94" i="15"/>
  <c r="D94" i="1"/>
  <c r="C94" i="1"/>
  <c r="A94" i="1"/>
  <c r="K108" i="15"/>
  <c r="J108" i="15"/>
  <c r="I108" i="15"/>
  <c r="H108" i="15"/>
  <c r="G108" i="15"/>
  <c r="K107" i="15"/>
  <c r="J107" i="15"/>
  <c r="I107" i="15"/>
  <c r="H107" i="15"/>
  <c r="G107" i="15"/>
  <c r="A121" i="15"/>
  <c r="A120" i="15"/>
  <c r="A119" i="15"/>
  <c r="A118" i="15"/>
  <c r="A117" i="15"/>
  <c r="A116" i="15"/>
  <c r="A115" i="15"/>
  <c r="A114" i="15"/>
  <c r="A113" i="15"/>
  <c r="A112" i="15"/>
  <c r="A111" i="15"/>
  <c r="A110" i="15"/>
  <c r="A109" i="15"/>
  <c r="P108" i="15"/>
  <c r="O108" i="15"/>
  <c r="N108" i="15"/>
  <c r="M108" i="15"/>
  <c r="L108" i="15"/>
  <c r="A108" i="15"/>
  <c r="P107" i="15"/>
  <c r="O107" i="15"/>
  <c r="N107" i="15"/>
  <c r="M107" i="15"/>
  <c r="L107" i="15"/>
  <c r="A107" i="15"/>
  <c r="A106" i="15"/>
  <c r="A105" i="15"/>
  <c r="A104" i="15"/>
  <c r="P108" i="14"/>
  <c r="O108" i="14"/>
  <c r="N108" i="14"/>
  <c r="M108" i="14"/>
  <c r="L108" i="14"/>
  <c r="K108" i="14"/>
  <c r="J108" i="14"/>
  <c r="I108" i="14"/>
  <c r="H108" i="14"/>
  <c r="G108" i="14"/>
  <c r="K107" i="14"/>
  <c r="P107" i="14" s="1"/>
  <c r="J107" i="14"/>
  <c r="O107" i="14" s="1"/>
  <c r="I107" i="14"/>
  <c r="N107" i="14" s="1"/>
  <c r="H107" i="14"/>
  <c r="M107" i="14" s="1"/>
  <c r="G107" i="14"/>
  <c r="L107" i="14" s="1"/>
  <c r="A121" i="14"/>
  <c r="A120" i="14"/>
  <c r="A119" i="14"/>
  <c r="A118" i="14"/>
  <c r="A117" i="14"/>
  <c r="A116" i="14"/>
  <c r="A115" i="14"/>
  <c r="A114" i="14"/>
  <c r="A113" i="14"/>
  <c r="A112" i="14"/>
  <c r="A111" i="14"/>
  <c r="A110" i="14"/>
  <c r="A109" i="14"/>
  <c r="A108" i="14"/>
  <c r="A107" i="14"/>
  <c r="A106" i="14"/>
  <c r="A105" i="14"/>
  <c r="A104" i="14"/>
  <c r="F102" i="14"/>
  <c r="F102" i="15"/>
  <c r="A102" i="11"/>
  <c r="A102" i="13"/>
  <c r="A102" i="14"/>
  <c r="A102" i="15"/>
  <c r="D102" i="1"/>
  <c r="C102" i="1"/>
  <c r="A102" i="1"/>
  <c r="G3" i="11" l="1"/>
  <c r="G3" i="13"/>
  <c r="G3" i="16" s="1"/>
  <c r="L3" i="16" s="1"/>
  <c r="G3" i="1"/>
  <c r="P91" i="15"/>
  <c r="O91" i="15"/>
  <c r="N91" i="15"/>
  <c r="M91" i="15"/>
  <c r="L91" i="15"/>
  <c r="P89" i="15"/>
  <c r="O89" i="15"/>
  <c r="N89" i="15"/>
  <c r="M89" i="15"/>
  <c r="L89" i="15"/>
  <c r="P84" i="15"/>
  <c r="O84" i="15"/>
  <c r="N84" i="15"/>
  <c r="M84" i="15"/>
  <c r="L84" i="15"/>
  <c r="P78" i="15"/>
  <c r="O78" i="15"/>
  <c r="N78" i="15"/>
  <c r="M78" i="15"/>
  <c r="L78" i="15"/>
  <c r="P76" i="15"/>
  <c r="O76" i="15"/>
  <c r="N76" i="15"/>
  <c r="M76" i="15"/>
  <c r="L76" i="15"/>
  <c r="P74" i="15"/>
  <c r="O74" i="15"/>
  <c r="N74" i="15"/>
  <c r="M74" i="15"/>
  <c r="L74" i="15"/>
  <c r="P72" i="15"/>
  <c r="O72" i="15"/>
  <c r="N72" i="15"/>
  <c r="M72" i="15"/>
  <c r="L72" i="15"/>
  <c r="P50" i="15"/>
  <c r="O50" i="15"/>
  <c r="N50" i="15"/>
  <c r="M50" i="15"/>
  <c r="L50" i="15"/>
  <c r="P45" i="15"/>
  <c r="O45" i="15"/>
  <c r="N45" i="15"/>
  <c r="M45" i="15"/>
  <c r="L45" i="15"/>
  <c r="P43" i="15"/>
  <c r="O43" i="15"/>
  <c r="N43" i="15"/>
  <c r="M43" i="15"/>
  <c r="L43" i="15"/>
  <c r="P42" i="15"/>
  <c r="O42" i="15"/>
  <c r="N42" i="15"/>
  <c r="M42" i="15"/>
  <c r="L42" i="15"/>
  <c r="P41" i="15"/>
  <c r="O41" i="15"/>
  <c r="N41" i="15"/>
  <c r="M41" i="15"/>
  <c r="L41" i="15"/>
  <c r="P40" i="15"/>
  <c r="O40" i="15"/>
  <c r="N40" i="15"/>
  <c r="M40" i="15"/>
  <c r="L40" i="15"/>
  <c r="P39" i="15"/>
  <c r="O39" i="15"/>
  <c r="N39" i="15"/>
  <c r="M39" i="15"/>
  <c r="L39" i="15"/>
  <c r="L38" i="15"/>
  <c r="L37" i="15"/>
  <c r="P36" i="15"/>
  <c r="O36" i="15"/>
  <c r="N36" i="15"/>
  <c r="M36" i="15"/>
  <c r="L36" i="15"/>
  <c r="P35" i="15"/>
  <c r="O35" i="15"/>
  <c r="N35" i="15"/>
  <c r="M35" i="15"/>
  <c r="L35" i="15"/>
  <c r="L34" i="15"/>
  <c r="P33" i="15"/>
  <c r="O33" i="15"/>
  <c r="N33" i="15"/>
  <c r="M33" i="15"/>
  <c r="L33" i="15"/>
  <c r="P32" i="15"/>
  <c r="O32" i="15"/>
  <c r="N32" i="15"/>
  <c r="M32" i="15"/>
  <c r="L32" i="15"/>
  <c r="P25" i="15"/>
  <c r="O25" i="15"/>
  <c r="N25" i="15"/>
  <c r="M25" i="15"/>
  <c r="L25" i="15"/>
  <c r="P24" i="15"/>
  <c r="O24" i="15"/>
  <c r="N24" i="15"/>
  <c r="M24" i="15"/>
  <c r="L24" i="15"/>
  <c r="P15" i="15"/>
  <c r="O15" i="15"/>
  <c r="N15" i="15"/>
  <c r="M15" i="15"/>
  <c r="L15" i="15"/>
  <c r="P14" i="15"/>
  <c r="O14" i="15"/>
  <c r="N14" i="15"/>
  <c r="M14" i="15"/>
  <c r="L14" i="15"/>
  <c r="P13" i="15"/>
  <c r="O13" i="15"/>
  <c r="N13" i="15"/>
  <c r="M13" i="15"/>
  <c r="P12" i="15"/>
  <c r="O12" i="15"/>
  <c r="N12" i="15"/>
  <c r="M12" i="15"/>
  <c r="L12" i="15"/>
  <c r="P11" i="15"/>
  <c r="O11" i="15"/>
  <c r="N11" i="15"/>
  <c r="M11" i="15"/>
  <c r="L11" i="15"/>
  <c r="P10" i="15"/>
  <c r="O10" i="15"/>
  <c r="N10" i="15"/>
  <c r="M10" i="15"/>
  <c r="L10" i="15"/>
  <c r="P9" i="15"/>
  <c r="O9" i="15"/>
  <c r="N9" i="15"/>
  <c r="M9" i="15"/>
  <c r="L9" i="15"/>
  <c r="P8" i="15"/>
  <c r="O8" i="15"/>
  <c r="N8" i="15"/>
  <c r="M8" i="15"/>
  <c r="P91" i="14"/>
  <c r="O91" i="14"/>
  <c r="N91" i="14"/>
  <c r="M91" i="14"/>
  <c r="L91" i="14"/>
  <c r="P89" i="14"/>
  <c r="O89" i="14"/>
  <c r="N89" i="14"/>
  <c r="M89" i="14"/>
  <c r="L89" i="14"/>
  <c r="P84" i="14"/>
  <c r="O84" i="14"/>
  <c r="N84" i="14"/>
  <c r="M84" i="14"/>
  <c r="L84" i="14"/>
  <c r="P78" i="14"/>
  <c r="O78" i="14"/>
  <c r="N78" i="14"/>
  <c r="M78" i="14"/>
  <c r="L78" i="14"/>
  <c r="P76" i="14"/>
  <c r="O76" i="14"/>
  <c r="N76" i="14"/>
  <c r="M76" i="14"/>
  <c r="L76" i="14"/>
  <c r="P74" i="14"/>
  <c r="O74" i="14"/>
  <c r="N74" i="14"/>
  <c r="M74" i="14"/>
  <c r="L74" i="14"/>
  <c r="P72" i="14"/>
  <c r="O72" i="14"/>
  <c r="N72" i="14"/>
  <c r="M72" i="14"/>
  <c r="L72" i="14"/>
  <c r="P50" i="14"/>
  <c r="O50" i="14"/>
  <c r="N50" i="14"/>
  <c r="M50" i="14"/>
  <c r="L50" i="14"/>
  <c r="P45" i="14"/>
  <c r="O45" i="14"/>
  <c r="N45" i="14"/>
  <c r="M45" i="14"/>
  <c r="L45" i="14"/>
  <c r="P43" i="14"/>
  <c r="O43" i="14"/>
  <c r="N43" i="14"/>
  <c r="M43" i="14"/>
  <c r="L43" i="14"/>
  <c r="P42" i="14"/>
  <c r="O42" i="14"/>
  <c r="N42" i="14"/>
  <c r="M42" i="14"/>
  <c r="L42" i="14"/>
  <c r="P41" i="14"/>
  <c r="O41" i="14"/>
  <c r="N41" i="14"/>
  <c r="M41" i="14"/>
  <c r="L41" i="14"/>
  <c r="P40" i="14"/>
  <c r="O40" i="14"/>
  <c r="N40" i="14"/>
  <c r="M40" i="14"/>
  <c r="L40" i="14"/>
  <c r="P39" i="14"/>
  <c r="O39" i="14"/>
  <c r="N39" i="14"/>
  <c r="M39" i="14"/>
  <c r="L39" i="14"/>
  <c r="L38" i="14"/>
  <c r="L37" i="14"/>
  <c r="P36" i="14"/>
  <c r="O36" i="14"/>
  <c r="N36" i="14"/>
  <c r="M36" i="14"/>
  <c r="L36" i="14"/>
  <c r="P35" i="14"/>
  <c r="O35" i="14"/>
  <c r="N35" i="14"/>
  <c r="M35" i="14"/>
  <c r="L35" i="14"/>
  <c r="L34" i="14"/>
  <c r="P33" i="14"/>
  <c r="O33" i="14"/>
  <c r="N33" i="14"/>
  <c r="M33" i="14"/>
  <c r="L33" i="14"/>
  <c r="P32" i="14"/>
  <c r="O32" i="14"/>
  <c r="N32" i="14"/>
  <c r="M32" i="14"/>
  <c r="L32" i="14"/>
  <c r="P25" i="14"/>
  <c r="O25" i="14"/>
  <c r="N25" i="14"/>
  <c r="M25" i="14"/>
  <c r="L25" i="14"/>
  <c r="P24" i="14"/>
  <c r="O24" i="14"/>
  <c r="N24" i="14"/>
  <c r="M24" i="14"/>
  <c r="L24" i="14"/>
  <c r="P15" i="14"/>
  <c r="O15" i="14"/>
  <c r="N15" i="14"/>
  <c r="M15" i="14"/>
  <c r="L15" i="14"/>
  <c r="P14" i="14"/>
  <c r="O14" i="14"/>
  <c r="N14" i="14"/>
  <c r="M14" i="14"/>
  <c r="L14" i="14"/>
  <c r="P13" i="14"/>
  <c r="O13" i="14"/>
  <c r="N13" i="14"/>
  <c r="M13" i="14"/>
  <c r="P12" i="14"/>
  <c r="O12" i="14"/>
  <c r="N12" i="14"/>
  <c r="M12" i="14"/>
  <c r="L12" i="14"/>
  <c r="P11" i="14"/>
  <c r="O11" i="14"/>
  <c r="N11" i="14"/>
  <c r="M11" i="14"/>
  <c r="L11" i="14"/>
  <c r="P10" i="14"/>
  <c r="O10" i="14"/>
  <c r="N10" i="14"/>
  <c r="M10" i="14"/>
  <c r="L10" i="14"/>
  <c r="P9" i="14"/>
  <c r="O9" i="14"/>
  <c r="N9" i="14"/>
  <c r="M9" i="14"/>
  <c r="L9" i="14"/>
  <c r="P8" i="14"/>
  <c r="O8" i="14"/>
  <c r="N8" i="14"/>
  <c r="M8" i="14"/>
  <c r="A104" i="11"/>
  <c r="A104" i="13"/>
  <c r="D104" i="1"/>
  <c r="C104" i="1"/>
  <c r="A104" i="1"/>
  <c r="A110" i="11"/>
  <c r="A110" i="13"/>
  <c r="D110" i="1"/>
  <c r="C110" i="1"/>
  <c r="A110" i="1"/>
  <c r="A113" i="11"/>
  <c r="A113" i="13"/>
  <c r="D113" i="1"/>
  <c r="C113" i="1"/>
  <c r="A113" i="1"/>
  <c r="H109" i="11"/>
  <c r="I109" i="11"/>
  <c r="J109" i="11"/>
  <c r="K109" i="11"/>
  <c r="K109" i="16" s="1"/>
  <c r="H109" i="13"/>
  <c r="I109" i="13"/>
  <c r="J109" i="13"/>
  <c r="K109" i="13"/>
  <c r="H109" i="1"/>
  <c r="I109" i="1"/>
  <c r="J109" i="1"/>
  <c r="K109" i="1"/>
  <c r="G109" i="11"/>
  <c r="G109" i="13"/>
  <c r="G109" i="1"/>
  <c r="A109" i="11"/>
  <c r="A109" i="13"/>
  <c r="D109" i="1"/>
  <c r="C109" i="1"/>
  <c r="A109" i="1"/>
  <c r="A114" i="11"/>
  <c r="A114" i="13"/>
  <c r="D114" i="1"/>
  <c r="C114" i="1"/>
  <c r="A114" i="1"/>
  <c r="J109" i="16" l="1"/>
  <c r="I109" i="16"/>
  <c r="H109" i="16"/>
  <c r="G109" i="16"/>
  <c r="P109" i="16"/>
  <c r="O109" i="16"/>
  <c r="N109" i="16"/>
  <c r="L109" i="16"/>
  <c r="M109" i="16"/>
  <c r="M4" i="11"/>
  <c r="Q4" i="11" s="1"/>
  <c r="M4" i="13"/>
  <c r="Q4" i="13" s="1"/>
  <c r="G6" i="11"/>
  <c r="M6" i="11" s="1"/>
  <c r="Q6" i="11" s="1"/>
  <c r="G6" i="13"/>
  <c r="K113" i="13"/>
  <c r="P109" i="13"/>
  <c r="T109" i="13" s="1"/>
  <c r="N109" i="1"/>
  <c r="R109" i="11"/>
  <c r="M109" i="11"/>
  <c r="Q109" i="11" s="1"/>
  <c r="G7" i="1"/>
  <c r="M6" i="1"/>
  <c r="Q6" i="1" s="1"/>
  <c r="I113" i="11"/>
  <c r="N109" i="11"/>
  <c r="R109" i="1"/>
  <c r="M109" i="1"/>
  <c r="Q109" i="1" s="1"/>
  <c r="J113" i="13"/>
  <c r="O109" i="13"/>
  <c r="I113" i="13"/>
  <c r="S109" i="13"/>
  <c r="N109" i="13"/>
  <c r="G113" i="11"/>
  <c r="R109" i="13"/>
  <c r="M109" i="13"/>
  <c r="Q109" i="13" s="1"/>
  <c r="G7" i="11"/>
  <c r="G5" i="1"/>
  <c r="M4" i="1"/>
  <c r="Q4" i="1" s="1"/>
  <c r="P109" i="1"/>
  <c r="K113" i="11"/>
  <c r="P109" i="11"/>
  <c r="T109" i="11" s="1"/>
  <c r="T109" i="1"/>
  <c r="O109" i="1"/>
  <c r="S109" i="1" s="1"/>
  <c r="J113" i="11"/>
  <c r="O109" i="11"/>
  <c r="S109" i="11" s="1"/>
  <c r="J113" i="1"/>
  <c r="J109" i="15"/>
  <c r="O109" i="15" s="1"/>
  <c r="J109" i="14"/>
  <c r="O109" i="14" s="1"/>
  <c r="I113" i="1"/>
  <c r="I109" i="14"/>
  <c r="I109" i="15"/>
  <c r="N109" i="15" s="1"/>
  <c r="N109" i="14"/>
  <c r="H109" i="15"/>
  <c r="M109" i="15"/>
  <c r="H109" i="14"/>
  <c r="M109" i="14" s="1"/>
  <c r="K113" i="1"/>
  <c r="K109" i="14"/>
  <c r="K109" i="15"/>
  <c r="P109" i="15" s="1"/>
  <c r="P109" i="14"/>
  <c r="G109" i="15"/>
  <c r="G109" i="14"/>
  <c r="L109" i="14" s="1"/>
  <c r="L109" i="15"/>
  <c r="G113" i="1"/>
  <c r="A121" i="11"/>
  <c r="A120" i="11"/>
  <c r="A119" i="11"/>
  <c r="A121" i="13"/>
  <c r="A120" i="13"/>
  <c r="A119" i="13"/>
  <c r="D121" i="1"/>
  <c r="C121" i="1"/>
  <c r="A121" i="1"/>
  <c r="D120" i="1"/>
  <c r="C120" i="1"/>
  <c r="A120" i="1"/>
  <c r="D119" i="1"/>
  <c r="C119" i="1"/>
  <c r="A119" i="1"/>
  <c r="A118" i="11"/>
  <c r="A118" i="13"/>
  <c r="D118" i="1"/>
  <c r="C118" i="1"/>
  <c r="A118" i="1"/>
  <c r="A116" i="11"/>
  <c r="A116" i="13"/>
  <c r="D116" i="1"/>
  <c r="C116" i="1"/>
  <c r="A116" i="1"/>
  <c r="A115" i="11"/>
  <c r="A115" i="13"/>
  <c r="D115" i="1"/>
  <c r="C115" i="1"/>
  <c r="A115" i="1"/>
  <c r="A117" i="11"/>
  <c r="A117" i="13"/>
  <c r="D117" i="1"/>
  <c r="C117" i="1"/>
  <c r="A117" i="1"/>
  <c r="D2" i="15"/>
  <c r="D58" i="15" s="1"/>
  <c r="C2" i="15"/>
  <c r="D2" i="14"/>
  <c r="C2" i="14"/>
  <c r="D2" i="13"/>
  <c r="D2" i="16" s="1"/>
  <c r="D2" i="11"/>
  <c r="D59" i="11" s="1"/>
  <c r="C2" i="13"/>
  <c r="C2" i="16" s="1"/>
  <c r="C2" i="11"/>
  <c r="F43" i="15"/>
  <c r="F42" i="15"/>
  <c r="F41" i="15"/>
  <c r="F40" i="15"/>
  <c r="F39" i="15"/>
  <c r="F38" i="15"/>
  <c r="F37" i="15"/>
  <c r="F36" i="15"/>
  <c r="F35" i="15"/>
  <c r="F34" i="15"/>
  <c r="F33" i="15"/>
  <c r="F32" i="15"/>
  <c r="F31" i="15"/>
  <c r="F30" i="15"/>
  <c r="F29" i="15"/>
  <c r="F28" i="15"/>
  <c r="F27" i="15"/>
  <c r="F26" i="15"/>
  <c r="F25" i="15"/>
  <c r="F24" i="15"/>
  <c r="F23" i="15"/>
  <c r="F22" i="15"/>
  <c r="F21" i="15"/>
  <c r="F20" i="15"/>
  <c r="F19" i="15"/>
  <c r="F18" i="15"/>
  <c r="F17" i="15"/>
  <c r="F16" i="15"/>
  <c r="F15" i="15"/>
  <c r="F14" i="15"/>
  <c r="F13" i="15"/>
  <c r="F12" i="15"/>
  <c r="F11" i="15"/>
  <c r="F10" i="15"/>
  <c r="F9" i="15"/>
  <c r="F43" i="14"/>
  <c r="F42"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5"/>
  <c r="F8" i="14"/>
  <c r="K59" i="15"/>
  <c r="P59" i="15" s="1"/>
  <c r="J59" i="15"/>
  <c r="O59" i="15" s="1"/>
  <c r="I59" i="15"/>
  <c r="N59" i="15" s="1"/>
  <c r="H59" i="15"/>
  <c r="M59" i="15" s="1"/>
  <c r="G59" i="15"/>
  <c r="L59" i="15" s="1"/>
  <c r="K58" i="15"/>
  <c r="P58" i="15" s="1"/>
  <c r="J58" i="15"/>
  <c r="O58" i="15" s="1"/>
  <c r="I58" i="15"/>
  <c r="N58" i="15" s="1"/>
  <c r="H58" i="15"/>
  <c r="M58" i="15" s="1"/>
  <c r="G58" i="15"/>
  <c r="L58" i="15" s="1"/>
  <c r="K59" i="14"/>
  <c r="P59" i="14" s="1"/>
  <c r="J59" i="14"/>
  <c r="O59" i="14" s="1"/>
  <c r="I59" i="14"/>
  <c r="N59" i="14" s="1"/>
  <c r="H59" i="14"/>
  <c r="M59" i="14" s="1"/>
  <c r="G59" i="14"/>
  <c r="L59" i="14" s="1"/>
  <c r="K58" i="14"/>
  <c r="P58" i="14" s="1"/>
  <c r="J58" i="14"/>
  <c r="O58" i="14" s="1"/>
  <c r="I58" i="14"/>
  <c r="N58" i="14" s="1"/>
  <c r="H58" i="14"/>
  <c r="M58" i="14" s="1"/>
  <c r="G58" i="14"/>
  <c r="L58" i="14" s="1"/>
  <c r="K60" i="11"/>
  <c r="J60" i="11"/>
  <c r="I60" i="11"/>
  <c r="H60" i="11"/>
  <c r="K60" i="13"/>
  <c r="J60" i="13"/>
  <c r="I60" i="13"/>
  <c r="H60" i="13"/>
  <c r="K60" i="1"/>
  <c r="J60" i="1"/>
  <c r="I60" i="1"/>
  <c r="H60" i="1"/>
  <c r="G60" i="11"/>
  <c r="G60" i="13"/>
  <c r="G60" i="1"/>
  <c r="A59" i="11"/>
  <c r="A59" i="13"/>
  <c r="A58" i="14"/>
  <c r="A58" i="15"/>
  <c r="D59" i="1"/>
  <c r="C59" i="1"/>
  <c r="A59" i="1"/>
  <c r="K60" i="16" l="1"/>
  <c r="P60" i="16" s="1"/>
  <c r="J60" i="16"/>
  <c r="K113" i="16"/>
  <c r="P113" i="16"/>
  <c r="G60" i="16"/>
  <c r="J113" i="16"/>
  <c r="O113" i="16" s="1"/>
  <c r="I113" i="16"/>
  <c r="N113" i="16" s="1"/>
  <c r="L60" i="16"/>
  <c r="H60" i="16"/>
  <c r="M60" i="16" s="1"/>
  <c r="O60" i="16"/>
  <c r="I60" i="16"/>
  <c r="N60" i="16" s="1"/>
  <c r="C80" i="16"/>
  <c r="C97" i="16"/>
  <c r="C23" i="16"/>
  <c r="C10" i="16"/>
  <c r="C72" i="16"/>
  <c r="C120" i="16"/>
  <c r="C14" i="16"/>
  <c r="C116" i="16"/>
  <c r="C50" i="16"/>
  <c r="C122" i="16"/>
  <c r="C108" i="16"/>
  <c r="C99" i="16"/>
  <c r="C119" i="16"/>
  <c r="C41" i="16"/>
  <c r="C112" i="16"/>
  <c r="C106" i="16"/>
  <c r="C111" i="16"/>
  <c r="C43" i="16"/>
  <c r="C93" i="16"/>
  <c r="C115" i="16"/>
  <c r="C109" i="16"/>
  <c r="C76" i="16"/>
  <c r="C74" i="16"/>
  <c r="C63" i="16"/>
  <c r="C65" i="16"/>
  <c r="C118" i="16"/>
  <c r="C89" i="16"/>
  <c r="C27" i="16"/>
  <c r="C51" i="16"/>
  <c r="C64" i="16"/>
  <c r="C91" i="16"/>
  <c r="C85" i="16"/>
  <c r="C40" i="16"/>
  <c r="C117" i="16"/>
  <c r="C9" i="16"/>
  <c r="C104" i="16"/>
  <c r="C67" i="16"/>
  <c r="C81" i="16"/>
  <c r="C18" i="16"/>
  <c r="C94" i="16"/>
  <c r="C47" i="16"/>
  <c r="C24" i="16"/>
  <c r="C101" i="16"/>
  <c r="C34" i="16"/>
  <c r="C11" i="16"/>
  <c r="C70" i="16"/>
  <c r="C60" i="16"/>
  <c r="C48" i="16"/>
  <c r="C53" i="16"/>
  <c r="C100" i="16"/>
  <c r="C39" i="16"/>
  <c r="C42" i="16"/>
  <c r="C45" i="16"/>
  <c r="C35" i="16"/>
  <c r="C16" i="16"/>
  <c r="C19" i="16"/>
  <c r="C31" i="16"/>
  <c r="C66" i="16"/>
  <c r="C88" i="16"/>
  <c r="C7" i="16"/>
  <c r="C103" i="16"/>
  <c r="C29" i="16"/>
  <c r="C107" i="16"/>
  <c r="C3" i="16"/>
  <c r="C4" i="16"/>
  <c r="C21" i="16"/>
  <c r="C15" i="16"/>
  <c r="C57" i="16"/>
  <c r="C87" i="16"/>
  <c r="C75" i="16"/>
  <c r="C13" i="16"/>
  <c r="C78" i="16"/>
  <c r="C82" i="16"/>
  <c r="C113" i="16"/>
  <c r="C5" i="16"/>
  <c r="C33" i="16"/>
  <c r="C25" i="16"/>
  <c r="C71" i="16"/>
  <c r="C59" i="16"/>
  <c r="C77" i="16"/>
  <c r="C68" i="16"/>
  <c r="C49" i="16"/>
  <c r="C84" i="16"/>
  <c r="C114" i="16"/>
  <c r="C32" i="16"/>
  <c r="C73" i="16"/>
  <c r="C56" i="16"/>
  <c r="C44" i="16"/>
  <c r="C61" i="16"/>
  <c r="C36" i="16"/>
  <c r="C17" i="16"/>
  <c r="C62" i="16"/>
  <c r="C105" i="16"/>
  <c r="C37" i="16"/>
  <c r="C58" i="16"/>
  <c r="C8" i="16"/>
  <c r="C28" i="16"/>
  <c r="C46" i="16"/>
  <c r="C102" i="16"/>
  <c r="C121" i="16"/>
  <c r="C52" i="16"/>
  <c r="C95" i="16"/>
  <c r="C90" i="16"/>
  <c r="C69" i="16"/>
  <c r="C54" i="16"/>
  <c r="C38" i="16"/>
  <c r="C22" i="16"/>
  <c r="C6" i="16"/>
  <c r="C98" i="16"/>
  <c r="C92" i="16"/>
  <c r="C86" i="16"/>
  <c r="C55" i="16"/>
  <c r="C26" i="16"/>
  <c r="C110" i="16"/>
  <c r="C12" i="16"/>
  <c r="C30" i="16"/>
  <c r="C79" i="16"/>
  <c r="C83" i="16"/>
  <c r="C20" i="16"/>
  <c r="C96" i="16"/>
  <c r="B2" i="16"/>
  <c r="G5" i="11"/>
  <c r="G7" i="13"/>
  <c r="G6" i="16"/>
  <c r="L6" i="16" s="1"/>
  <c r="G5" i="13"/>
  <c r="G5" i="16" s="1"/>
  <c r="L5" i="16" s="1"/>
  <c r="G4" i="16"/>
  <c r="L4" i="16" s="1"/>
  <c r="G7" i="16"/>
  <c r="L7" i="16" s="1"/>
  <c r="D80" i="16"/>
  <c r="D106" i="16"/>
  <c r="D108" i="16"/>
  <c r="D69" i="16"/>
  <c r="D16" i="16"/>
  <c r="D116" i="16"/>
  <c r="D3" i="16"/>
  <c r="D22" i="16"/>
  <c r="D93" i="16"/>
  <c r="D82" i="16"/>
  <c r="D118" i="16"/>
  <c r="D72" i="16"/>
  <c r="D45" i="16"/>
  <c r="D15" i="16"/>
  <c r="D67" i="16"/>
  <c r="D65" i="16"/>
  <c r="D122" i="16"/>
  <c r="D103" i="16"/>
  <c r="D100" i="16"/>
  <c r="D41" i="16"/>
  <c r="D29" i="16"/>
  <c r="D28" i="16"/>
  <c r="D95" i="16"/>
  <c r="D54" i="16"/>
  <c r="F1" i="16"/>
  <c r="D117" i="16"/>
  <c r="D25" i="16"/>
  <c r="D13" i="16"/>
  <c r="D37" i="16"/>
  <c r="D81" i="16"/>
  <c r="D20" i="16"/>
  <c r="D109" i="16"/>
  <c r="D73" i="16"/>
  <c r="D77" i="16"/>
  <c r="D79" i="16"/>
  <c r="D52" i="16"/>
  <c r="D98" i="16"/>
  <c r="D101" i="16"/>
  <c r="D58" i="16"/>
  <c r="D61" i="16"/>
  <c r="D6" i="16"/>
  <c r="D5" i="16"/>
  <c r="D75" i="16"/>
  <c r="D92" i="16"/>
  <c r="D89" i="16"/>
  <c r="D26" i="16"/>
  <c r="D46" i="16"/>
  <c r="D36" i="16"/>
  <c r="D94" i="16"/>
  <c r="D31" i="16"/>
  <c r="D57" i="16"/>
  <c r="D9" i="16"/>
  <c r="D96" i="16"/>
  <c r="D114" i="16"/>
  <c r="D84" i="16"/>
  <c r="D86" i="16"/>
  <c r="D42" i="16"/>
  <c r="D119" i="16"/>
  <c r="D30" i="16"/>
  <c r="D59" i="16"/>
  <c r="D115" i="16"/>
  <c r="D4" i="16"/>
  <c r="D70" i="16"/>
  <c r="D10" i="16"/>
  <c r="D102" i="16"/>
  <c r="D14" i="16"/>
  <c r="D68" i="16"/>
  <c r="D32" i="16"/>
  <c r="D19" i="16"/>
  <c r="D55" i="16"/>
  <c r="D111" i="16"/>
  <c r="D43" i="16"/>
  <c r="G1" i="16"/>
  <c r="D97" i="16"/>
  <c r="D33" i="16"/>
  <c r="D51" i="16"/>
  <c r="D39" i="16"/>
  <c r="D90" i="16"/>
  <c r="D27" i="16"/>
  <c r="D121" i="16"/>
  <c r="D107" i="16"/>
  <c r="D48" i="16"/>
  <c r="D21" i="16"/>
  <c r="D18" i="16"/>
  <c r="D23" i="16"/>
  <c r="D74" i="16"/>
  <c r="D11" i="16"/>
  <c r="D113" i="16"/>
  <c r="D35" i="16"/>
  <c r="D64" i="16"/>
  <c r="D44" i="16"/>
  <c r="D50" i="16"/>
  <c r="D7" i="16"/>
  <c r="D87" i="16"/>
  <c r="D120" i="16"/>
  <c r="D105" i="16"/>
  <c r="D12" i="16"/>
  <c r="D53" i="16"/>
  <c r="D83" i="16"/>
  <c r="D99" i="16"/>
  <c r="D71" i="16"/>
  <c r="D112" i="16"/>
  <c r="D78" i="16"/>
  <c r="D66" i="16"/>
  <c r="D63" i="16"/>
  <c r="D17" i="16"/>
  <c r="D56" i="16"/>
  <c r="D24" i="16"/>
  <c r="D104" i="16"/>
  <c r="D62" i="16"/>
  <c r="D85" i="16"/>
  <c r="D91" i="16"/>
  <c r="D38" i="16"/>
  <c r="D40" i="16"/>
  <c r="D110" i="16"/>
  <c r="D76" i="16"/>
  <c r="D47" i="16"/>
  <c r="D34" i="16"/>
  <c r="D49" i="16"/>
  <c r="D8" i="16"/>
  <c r="D88" i="16"/>
  <c r="D60" i="16"/>
  <c r="P113" i="11"/>
  <c r="P113" i="1"/>
  <c r="T113" i="1" s="1"/>
  <c r="M6" i="13"/>
  <c r="Q6" i="13" s="1"/>
  <c r="O60" i="1"/>
  <c r="S60" i="1" s="1"/>
  <c r="D94" i="11"/>
  <c r="D101" i="11"/>
  <c r="D100" i="11"/>
  <c r="D122" i="11"/>
  <c r="D94" i="13"/>
  <c r="D100" i="13"/>
  <c r="D101" i="13"/>
  <c r="D122" i="13"/>
  <c r="O113" i="1"/>
  <c r="O113" i="13"/>
  <c r="P60" i="1"/>
  <c r="T60" i="1" s="1"/>
  <c r="C100" i="14"/>
  <c r="C101" i="14"/>
  <c r="C122" i="14"/>
  <c r="N60" i="13"/>
  <c r="R60" i="13" s="1"/>
  <c r="D100" i="14"/>
  <c r="D101" i="14"/>
  <c r="D122" i="14"/>
  <c r="O60" i="11"/>
  <c r="S60" i="11" s="1"/>
  <c r="O60" i="13"/>
  <c r="S60" i="13" s="1"/>
  <c r="C101" i="15"/>
  <c r="C100" i="15"/>
  <c r="C122" i="15"/>
  <c r="S113" i="1"/>
  <c r="P113" i="13"/>
  <c r="T113" i="13" s="1"/>
  <c r="P60" i="13"/>
  <c r="T60" i="13" s="1"/>
  <c r="D101" i="15"/>
  <c r="D100" i="15"/>
  <c r="D122" i="15"/>
  <c r="O113" i="11"/>
  <c r="S113" i="11" s="1"/>
  <c r="T113" i="11"/>
  <c r="S113" i="13"/>
  <c r="P60" i="11"/>
  <c r="T60" i="11" s="1"/>
  <c r="M60" i="13"/>
  <c r="Q60" i="13" s="1"/>
  <c r="M60" i="1"/>
  <c r="Q60" i="1" s="1"/>
  <c r="M60" i="11"/>
  <c r="Q60" i="11" s="1"/>
  <c r="C94" i="11"/>
  <c r="C101" i="11"/>
  <c r="C100" i="11"/>
  <c r="C122" i="11"/>
  <c r="N60" i="1"/>
  <c r="R60" i="1" s="1"/>
  <c r="N60" i="11"/>
  <c r="R60" i="11" s="1"/>
  <c r="C94" i="13"/>
  <c r="C100" i="13"/>
  <c r="C101" i="13"/>
  <c r="C122" i="13"/>
  <c r="C121" i="14"/>
  <c r="C119" i="14"/>
  <c r="C117" i="14"/>
  <c r="C115" i="14"/>
  <c r="C113" i="14"/>
  <c r="C111" i="14"/>
  <c r="C109" i="14"/>
  <c r="C107" i="14"/>
  <c r="C105" i="14"/>
  <c r="C94" i="14"/>
  <c r="C112" i="14"/>
  <c r="C118" i="14"/>
  <c r="C110" i="14"/>
  <c r="C108" i="14"/>
  <c r="C114" i="14"/>
  <c r="C116" i="14"/>
  <c r="C120" i="14"/>
  <c r="C104" i="14"/>
  <c r="C106" i="14"/>
  <c r="K113" i="15"/>
  <c r="P113" i="15" s="1"/>
  <c r="K113" i="14"/>
  <c r="P113" i="14"/>
  <c r="D121" i="14"/>
  <c r="D119" i="14"/>
  <c r="D117" i="14"/>
  <c r="D115" i="14"/>
  <c r="D113" i="14"/>
  <c r="D111" i="14"/>
  <c r="D109" i="14"/>
  <c r="D107" i="14"/>
  <c r="D105" i="14"/>
  <c r="D94" i="14"/>
  <c r="D120" i="14"/>
  <c r="D118" i="14"/>
  <c r="D116" i="14"/>
  <c r="D114" i="14"/>
  <c r="D112" i="14"/>
  <c r="D110" i="14"/>
  <c r="D108" i="14"/>
  <c r="D106" i="14"/>
  <c r="D104" i="14"/>
  <c r="C114" i="15"/>
  <c r="C106" i="15"/>
  <c r="C121" i="15"/>
  <c r="C113" i="15"/>
  <c r="C105" i="15"/>
  <c r="C120" i="15"/>
  <c r="C112" i="15"/>
  <c r="C104" i="15"/>
  <c r="C119" i="15"/>
  <c r="C118" i="15"/>
  <c r="C110" i="15"/>
  <c r="C94" i="15"/>
  <c r="C117" i="15"/>
  <c r="C109" i="15"/>
  <c r="C116" i="15"/>
  <c r="C108" i="15"/>
  <c r="C111" i="15"/>
  <c r="C115" i="15"/>
  <c r="C107" i="15"/>
  <c r="D102" i="15"/>
  <c r="D121" i="15"/>
  <c r="D113" i="15"/>
  <c r="D105" i="15"/>
  <c r="D120" i="15"/>
  <c r="D112" i="15"/>
  <c r="D104" i="15"/>
  <c r="D119" i="15"/>
  <c r="D111" i="15"/>
  <c r="D118" i="15"/>
  <c r="D94" i="15"/>
  <c r="D117" i="15"/>
  <c r="D109" i="15"/>
  <c r="D116" i="15"/>
  <c r="D108" i="15"/>
  <c r="D115" i="15"/>
  <c r="D107" i="15"/>
  <c r="D106" i="15"/>
  <c r="D110" i="15"/>
  <c r="D114" i="15"/>
  <c r="I113" i="15"/>
  <c r="N113" i="15" s="1"/>
  <c r="I113" i="14"/>
  <c r="N113" i="14" s="1"/>
  <c r="D59" i="13"/>
  <c r="G113" i="14"/>
  <c r="L113" i="14" s="1"/>
  <c r="J113" i="15"/>
  <c r="O113" i="15"/>
  <c r="J113" i="14"/>
  <c r="O113" i="14"/>
  <c r="D58" i="14"/>
  <c r="D102" i="14"/>
  <c r="C58" i="15"/>
  <c r="C102" i="15"/>
  <c r="C104" i="13"/>
  <c r="C102" i="13"/>
  <c r="C104" i="11"/>
  <c r="C102" i="11"/>
  <c r="D104" i="11"/>
  <c r="D102" i="11"/>
  <c r="D104" i="13"/>
  <c r="D102" i="13"/>
  <c r="C58" i="14"/>
  <c r="C102" i="14"/>
  <c r="C113" i="11"/>
  <c r="C110" i="11"/>
  <c r="C113" i="13"/>
  <c r="C110" i="13"/>
  <c r="D113" i="11"/>
  <c r="D110" i="11"/>
  <c r="D113" i="13"/>
  <c r="D110" i="13"/>
  <c r="C118" i="11"/>
  <c r="C109" i="11"/>
  <c r="C121" i="13"/>
  <c r="C109" i="13"/>
  <c r="D118" i="11"/>
  <c r="D109" i="11"/>
  <c r="D121" i="13"/>
  <c r="D109" i="13"/>
  <c r="C118" i="13"/>
  <c r="D118" i="13"/>
  <c r="D120" i="13"/>
  <c r="D119" i="11"/>
  <c r="D121" i="11"/>
  <c r="C119" i="13"/>
  <c r="C120" i="11"/>
  <c r="D119" i="13"/>
  <c r="D120" i="11"/>
  <c r="C59" i="11"/>
  <c r="C114" i="11"/>
  <c r="C59" i="13"/>
  <c r="C114" i="13"/>
  <c r="D115" i="11"/>
  <c r="D114" i="11"/>
  <c r="D116" i="13"/>
  <c r="D114" i="13"/>
  <c r="C120" i="13"/>
  <c r="C119" i="11"/>
  <c r="C121" i="11"/>
  <c r="C115" i="13"/>
  <c r="D116" i="11"/>
  <c r="D115" i="13"/>
  <c r="C117" i="13"/>
  <c r="D117" i="13"/>
  <c r="C117" i="11"/>
  <c r="C116" i="13"/>
  <c r="D117" i="11"/>
  <c r="C115" i="11"/>
  <c r="C116" i="11"/>
  <c r="F103" i="14"/>
  <c r="F99" i="14"/>
  <c r="F98" i="14"/>
  <c r="K97" i="14"/>
  <c r="P97" i="14" s="1"/>
  <c r="J97" i="14"/>
  <c r="O97" i="14" s="1"/>
  <c r="I97" i="14"/>
  <c r="N97" i="14" s="1"/>
  <c r="H97" i="14"/>
  <c r="M97" i="14" s="1"/>
  <c r="G97" i="14"/>
  <c r="L97" i="14" s="1"/>
  <c r="F97" i="14"/>
  <c r="K96" i="14"/>
  <c r="P96" i="14" s="1"/>
  <c r="J96" i="14"/>
  <c r="O96" i="14" s="1"/>
  <c r="I96" i="14"/>
  <c r="N96" i="14" s="1"/>
  <c r="H96" i="14"/>
  <c r="M96" i="14" s="1"/>
  <c r="G96" i="14"/>
  <c r="L96" i="14" s="1"/>
  <c r="F96" i="14"/>
  <c r="F95" i="14"/>
  <c r="F93" i="14"/>
  <c r="F92" i="14"/>
  <c r="K91" i="14"/>
  <c r="J91" i="14"/>
  <c r="I91" i="14"/>
  <c r="H91" i="14"/>
  <c r="G91" i="14"/>
  <c r="F91" i="14"/>
  <c r="F90" i="14"/>
  <c r="K89" i="14"/>
  <c r="J89" i="14"/>
  <c r="I89" i="14"/>
  <c r="H89" i="14"/>
  <c r="G89" i="14"/>
  <c r="F89" i="14"/>
  <c r="F88" i="14"/>
  <c r="F87" i="14"/>
  <c r="F86" i="14"/>
  <c r="K85" i="14"/>
  <c r="P85" i="14" s="1"/>
  <c r="J85" i="14"/>
  <c r="O85" i="14" s="1"/>
  <c r="I85" i="14"/>
  <c r="N85" i="14" s="1"/>
  <c r="H85" i="14"/>
  <c r="M85" i="14" s="1"/>
  <c r="G85" i="14"/>
  <c r="L85" i="14" s="1"/>
  <c r="F85" i="14"/>
  <c r="K84" i="14"/>
  <c r="J84" i="14"/>
  <c r="I84" i="14"/>
  <c r="H84" i="14"/>
  <c r="G84" i="14"/>
  <c r="F84" i="14"/>
  <c r="K83" i="14"/>
  <c r="P83" i="14" s="1"/>
  <c r="J83" i="14"/>
  <c r="O83" i="14" s="1"/>
  <c r="I83" i="14"/>
  <c r="N83" i="14" s="1"/>
  <c r="H83" i="14"/>
  <c r="M83" i="14" s="1"/>
  <c r="G83" i="14"/>
  <c r="L83" i="14" s="1"/>
  <c r="F83" i="14"/>
  <c r="K82" i="14"/>
  <c r="P82" i="14" s="1"/>
  <c r="J82" i="14"/>
  <c r="O82" i="14" s="1"/>
  <c r="I82" i="14"/>
  <c r="N82" i="14" s="1"/>
  <c r="H82" i="14"/>
  <c r="M82" i="14" s="1"/>
  <c r="G82" i="14"/>
  <c r="L82" i="14" s="1"/>
  <c r="F82" i="14"/>
  <c r="F81" i="14"/>
  <c r="F80" i="14"/>
  <c r="F79" i="14"/>
  <c r="K78" i="14"/>
  <c r="J78" i="14"/>
  <c r="I78" i="14"/>
  <c r="H78" i="14"/>
  <c r="G78" i="14"/>
  <c r="F78" i="14"/>
  <c r="K77" i="14"/>
  <c r="P77" i="14" s="1"/>
  <c r="J77" i="14"/>
  <c r="O77" i="14" s="1"/>
  <c r="I77" i="14"/>
  <c r="N77" i="14" s="1"/>
  <c r="H77" i="14"/>
  <c r="M77" i="14" s="1"/>
  <c r="G77" i="14"/>
  <c r="L77" i="14" s="1"/>
  <c r="F77" i="14"/>
  <c r="K76" i="14"/>
  <c r="J76" i="14"/>
  <c r="I76" i="14"/>
  <c r="H76" i="14"/>
  <c r="G76" i="14"/>
  <c r="F76" i="14"/>
  <c r="K75" i="14"/>
  <c r="P75" i="14" s="1"/>
  <c r="J75" i="14"/>
  <c r="O75" i="14" s="1"/>
  <c r="I75" i="14"/>
  <c r="N75" i="14" s="1"/>
  <c r="H75" i="14"/>
  <c r="M75" i="14" s="1"/>
  <c r="G75" i="14"/>
  <c r="L75" i="14" s="1"/>
  <c r="F75" i="14"/>
  <c r="K74" i="14"/>
  <c r="J74" i="14"/>
  <c r="I74" i="14"/>
  <c r="H74" i="14"/>
  <c r="G74" i="14"/>
  <c r="F74" i="14"/>
  <c r="K73" i="14"/>
  <c r="P73" i="14" s="1"/>
  <c r="J73" i="14"/>
  <c r="O73" i="14" s="1"/>
  <c r="I73" i="14"/>
  <c r="N73" i="14" s="1"/>
  <c r="H73" i="14"/>
  <c r="M73" i="14" s="1"/>
  <c r="G73" i="14"/>
  <c r="L73" i="14" s="1"/>
  <c r="F73" i="14"/>
  <c r="K72" i="14"/>
  <c r="J72" i="14"/>
  <c r="I72" i="14"/>
  <c r="H72" i="14"/>
  <c r="G72" i="14"/>
  <c r="F72" i="14"/>
  <c r="F71" i="14"/>
  <c r="K70" i="14"/>
  <c r="P70" i="14" s="1"/>
  <c r="J70" i="14"/>
  <c r="O70" i="14" s="1"/>
  <c r="I70" i="14"/>
  <c r="N70" i="14" s="1"/>
  <c r="H70" i="14"/>
  <c r="M70" i="14" s="1"/>
  <c r="F70" i="14"/>
  <c r="K69" i="14"/>
  <c r="P69" i="14" s="1"/>
  <c r="J69" i="14"/>
  <c r="O69" i="14" s="1"/>
  <c r="I69" i="14"/>
  <c r="N69" i="14" s="1"/>
  <c r="H69" i="14"/>
  <c r="M69" i="14" s="1"/>
  <c r="G69" i="14"/>
  <c r="L69" i="14" s="1"/>
  <c r="F69" i="14"/>
  <c r="K68" i="14"/>
  <c r="P68" i="14" s="1"/>
  <c r="J68" i="14"/>
  <c r="O68" i="14" s="1"/>
  <c r="I68" i="14"/>
  <c r="N68" i="14" s="1"/>
  <c r="H68" i="14"/>
  <c r="M68" i="14" s="1"/>
  <c r="G68" i="14"/>
  <c r="L68" i="14" s="1"/>
  <c r="F68" i="14"/>
  <c r="F67" i="14"/>
  <c r="K66" i="14"/>
  <c r="P66" i="14" s="1"/>
  <c r="J66" i="14"/>
  <c r="O66" i="14" s="1"/>
  <c r="I66" i="14"/>
  <c r="N66" i="14" s="1"/>
  <c r="H66" i="14"/>
  <c r="M66" i="14" s="1"/>
  <c r="G66" i="14"/>
  <c r="L66" i="14" s="1"/>
  <c r="F66" i="14"/>
  <c r="K65" i="14"/>
  <c r="P65" i="14" s="1"/>
  <c r="J65" i="14"/>
  <c r="O65" i="14" s="1"/>
  <c r="I65" i="14"/>
  <c r="N65" i="14" s="1"/>
  <c r="H65" i="14"/>
  <c r="M65" i="14" s="1"/>
  <c r="G65" i="14"/>
  <c r="L65" i="14" s="1"/>
  <c r="F65" i="14"/>
  <c r="F64" i="14"/>
  <c r="K63" i="14"/>
  <c r="P63" i="14" s="1"/>
  <c r="J63" i="14"/>
  <c r="O63" i="14" s="1"/>
  <c r="I63" i="14"/>
  <c r="N63" i="14" s="1"/>
  <c r="H63" i="14"/>
  <c r="M63" i="14" s="1"/>
  <c r="G63" i="14"/>
  <c r="L63" i="14" s="1"/>
  <c r="F63" i="14"/>
  <c r="K62" i="14"/>
  <c r="P62" i="14" s="1"/>
  <c r="J62" i="14"/>
  <c r="O62" i="14" s="1"/>
  <c r="I62" i="14"/>
  <c r="N62" i="14" s="1"/>
  <c r="H62" i="14"/>
  <c r="M62" i="14" s="1"/>
  <c r="G62" i="14"/>
  <c r="L62" i="14" s="1"/>
  <c r="F62" i="14"/>
  <c r="K61" i="14"/>
  <c r="P61" i="14" s="1"/>
  <c r="J61" i="14"/>
  <c r="O61" i="14" s="1"/>
  <c r="I61" i="14"/>
  <c r="N61" i="14" s="1"/>
  <c r="H61" i="14"/>
  <c r="M61" i="14" s="1"/>
  <c r="G61" i="14"/>
  <c r="L61" i="14" s="1"/>
  <c r="F61" i="14"/>
  <c r="F60" i="14"/>
  <c r="F59" i="14"/>
  <c r="K57" i="14"/>
  <c r="P57" i="14" s="1"/>
  <c r="J57" i="14"/>
  <c r="O57" i="14" s="1"/>
  <c r="I57" i="14"/>
  <c r="N57" i="14" s="1"/>
  <c r="H57" i="14"/>
  <c r="M57" i="14" s="1"/>
  <c r="G57" i="14"/>
  <c r="L57" i="14" s="1"/>
  <c r="F57" i="14"/>
  <c r="K56" i="14"/>
  <c r="P56" i="14" s="1"/>
  <c r="J56" i="14"/>
  <c r="O56" i="14" s="1"/>
  <c r="I56" i="14"/>
  <c r="N56" i="14" s="1"/>
  <c r="H56" i="14"/>
  <c r="M56" i="14" s="1"/>
  <c r="G56" i="14"/>
  <c r="L56" i="14" s="1"/>
  <c r="F56" i="14"/>
  <c r="K55" i="14"/>
  <c r="P55" i="14" s="1"/>
  <c r="J55" i="14"/>
  <c r="O55" i="14" s="1"/>
  <c r="I55" i="14"/>
  <c r="N55" i="14" s="1"/>
  <c r="H55" i="14"/>
  <c r="M55" i="14" s="1"/>
  <c r="G55" i="14"/>
  <c r="L55" i="14" s="1"/>
  <c r="F55" i="14"/>
  <c r="K54" i="14"/>
  <c r="P54" i="14" s="1"/>
  <c r="J54" i="14"/>
  <c r="O54" i="14" s="1"/>
  <c r="I54" i="14"/>
  <c r="N54" i="14" s="1"/>
  <c r="H54" i="14"/>
  <c r="M54" i="14" s="1"/>
  <c r="G54" i="14"/>
  <c r="L54" i="14" s="1"/>
  <c r="F54" i="14"/>
  <c r="F53" i="14"/>
  <c r="K52" i="14"/>
  <c r="P52" i="14" s="1"/>
  <c r="J52" i="14"/>
  <c r="O52" i="14" s="1"/>
  <c r="I52" i="14"/>
  <c r="N52" i="14" s="1"/>
  <c r="H52" i="14"/>
  <c r="M52" i="14" s="1"/>
  <c r="G52" i="14"/>
  <c r="L52" i="14" s="1"/>
  <c r="F52" i="14"/>
  <c r="K50" i="14"/>
  <c r="J50" i="14"/>
  <c r="I50" i="14"/>
  <c r="H50" i="14"/>
  <c r="G50" i="14"/>
  <c r="F50" i="14"/>
  <c r="K51" i="14"/>
  <c r="P51" i="14" s="1"/>
  <c r="J51" i="14"/>
  <c r="O51" i="14" s="1"/>
  <c r="I51" i="14"/>
  <c r="N51" i="14" s="1"/>
  <c r="H51" i="14"/>
  <c r="M51" i="14" s="1"/>
  <c r="G51" i="14"/>
  <c r="L51" i="14" s="1"/>
  <c r="F51" i="14"/>
  <c r="K49" i="14"/>
  <c r="P49" i="14" s="1"/>
  <c r="J49" i="14"/>
  <c r="O49" i="14" s="1"/>
  <c r="I49" i="14"/>
  <c r="N49" i="14" s="1"/>
  <c r="H49" i="14"/>
  <c r="M49" i="14" s="1"/>
  <c r="G49" i="14"/>
  <c r="L49" i="14" s="1"/>
  <c r="F49" i="14"/>
  <c r="F48" i="14"/>
  <c r="F47" i="14"/>
  <c r="F46" i="14"/>
  <c r="K45" i="14"/>
  <c r="J45" i="14"/>
  <c r="I45" i="14"/>
  <c r="H45" i="14"/>
  <c r="G45" i="14"/>
  <c r="F45" i="14"/>
  <c r="K44" i="14"/>
  <c r="P44" i="14" s="1"/>
  <c r="J44" i="14"/>
  <c r="O44" i="14" s="1"/>
  <c r="I44" i="14"/>
  <c r="N44" i="14" s="1"/>
  <c r="H44" i="14"/>
  <c r="M44" i="14" s="1"/>
  <c r="G44" i="14"/>
  <c r="L44" i="14" s="1"/>
  <c r="F44" i="14"/>
  <c r="K43" i="14"/>
  <c r="J43" i="14"/>
  <c r="I43" i="14"/>
  <c r="H43" i="14"/>
  <c r="G43" i="14"/>
  <c r="K42" i="14"/>
  <c r="J42" i="14"/>
  <c r="I42" i="14"/>
  <c r="H42" i="14"/>
  <c r="G42" i="14"/>
  <c r="K41" i="14"/>
  <c r="J41" i="14"/>
  <c r="I41" i="14"/>
  <c r="H41" i="14"/>
  <c r="G41" i="14"/>
  <c r="K40" i="14"/>
  <c r="J40" i="14"/>
  <c r="I40" i="14"/>
  <c r="H40" i="14"/>
  <c r="G40" i="14"/>
  <c r="K39" i="14"/>
  <c r="J39" i="14"/>
  <c r="I39" i="14"/>
  <c r="H39" i="14"/>
  <c r="G39" i="14"/>
  <c r="K38" i="14"/>
  <c r="P38" i="14" s="1"/>
  <c r="J38" i="14"/>
  <c r="O38" i="14" s="1"/>
  <c r="I38" i="14"/>
  <c r="N38" i="14" s="1"/>
  <c r="H38" i="14"/>
  <c r="M38" i="14" s="1"/>
  <c r="G38" i="14"/>
  <c r="K37" i="14"/>
  <c r="P37" i="14" s="1"/>
  <c r="J37" i="14"/>
  <c r="O37" i="14" s="1"/>
  <c r="I37" i="14"/>
  <c r="N37" i="14" s="1"/>
  <c r="H37" i="14"/>
  <c r="M37" i="14" s="1"/>
  <c r="G37" i="14"/>
  <c r="K36" i="14"/>
  <c r="J36" i="14"/>
  <c r="I36" i="14"/>
  <c r="H36" i="14"/>
  <c r="G36" i="14"/>
  <c r="K35" i="14"/>
  <c r="J35" i="14"/>
  <c r="I35" i="14"/>
  <c r="H35" i="14"/>
  <c r="G35" i="14"/>
  <c r="K34" i="14"/>
  <c r="P34" i="14" s="1"/>
  <c r="J34" i="14"/>
  <c r="O34" i="14" s="1"/>
  <c r="I34" i="14"/>
  <c r="N34" i="14" s="1"/>
  <c r="H34" i="14"/>
  <c r="M34" i="14" s="1"/>
  <c r="G34" i="14"/>
  <c r="K33" i="14"/>
  <c r="J33" i="14"/>
  <c r="I33" i="14"/>
  <c r="H33" i="14"/>
  <c r="G33" i="14"/>
  <c r="K32" i="14"/>
  <c r="J32" i="14"/>
  <c r="I32" i="14"/>
  <c r="H32" i="14"/>
  <c r="G32" i="14"/>
  <c r="K31" i="14"/>
  <c r="P31" i="14" s="1"/>
  <c r="J31" i="14"/>
  <c r="O31" i="14" s="1"/>
  <c r="I31" i="14"/>
  <c r="N31" i="14" s="1"/>
  <c r="H31" i="14"/>
  <c r="M31" i="14" s="1"/>
  <c r="G31" i="14"/>
  <c r="L31" i="14" s="1"/>
  <c r="K30" i="14"/>
  <c r="P30" i="14" s="1"/>
  <c r="J30" i="14"/>
  <c r="O30" i="14" s="1"/>
  <c r="I30" i="14"/>
  <c r="N30" i="14" s="1"/>
  <c r="H30" i="14"/>
  <c r="M30" i="14" s="1"/>
  <c r="G30" i="14"/>
  <c r="L30" i="14" s="1"/>
  <c r="K29" i="14"/>
  <c r="P29" i="14" s="1"/>
  <c r="J29" i="14"/>
  <c r="O29" i="14" s="1"/>
  <c r="I29" i="14"/>
  <c r="N29" i="14" s="1"/>
  <c r="H29" i="14"/>
  <c r="M29" i="14" s="1"/>
  <c r="G29" i="14"/>
  <c r="L29" i="14" s="1"/>
  <c r="K28" i="14"/>
  <c r="P28" i="14" s="1"/>
  <c r="J28" i="14"/>
  <c r="O28" i="14" s="1"/>
  <c r="I28" i="14"/>
  <c r="N28" i="14" s="1"/>
  <c r="H28" i="14"/>
  <c r="M28" i="14" s="1"/>
  <c r="G28" i="14"/>
  <c r="L28" i="14" s="1"/>
  <c r="K27" i="14"/>
  <c r="P27" i="14" s="1"/>
  <c r="J27" i="14"/>
  <c r="O27" i="14" s="1"/>
  <c r="I27" i="14"/>
  <c r="N27" i="14" s="1"/>
  <c r="H27" i="14"/>
  <c r="M27" i="14" s="1"/>
  <c r="G27" i="14"/>
  <c r="L27" i="14" s="1"/>
  <c r="K26" i="14"/>
  <c r="P26" i="14" s="1"/>
  <c r="J26" i="14"/>
  <c r="O26" i="14" s="1"/>
  <c r="I26" i="14"/>
  <c r="N26" i="14" s="1"/>
  <c r="H26" i="14"/>
  <c r="M26" i="14" s="1"/>
  <c r="G26" i="14"/>
  <c r="L26" i="14" s="1"/>
  <c r="K25" i="14"/>
  <c r="J25" i="14"/>
  <c r="I25" i="14"/>
  <c r="H25" i="14"/>
  <c r="G25" i="14"/>
  <c r="K24" i="14"/>
  <c r="J24" i="14"/>
  <c r="I24" i="14"/>
  <c r="H24" i="14"/>
  <c r="G24" i="14"/>
  <c r="K23" i="14"/>
  <c r="P23" i="14" s="1"/>
  <c r="J23" i="14"/>
  <c r="O23" i="14" s="1"/>
  <c r="I23" i="14"/>
  <c r="N23" i="14" s="1"/>
  <c r="H23" i="14"/>
  <c r="M23" i="14" s="1"/>
  <c r="G23" i="14"/>
  <c r="L23" i="14" s="1"/>
  <c r="K22" i="14"/>
  <c r="P22" i="14" s="1"/>
  <c r="J22" i="14"/>
  <c r="O22" i="14" s="1"/>
  <c r="I22" i="14"/>
  <c r="N22" i="14" s="1"/>
  <c r="H22" i="14"/>
  <c r="M22" i="14" s="1"/>
  <c r="G22" i="14"/>
  <c r="L22" i="14" s="1"/>
  <c r="K21" i="14"/>
  <c r="P21" i="14" s="1"/>
  <c r="J21" i="14"/>
  <c r="O21" i="14" s="1"/>
  <c r="I21" i="14"/>
  <c r="N21" i="14" s="1"/>
  <c r="H21" i="14"/>
  <c r="M21" i="14" s="1"/>
  <c r="G21" i="14"/>
  <c r="L21" i="14" s="1"/>
  <c r="K20" i="14"/>
  <c r="P20" i="14" s="1"/>
  <c r="J20" i="14"/>
  <c r="O20" i="14" s="1"/>
  <c r="I20" i="14"/>
  <c r="N20" i="14" s="1"/>
  <c r="H20" i="14"/>
  <c r="M20" i="14" s="1"/>
  <c r="G20" i="14"/>
  <c r="L20" i="14" s="1"/>
  <c r="K19" i="14"/>
  <c r="P19" i="14" s="1"/>
  <c r="J19" i="14"/>
  <c r="O19" i="14" s="1"/>
  <c r="I19" i="14"/>
  <c r="N19" i="14" s="1"/>
  <c r="H19" i="14"/>
  <c r="M19" i="14" s="1"/>
  <c r="G19" i="14"/>
  <c r="L19" i="14" s="1"/>
  <c r="K18" i="14"/>
  <c r="P18" i="14" s="1"/>
  <c r="J18" i="14"/>
  <c r="O18" i="14" s="1"/>
  <c r="I18" i="14"/>
  <c r="N18" i="14" s="1"/>
  <c r="H18" i="14"/>
  <c r="M18" i="14" s="1"/>
  <c r="G18" i="14"/>
  <c r="L18" i="14" s="1"/>
  <c r="K17" i="14"/>
  <c r="P17" i="14" s="1"/>
  <c r="J17" i="14"/>
  <c r="O17" i="14" s="1"/>
  <c r="I17" i="14"/>
  <c r="N17" i="14" s="1"/>
  <c r="H17" i="14"/>
  <c r="M17" i="14" s="1"/>
  <c r="G17" i="14"/>
  <c r="L17" i="14" s="1"/>
  <c r="K16" i="14"/>
  <c r="P16" i="14" s="1"/>
  <c r="J16" i="14"/>
  <c r="O16" i="14" s="1"/>
  <c r="I16" i="14"/>
  <c r="N16" i="14" s="1"/>
  <c r="H16" i="14"/>
  <c r="M16" i="14" s="1"/>
  <c r="G16" i="14"/>
  <c r="L16" i="14" s="1"/>
  <c r="K15" i="14"/>
  <c r="J15" i="14"/>
  <c r="I15" i="14"/>
  <c r="H15" i="14"/>
  <c r="G15" i="14"/>
  <c r="K14" i="14"/>
  <c r="J14" i="14"/>
  <c r="I14" i="14"/>
  <c r="H14" i="14"/>
  <c r="G14" i="14"/>
  <c r="K13" i="14"/>
  <c r="J13" i="14"/>
  <c r="I13" i="14"/>
  <c r="H13" i="14"/>
  <c r="G13" i="14"/>
  <c r="L13" i="14" s="1"/>
  <c r="K12" i="14"/>
  <c r="J12" i="14"/>
  <c r="I12" i="14"/>
  <c r="H12" i="14"/>
  <c r="G12" i="14"/>
  <c r="K11" i="14"/>
  <c r="J11" i="14"/>
  <c r="I11" i="14"/>
  <c r="H11" i="14"/>
  <c r="G11" i="14"/>
  <c r="K10" i="14"/>
  <c r="J10" i="14"/>
  <c r="I10" i="14"/>
  <c r="H10" i="14"/>
  <c r="G10" i="14"/>
  <c r="K9" i="14"/>
  <c r="J9" i="14"/>
  <c r="I9" i="14"/>
  <c r="H9" i="14"/>
  <c r="G9" i="14"/>
  <c r="K8" i="14"/>
  <c r="J8" i="14"/>
  <c r="I8" i="14"/>
  <c r="H8" i="14"/>
  <c r="G8" i="14"/>
  <c r="L8" i="14" s="1"/>
  <c r="F7" i="14"/>
  <c r="K6" i="14"/>
  <c r="P6" i="14" s="1"/>
  <c r="J6" i="14"/>
  <c r="O6" i="14" s="1"/>
  <c r="I6" i="14"/>
  <c r="N6" i="14" s="1"/>
  <c r="H6" i="14"/>
  <c r="M6" i="14" s="1"/>
  <c r="G6" i="14"/>
  <c r="L6" i="14" s="1"/>
  <c r="F5" i="14"/>
  <c r="K4" i="14"/>
  <c r="P4" i="14" s="1"/>
  <c r="J4" i="14"/>
  <c r="O4" i="14" s="1"/>
  <c r="I4" i="14"/>
  <c r="N4" i="14" s="1"/>
  <c r="H4" i="14"/>
  <c r="M4" i="14" s="1"/>
  <c r="G4" i="14"/>
  <c r="L4" i="14" s="1"/>
  <c r="F3" i="14"/>
  <c r="K2" i="14"/>
  <c r="P2" i="14" s="1"/>
  <c r="J2" i="14"/>
  <c r="O2" i="14" s="1"/>
  <c r="I2" i="14"/>
  <c r="N2" i="14" s="1"/>
  <c r="H2" i="14"/>
  <c r="M2" i="14" s="1"/>
  <c r="G2" i="14"/>
  <c r="L2" i="14" s="1"/>
  <c r="F103" i="15"/>
  <c r="F99" i="15"/>
  <c r="F98" i="15"/>
  <c r="K97" i="15"/>
  <c r="P97" i="15" s="1"/>
  <c r="J97" i="15"/>
  <c r="O97" i="15" s="1"/>
  <c r="I97" i="15"/>
  <c r="N97" i="15" s="1"/>
  <c r="H97" i="15"/>
  <c r="M97" i="15" s="1"/>
  <c r="G97" i="15"/>
  <c r="L97" i="15" s="1"/>
  <c r="F97" i="15"/>
  <c r="K96" i="15"/>
  <c r="P96" i="15" s="1"/>
  <c r="J96" i="15"/>
  <c r="O96" i="15" s="1"/>
  <c r="I96" i="15"/>
  <c r="N96" i="15" s="1"/>
  <c r="H96" i="15"/>
  <c r="M96" i="15" s="1"/>
  <c r="G96" i="15"/>
  <c r="L96" i="15" s="1"/>
  <c r="F96" i="15"/>
  <c r="F95" i="15"/>
  <c r="F93" i="15"/>
  <c r="F92" i="15"/>
  <c r="K91" i="15"/>
  <c r="J91" i="15"/>
  <c r="I91" i="15"/>
  <c r="H91" i="15"/>
  <c r="G91" i="15"/>
  <c r="F91" i="15"/>
  <c r="F90" i="15"/>
  <c r="K89" i="15"/>
  <c r="J89" i="15"/>
  <c r="I89" i="15"/>
  <c r="H89" i="15"/>
  <c r="G89" i="15"/>
  <c r="F89" i="15"/>
  <c r="F88" i="15"/>
  <c r="F87" i="15"/>
  <c r="F86" i="15"/>
  <c r="K85" i="15"/>
  <c r="P85" i="15" s="1"/>
  <c r="J85" i="15"/>
  <c r="O85" i="15" s="1"/>
  <c r="I85" i="15"/>
  <c r="N85" i="15" s="1"/>
  <c r="H85" i="15"/>
  <c r="M85" i="15" s="1"/>
  <c r="G85" i="15"/>
  <c r="L85" i="15" s="1"/>
  <c r="F85" i="15"/>
  <c r="K84" i="15"/>
  <c r="J84" i="15"/>
  <c r="I84" i="15"/>
  <c r="H84" i="15"/>
  <c r="G84" i="15"/>
  <c r="F84" i="15"/>
  <c r="K83" i="15"/>
  <c r="P83" i="15" s="1"/>
  <c r="J83" i="15"/>
  <c r="O83" i="15" s="1"/>
  <c r="I83" i="15"/>
  <c r="N83" i="15" s="1"/>
  <c r="H83" i="15"/>
  <c r="M83" i="15" s="1"/>
  <c r="G83" i="15"/>
  <c r="L83" i="15" s="1"/>
  <c r="F83" i="15"/>
  <c r="K82" i="15"/>
  <c r="P82" i="15" s="1"/>
  <c r="J82" i="15"/>
  <c r="O82" i="15" s="1"/>
  <c r="I82" i="15"/>
  <c r="N82" i="15" s="1"/>
  <c r="H82" i="15"/>
  <c r="M82" i="15" s="1"/>
  <c r="G82" i="15"/>
  <c r="L82" i="15" s="1"/>
  <c r="F82" i="15"/>
  <c r="F81" i="15"/>
  <c r="F80" i="15"/>
  <c r="F79" i="15"/>
  <c r="K78" i="15"/>
  <c r="J78" i="15"/>
  <c r="I78" i="15"/>
  <c r="H78" i="15"/>
  <c r="G78" i="15"/>
  <c r="F78" i="15"/>
  <c r="K77" i="15"/>
  <c r="P77" i="15" s="1"/>
  <c r="J77" i="15"/>
  <c r="O77" i="15" s="1"/>
  <c r="I77" i="15"/>
  <c r="N77" i="15" s="1"/>
  <c r="H77" i="15"/>
  <c r="M77" i="15" s="1"/>
  <c r="G77" i="15"/>
  <c r="L77" i="15" s="1"/>
  <c r="F77" i="15"/>
  <c r="K76" i="15"/>
  <c r="J76" i="15"/>
  <c r="I76" i="15"/>
  <c r="H76" i="15"/>
  <c r="G76" i="15"/>
  <c r="F76" i="15"/>
  <c r="K75" i="15"/>
  <c r="P75" i="15" s="1"/>
  <c r="J75" i="15"/>
  <c r="O75" i="15" s="1"/>
  <c r="I75" i="15"/>
  <c r="N75" i="15" s="1"/>
  <c r="H75" i="15"/>
  <c r="M75" i="15" s="1"/>
  <c r="G75" i="15"/>
  <c r="L75" i="15" s="1"/>
  <c r="F75" i="15"/>
  <c r="K74" i="15"/>
  <c r="J74" i="15"/>
  <c r="I74" i="15"/>
  <c r="H74" i="15"/>
  <c r="G74" i="15"/>
  <c r="F74" i="15"/>
  <c r="K73" i="15"/>
  <c r="P73" i="15" s="1"/>
  <c r="J73" i="15"/>
  <c r="O73" i="15" s="1"/>
  <c r="I73" i="15"/>
  <c r="N73" i="15" s="1"/>
  <c r="H73" i="15"/>
  <c r="M73" i="15" s="1"/>
  <c r="G73" i="15"/>
  <c r="L73" i="15" s="1"/>
  <c r="F73" i="15"/>
  <c r="K72" i="15"/>
  <c r="J72" i="15"/>
  <c r="I72" i="15"/>
  <c r="H72" i="15"/>
  <c r="G72" i="15"/>
  <c r="F72" i="15"/>
  <c r="F71" i="15"/>
  <c r="K70" i="15"/>
  <c r="P70" i="15" s="1"/>
  <c r="J70" i="15"/>
  <c r="O70" i="15" s="1"/>
  <c r="I70" i="15"/>
  <c r="N70" i="15" s="1"/>
  <c r="H70" i="15"/>
  <c r="M70" i="15" s="1"/>
  <c r="F70" i="15"/>
  <c r="K69" i="15"/>
  <c r="P69" i="15" s="1"/>
  <c r="J69" i="15"/>
  <c r="O69" i="15" s="1"/>
  <c r="I69" i="15"/>
  <c r="N69" i="15" s="1"/>
  <c r="H69" i="15"/>
  <c r="M69" i="15" s="1"/>
  <c r="G69" i="15"/>
  <c r="L69" i="15" s="1"/>
  <c r="F69" i="15"/>
  <c r="K68" i="15"/>
  <c r="P68" i="15" s="1"/>
  <c r="J68" i="15"/>
  <c r="O68" i="15" s="1"/>
  <c r="I68" i="15"/>
  <c r="N68" i="15" s="1"/>
  <c r="H68" i="15"/>
  <c r="M68" i="15" s="1"/>
  <c r="G68" i="15"/>
  <c r="L68" i="15" s="1"/>
  <c r="F68" i="15"/>
  <c r="F67" i="15"/>
  <c r="K66" i="15"/>
  <c r="P66" i="15" s="1"/>
  <c r="J66" i="15"/>
  <c r="O66" i="15" s="1"/>
  <c r="I66" i="15"/>
  <c r="N66" i="15" s="1"/>
  <c r="H66" i="15"/>
  <c r="M66" i="15" s="1"/>
  <c r="G66" i="15"/>
  <c r="L66" i="15" s="1"/>
  <c r="F66" i="15"/>
  <c r="K65" i="15"/>
  <c r="P65" i="15" s="1"/>
  <c r="J65" i="15"/>
  <c r="O65" i="15" s="1"/>
  <c r="I65" i="15"/>
  <c r="N65" i="15" s="1"/>
  <c r="H65" i="15"/>
  <c r="M65" i="15" s="1"/>
  <c r="G65" i="15"/>
  <c r="L65" i="15" s="1"/>
  <c r="F65" i="15"/>
  <c r="F64" i="15"/>
  <c r="K63" i="15"/>
  <c r="P63" i="15" s="1"/>
  <c r="J63" i="15"/>
  <c r="O63" i="15" s="1"/>
  <c r="I63" i="15"/>
  <c r="N63" i="15" s="1"/>
  <c r="H63" i="15"/>
  <c r="M63" i="15" s="1"/>
  <c r="G63" i="15"/>
  <c r="L63" i="15" s="1"/>
  <c r="F63" i="15"/>
  <c r="K62" i="15"/>
  <c r="P62" i="15" s="1"/>
  <c r="J62" i="15"/>
  <c r="O62" i="15" s="1"/>
  <c r="I62" i="15"/>
  <c r="N62" i="15" s="1"/>
  <c r="H62" i="15"/>
  <c r="M62" i="15" s="1"/>
  <c r="G62" i="15"/>
  <c r="L62" i="15" s="1"/>
  <c r="F62" i="15"/>
  <c r="K61" i="15"/>
  <c r="P61" i="15" s="1"/>
  <c r="J61" i="15"/>
  <c r="O61" i="15" s="1"/>
  <c r="I61" i="15"/>
  <c r="N61" i="15" s="1"/>
  <c r="H61" i="15"/>
  <c r="M61" i="15" s="1"/>
  <c r="G61" i="15"/>
  <c r="L61" i="15" s="1"/>
  <c r="F61" i="15"/>
  <c r="F60" i="15"/>
  <c r="F59" i="15"/>
  <c r="K57" i="15"/>
  <c r="P57" i="15" s="1"/>
  <c r="J57" i="15"/>
  <c r="O57" i="15" s="1"/>
  <c r="I57" i="15"/>
  <c r="N57" i="15" s="1"/>
  <c r="H57" i="15"/>
  <c r="M57" i="15" s="1"/>
  <c r="G57" i="15"/>
  <c r="L57" i="15" s="1"/>
  <c r="F57" i="15"/>
  <c r="K56" i="15"/>
  <c r="P56" i="15" s="1"/>
  <c r="J56" i="15"/>
  <c r="O56" i="15" s="1"/>
  <c r="I56" i="15"/>
  <c r="N56" i="15" s="1"/>
  <c r="H56" i="15"/>
  <c r="M56" i="15" s="1"/>
  <c r="G56" i="15"/>
  <c r="L56" i="15" s="1"/>
  <c r="F56" i="15"/>
  <c r="K55" i="15"/>
  <c r="P55" i="15" s="1"/>
  <c r="J55" i="15"/>
  <c r="O55" i="15" s="1"/>
  <c r="I55" i="15"/>
  <c r="N55" i="15" s="1"/>
  <c r="H55" i="15"/>
  <c r="M55" i="15" s="1"/>
  <c r="G55" i="15"/>
  <c r="L55" i="15" s="1"/>
  <c r="F55" i="15"/>
  <c r="K54" i="15"/>
  <c r="P54" i="15" s="1"/>
  <c r="J54" i="15"/>
  <c r="O54" i="15" s="1"/>
  <c r="I54" i="15"/>
  <c r="N54" i="15" s="1"/>
  <c r="H54" i="15"/>
  <c r="M54" i="15" s="1"/>
  <c r="G54" i="15"/>
  <c r="L54" i="15" s="1"/>
  <c r="F54" i="15"/>
  <c r="F53" i="15"/>
  <c r="K52" i="15"/>
  <c r="P52" i="15" s="1"/>
  <c r="J52" i="15"/>
  <c r="O52" i="15" s="1"/>
  <c r="I52" i="15"/>
  <c r="N52" i="15" s="1"/>
  <c r="H52" i="15"/>
  <c r="M52" i="15" s="1"/>
  <c r="G52" i="15"/>
  <c r="L52" i="15" s="1"/>
  <c r="F52" i="15"/>
  <c r="K50" i="15"/>
  <c r="J50" i="15"/>
  <c r="I50" i="15"/>
  <c r="H50" i="15"/>
  <c r="G50" i="15"/>
  <c r="F50" i="15"/>
  <c r="K51" i="15"/>
  <c r="P51" i="15" s="1"/>
  <c r="J51" i="15"/>
  <c r="O51" i="15" s="1"/>
  <c r="I51" i="15"/>
  <c r="N51" i="15" s="1"/>
  <c r="H51" i="15"/>
  <c r="M51" i="15" s="1"/>
  <c r="G51" i="15"/>
  <c r="L51" i="15" s="1"/>
  <c r="F51" i="15"/>
  <c r="K49" i="15"/>
  <c r="P49" i="15" s="1"/>
  <c r="J49" i="15"/>
  <c r="O49" i="15" s="1"/>
  <c r="I49" i="15"/>
  <c r="N49" i="15" s="1"/>
  <c r="H49" i="15"/>
  <c r="M49" i="15" s="1"/>
  <c r="G49" i="15"/>
  <c r="L49" i="15" s="1"/>
  <c r="F49" i="15"/>
  <c r="F48" i="15"/>
  <c r="F47" i="15"/>
  <c r="F46" i="15"/>
  <c r="K45" i="15"/>
  <c r="J45" i="15"/>
  <c r="I45" i="15"/>
  <c r="H45" i="15"/>
  <c r="G45" i="15"/>
  <c r="F45" i="15"/>
  <c r="K44" i="15"/>
  <c r="P44" i="15" s="1"/>
  <c r="J44" i="15"/>
  <c r="O44" i="15" s="1"/>
  <c r="I44" i="15"/>
  <c r="N44" i="15" s="1"/>
  <c r="H44" i="15"/>
  <c r="M44" i="15" s="1"/>
  <c r="G44" i="15"/>
  <c r="L44" i="15" s="1"/>
  <c r="F44" i="15"/>
  <c r="K43" i="15"/>
  <c r="J43" i="15"/>
  <c r="I43" i="15"/>
  <c r="H43" i="15"/>
  <c r="G43" i="15"/>
  <c r="K42" i="15"/>
  <c r="J42" i="15"/>
  <c r="I42" i="15"/>
  <c r="H42" i="15"/>
  <c r="G42" i="15"/>
  <c r="K41" i="15"/>
  <c r="J41" i="15"/>
  <c r="I41" i="15"/>
  <c r="H41" i="15"/>
  <c r="G41" i="15"/>
  <c r="K40" i="15"/>
  <c r="J40" i="15"/>
  <c r="I40" i="15"/>
  <c r="H40" i="15"/>
  <c r="G40" i="15"/>
  <c r="K39" i="15"/>
  <c r="J39" i="15"/>
  <c r="I39" i="15"/>
  <c r="H39" i="15"/>
  <c r="G39" i="15"/>
  <c r="K38" i="15"/>
  <c r="P38" i="15" s="1"/>
  <c r="J38" i="15"/>
  <c r="O38" i="15" s="1"/>
  <c r="I38" i="15"/>
  <c r="N38" i="15" s="1"/>
  <c r="H38" i="15"/>
  <c r="M38" i="15" s="1"/>
  <c r="G38" i="15"/>
  <c r="K37" i="15"/>
  <c r="P37" i="15" s="1"/>
  <c r="J37" i="15"/>
  <c r="O37" i="15" s="1"/>
  <c r="I37" i="15"/>
  <c r="N37" i="15" s="1"/>
  <c r="H37" i="15"/>
  <c r="M37" i="15" s="1"/>
  <c r="G37" i="15"/>
  <c r="K36" i="15"/>
  <c r="J36" i="15"/>
  <c r="I36" i="15"/>
  <c r="H36" i="15"/>
  <c r="G36" i="15"/>
  <c r="K35" i="15"/>
  <c r="J35" i="15"/>
  <c r="I35" i="15"/>
  <c r="H35" i="15"/>
  <c r="G35" i="15"/>
  <c r="K34" i="15"/>
  <c r="P34" i="15" s="1"/>
  <c r="J34" i="15"/>
  <c r="O34" i="15" s="1"/>
  <c r="I34" i="15"/>
  <c r="N34" i="15" s="1"/>
  <c r="H34" i="15"/>
  <c r="M34" i="15" s="1"/>
  <c r="G34" i="15"/>
  <c r="K33" i="15"/>
  <c r="J33" i="15"/>
  <c r="I33" i="15"/>
  <c r="H33" i="15"/>
  <c r="G33" i="15"/>
  <c r="K32" i="15"/>
  <c r="J32" i="15"/>
  <c r="I32" i="15"/>
  <c r="H32" i="15"/>
  <c r="G32" i="15"/>
  <c r="K31" i="15"/>
  <c r="P31" i="15" s="1"/>
  <c r="J31" i="15"/>
  <c r="O31" i="15" s="1"/>
  <c r="I31" i="15"/>
  <c r="N31" i="15" s="1"/>
  <c r="H31" i="15"/>
  <c r="M31" i="15" s="1"/>
  <c r="G31" i="15"/>
  <c r="L31" i="15" s="1"/>
  <c r="K30" i="15"/>
  <c r="P30" i="15" s="1"/>
  <c r="J30" i="15"/>
  <c r="O30" i="15" s="1"/>
  <c r="I30" i="15"/>
  <c r="N30" i="15" s="1"/>
  <c r="H30" i="15"/>
  <c r="M30" i="15" s="1"/>
  <c r="G30" i="15"/>
  <c r="L30" i="15" s="1"/>
  <c r="K29" i="15"/>
  <c r="P29" i="15" s="1"/>
  <c r="J29" i="15"/>
  <c r="O29" i="15" s="1"/>
  <c r="I29" i="15"/>
  <c r="N29" i="15" s="1"/>
  <c r="H29" i="15"/>
  <c r="M29" i="15" s="1"/>
  <c r="G29" i="15"/>
  <c r="L29" i="15" s="1"/>
  <c r="K28" i="15"/>
  <c r="P28" i="15" s="1"/>
  <c r="J28" i="15"/>
  <c r="O28" i="15" s="1"/>
  <c r="I28" i="15"/>
  <c r="N28" i="15" s="1"/>
  <c r="H28" i="15"/>
  <c r="M28" i="15" s="1"/>
  <c r="G28" i="15"/>
  <c r="L28" i="15" s="1"/>
  <c r="K27" i="15"/>
  <c r="P27" i="15" s="1"/>
  <c r="J27" i="15"/>
  <c r="O27" i="15" s="1"/>
  <c r="I27" i="15"/>
  <c r="N27" i="15" s="1"/>
  <c r="H27" i="15"/>
  <c r="M27" i="15" s="1"/>
  <c r="G27" i="15"/>
  <c r="L27" i="15" s="1"/>
  <c r="K26" i="15"/>
  <c r="P26" i="15" s="1"/>
  <c r="J26" i="15"/>
  <c r="O26" i="15" s="1"/>
  <c r="I26" i="15"/>
  <c r="N26" i="15" s="1"/>
  <c r="H26" i="15"/>
  <c r="M26" i="15" s="1"/>
  <c r="G26" i="15"/>
  <c r="L26" i="15" s="1"/>
  <c r="K25" i="15"/>
  <c r="J25" i="15"/>
  <c r="I25" i="15"/>
  <c r="H25" i="15"/>
  <c r="G25" i="15"/>
  <c r="K24" i="15"/>
  <c r="J24" i="15"/>
  <c r="I24" i="15"/>
  <c r="H24" i="15"/>
  <c r="G24" i="15"/>
  <c r="K23" i="15"/>
  <c r="P23" i="15" s="1"/>
  <c r="J23" i="15"/>
  <c r="O23" i="15" s="1"/>
  <c r="I23" i="15"/>
  <c r="N23" i="15" s="1"/>
  <c r="H23" i="15"/>
  <c r="M23" i="15" s="1"/>
  <c r="G23" i="15"/>
  <c r="L23" i="15" s="1"/>
  <c r="K22" i="15"/>
  <c r="P22" i="15" s="1"/>
  <c r="J22" i="15"/>
  <c r="O22" i="15" s="1"/>
  <c r="I22" i="15"/>
  <c r="N22" i="15" s="1"/>
  <c r="H22" i="15"/>
  <c r="M22" i="15" s="1"/>
  <c r="G22" i="15"/>
  <c r="L22" i="15" s="1"/>
  <c r="K21" i="15"/>
  <c r="P21" i="15" s="1"/>
  <c r="J21" i="15"/>
  <c r="O21" i="15" s="1"/>
  <c r="I21" i="15"/>
  <c r="N21" i="15" s="1"/>
  <c r="H21" i="15"/>
  <c r="M21" i="15" s="1"/>
  <c r="G21" i="15"/>
  <c r="L21" i="15" s="1"/>
  <c r="K20" i="15"/>
  <c r="P20" i="15" s="1"/>
  <c r="J20" i="15"/>
  <c r="O20" i="15" s="1"/>
  <c r="I20" i="15"/>
  <c r="N20" i="15" s="1"/>
  <c r="H20" i="15"/>
  <c r="M20" i="15" s="1"/>
  <c r="G20" i="15"/>
  <c r="L20" i="15" s="1"/>
  <c r="K19" i="15"/>
  <c r="P19" i="15" s="1"/>
  <c r="J19" i="15"/>
  <c r="O19" i="15" s="1"/>
  <c r="I19" i="15"/>
  <c r="N19" i="15" s="1"/>
  <c r="H19" i="15"/>
  <c r="M19" i="15" s="1"/>
  <c r="G19" i="15"/>
  <c r="L19" i="15" s="1"/>
  <c r="K18" i="15"/>
  <c r="P18" i="15" s="1"/>
  <c r="J18" i="15"/>
  <c r="O18" i="15" s="1"/>
  <c r="I18" i="15"/>
  <c r="N18" i="15" s="1"/>
  <c r="H18" i="15"/>
  <c r="M18" i="15" s="1"/>
  <c r="G18" i="15"/>
  <c r="L18" i="15" s="1"/>
  <c r="K17" i="15"/>
  <c r="P17" i="15" s="1"/>
  <c r="J17" i="15"/>
  <c r="O17" i="15" s="1"/>
  <c r="I17" i="15"/>
  <c r="N17" i="15" s="1"/>
  <c r="H17" i="15"/>
  <c r="M17" i="15" s="1"/>
  <c r="G17" i="15"/>
  <c r="L17" i="15" s="1"/>
  <c r="K16" i="15"/>
  <c r="P16" i="15" s="1"/>
  <c r="J16" i="15"/>
  <c r="O16" i="15" s="1"/>
  <c r="I16" i="15"/>
  <c r="N16" i="15" s="1"/>
  <c r="H16" i="15"/>
  <c r="M16" i="15" s="1"/>
  <c r="G16" i="15"/>
  <c r="L16" i="15" s="1"/>
  <c r="K15" i="15"/>
  <c r="J15" i="15"/>
  <c r="I15" i="15"/>
  <c r="H15" i="15"/>
  <c r="G15" i="15"/>
  <c r="K14" i="15"/>
  <c r="J14" i="15"/>
  <c r="I14" i="15"/>
  <c r="H14" i="15"/>
  <c r="G14" i="15"/>
  <c r="K13" i="15"/>
  <c r="J13" i="15"/>
  <c r="I13" i="15"/>
  <c r="H13" i="15"/>
  <c r="G13" i="15"/>
  <c r="L13" i="15" s="1"/>
  <c r="K12" i="15"/>
  <c r="J12" i="15"/>
  <c r="I12" i="15"/>
  <c r="H12" i="15"/>
  <c r="G12" i="15"/>
  <c r="K11" i="15"/>
  <c r="J11" i="15"/>
  <c r="I11" i="15"/>
  <c r="H11" i="15"/>
  <c r="G11" i="15"/>
  <c r="K10" i="15"/>
  <c r="J10" i="15"/>
  <c r="I10" i="15"/>
  <c r="H10" i="15"/>
  <c r="G10" i="15"/>
  <c r="K9" i="15"/>
  <c r="J9" i="15"/>
  <c r="I9" i="15"/>
  <c r="H9" i="15"/>
  <c r="G9" i="15"/>
  <c r="K8" i="15"/>
  <c r="J8" i="15"/>
  <c r="I8" i="15"/>
  <c r="H8" i="15"/>
  <c r="G8" i="15"/>
  <c r="L8" i="15" s="1"/>
  <c r="F7" i="15"/>
  <c r="K6" i="15"/>
  <c r="P6" i="15" s="1"/>
  <c r="J6" i="15"/>
  <c r="O6" i="15" s="1"/>
  <c r="I6" i="15"/>
  <c r="N6" i="15" s="1"/>
  <c r="H6" i="15"/>
  <c r="M6" i="15" s="1"/>
  <c r="G6" i="15"/>
  <c r="L6" i="15" s="1"/>
  <c r="F5" i="15"/>
  <c r="K4" i="15"/>
  <c r="P4" i="15" s="1"/>
  <c r="J4" i="15"/>
  <c r="O4" i="15" s="1"/>
  <c r="I4" i="15"/>
  <c r="N4" i="15" s="1"/>
  <c r="H4" i="15"/>
  <c r="M4" i="15" s="1"/>
  <c r="G4" i="15"/>
  <c r="L4" i="15" s="1"/>
  <c r="F3" i="15"/>
  <c r="K2" i="15"/>
  <c r="P2" i="15" s="1"/>
  <c r="J2" i="15"/>
  <c r="O2" i="15" s="1"/>
  <c r="I2" i="15"/>
  <c r="N2" i="15" s="1"/>
  <c r="H2" i="15"/>
  <c r="M2" i="15" s="1"/>
  <c r="G2" i="15"/>
  <c r="L2" i="15" s="1"/>
  <c r="D103" i="15"/>
  <c r="C103" i="15"/>
  <c r="A103" i="15"/>
  <c r="D99" i="15"/>
  <c r="C99" i="15"/>
  <c r="A99" i="15"/>
  <c r="D98" i="15"/>
  <c r="C98" i="15"/>
  <c r="A98" i="15"/>
  <c r="D97" i="15"/>
  <c r="C97" i="15"/>
  <c r="A97" i="15"/>
  <c r="D96" i="15"/>
  <c r="C96" i="15"/>
  <c r="A96" i="15"/>
  <c r="D95" i="15"/>
  <c r="C95" i="15"/>
  <c r="A95" i="15"/>
  <c r="D93" i="15"/>
  <c r="C93" i="15"/>
  <c r="A93" i="15"/>
  <c r="D92" i="15"/>
  <c r="C92" i="15"/>
  <c r="A92" i="15"/>
  <c r="D91" i="15"/>
  <c r="C91" i="15"/>
  <c r="A91" i="15"/>
  <c r="D90" i="15"/>
  <c r="C90" i="15"/>
  <c r="A90" i="15"/>
  <c r="D89" i="15"/>
  <c r="C89" i="15"/>
  <c r="A89" i="15"/>
  <c r="D88" i="15"/>
  <c r="C88" i="15"/>
  <c r="A88" i="15"/>
  <c r="D87" i="15"/>
  <c r="C87" i="15"/>
  <c r="A87" i="15"/>
  <c r="D86" i="15"/>
  <c r="C86" i="15"/>
  <c r="A86" i="15"/>
  <c r="D85" i="15"/>
  <c r="C85" i="15"/>
  <c r="A85" i="15"/>
  <c r="D84" i="15"/>
  <c r="C84" i="15"/>
  <c r="A84" i="15"/>
  <c r="D83" i="15"/>
  <c r="C83" i="15"/>
  <c r="A83" i="15"/>
  <c r="D82" i="15"/>
  <c r="C82" i="15"/>
  <c r="A82" i="15"/>
  <c r="D81" i="15"/>
  <c r="C81" i="15"/>
  <c r="A81" i="15"/>
  <c r="D80" i="15"/>
  <c r="C80" i="15"/>
  <c r="A80" i="15"/>
  <c r="D79" i="15"/>
  <c r="C79" i="15"/>
  <c r="A79" i="15"/>
  <c r="D78" i="15"/>
  <c r="C78" i="15"/>
  <c r="A78" i="15"/>
  <c r="D77" i="15"/>
  <c r="C77" i="15"/>
  <c r="A77" i="15"/>
  <c r="D76" i="15"/>
  <c r="C76" i="15"/>
  <c r="A76" i="15"/>
  <c r="D75" i="15"/>
  <c r="C75" i="15"/>
  <c r="A75" i="15"/>
  <c r="D74" i="15"/>
  <c r="C74" i="15"/>
  <c r="A74" i="15"/>
  <c r="D73" i="15"/>
  <c r="C73" i="15"/>
  <c r="A73" i="15"/>
  <c r="D72" i="15"/>
  <c r="C72" i="15"/>
  <c r="A72" i="15"/>
  <c r="D71" i="15"/>
  <c r="C71" i="15"/>
  <c r="A71" i="15"/>
  <c r="D70" i="15"/>
  <c r="C70" i="15"/>
  <c r="A70" i="15"/>
  <c r="D69" i="15"/>
  <c r="C69" i="15"/>
  <c r="A69" i="15"/>
  <c r="D68" i="15"/>
  <c r="C68" i="15"/>
  <c r="A68" i="15"/>
  <c r="D67" i="15"/>
  <c r="C67" i="15"/>
  <c r="A67" i="15"/>
  <c r="D66" i="15"/>
  <c r="C66" i="15"/>
  <c r="A66" i="15"/>
  <c r="D65" i="15"/>
  <c r="C65" i="15"/>
  <c r="A65" i="15"/>
  <c r="D64" i="15"/>
  <c r="C64" i="15"/>
  <c r="A64" i="15"/>
  <c r="D63" i="15"/>
  <c r="C63" i="15"/>
  <c r="A63" i="15"/>
  <c r="D62" i="15"/>
  <c r="C62" i="15"/>
  <c r="A62" i="15"/>
  <c r="D61" i="15"/>
  <c r="C61" i="15"/>
  <c r="A61" i="15"/>
  <c r="D60" i="15"/>
  <c r="C60" i="15"/>
  <c r="A60" i="15"/>
  <c r="D59" i="15"/>
  <c r="C59" i="15"/>
  <c r="A59" i="15"/>
  <c r="D57" i="15"/>
  <c r="C57" i="15"/>
  <c r="A57" i="15"/>
  <c r="D56" i="15"/>
  <c r="C56" i="15"/>
  <c r="A56" i="15"/>
  <c r="D55" i="15"/>
  <c r="C55" i="15"/>
  <c r="A55" i="15"/>
  <c r="D54" i="15"/>
  <c r="C54" i="15"/>
  <c r="A54" i="15"/>
  <c r="D53" i="15"/>
  <c r="C53" i="15"/>
  <c r="A53" i="15"/>
  <c r="D52" i="15"/>
  <c r="C52" i="15"/>
  <c r="A52" i="15"/>
  <c r="D50" i="15"/>
  <c r="C50" i="15"/>
  <c r="A50" i="15"/>
  <c r="D51" i="15"/>
  <c r="C51" i="15"/>
  <c r="A51" i="15"/>
  <c r="D49" i="15"/>
  <c r="C49" i="15"/>
  <c r="A49" i="15"/>
  <c r="D48" i="15"/>
  <c r="C48" i="15"/>
  <c r="A48" i="15"/>
  <c r="D47" i="15"/>
  <c r="C47" i="15"/>
  <c r="A47" i="15"/>
  <c r="D46" i="15"/>
  <c r="C46" i="15"/>
  <c r="A46" i="15"/>
  <c r="D45" i="15"/>
  <c r="C45" i="15"/>
  <c r="A45" i="15"/>
  <c r="D44" i="15"/>
  <c r="C44" i="15"/>
  <c r="A44" i="15"/>
  <c r="D43" i="15"/>
  <c r="C43" i="15"/>
  <c r="A43" i="15"/>
  <c r="D42" i="15"/>
  <c r="C42" i="15"/>
  <c r="A42" i="15"/>
  <c r="D41" i="15"/>
  <c r="C41" i="15"/>
  <c r="A41" i="15"/>
  <c r="D40" i="15"/>
  <c r="C40" i="15"/>
  <c r="A40" i="15"/>
  <c r="D39" i="15"/>
  <c r="C39" i="15"/>
  <c r="A39" i="15"/>
  <c r="D38" i="15"/>
  <c r="C38" i="15"/>
  <c r="A38" i="15"/>
  <c r="D37" i="15"/>
  <c r="C37" i="15"/>
  <c r="A37" i="15"/>
  <c r="D36" i="15"/>
  <c r="C36" i="15"/>
  <c r="A36" i="15"/>
  <c r="D35" i="15"/>
  <c r="C35" i="15"/>
  <c r="A35" i="15"/>
  <c r="D34" i="15"/>
  <c r="C34" i="15"/>
  <c r="A34" i="15"/>
  <c r="D33" i="15"/>
  <c r="C33" i="15"/>
  <c r="A33" i="15"/>
  <c r="D32" i="15"/>
  <c r="C32" i="15"/>
  <c r="A32" i="15"/>
  <c r="D31" i="15"/>
  <c r="C31" i="15"/>
  <c r="A31" i="15"/>
  <c r="D30" i="15"/>
  <c r="C30" i="15"/>
  <c r="A30" i="15"/>
  <c r="D29" i="15"/>
  <c r="C29" i="15"/>
  <c r="A29" i="15"/>
  <c r="D28" i="15"/>
  <c r="C28" i="15"/>
  <c r="A28" i="15"/>
  <c r="D27" i="15"/>
  <c r="C27" i="15"/>
  <c r="A27" i="15"/>
  <c r="D26" i="15"/>
  <c r="C26" i="15"/>
  <c r="A26" i="15"/>
  <c r="D25" i="15"/>
  <c r="C25" i="15"/>
  <c r="A25" i="15"/>
  <c r="D24" i="15"/>
  <c r="C24" i="15"/>
  <c r="A24" i="15"/>
  <c r="D23" i="15"/>
  <c r="C23" i="15"/>
  <c r="A23" i="15"/>
  <c r="D22" i="15"/>
  <c r="C22" i="15"/>
  <c r="A22" i="15"/>
  <c r="D21" i="15"/>
  <c r="C21" i="15"/>
  <c r="A21" i="15"/>
  <c r="D20" i="15"/>
  <c r="C20" i="15"/>
  <c r="A20" i="15"/>
  <c r="D19" i="15"/>
  <c r="C19" i="15"/>
  <c r="A19" i="15"/>
  <c r="D18" i="15"/>
  <c r="C18" i="15"/>
  <c r="A18" i="15"/>
  <c r="D17" i="15"/>
  <c r="C17" i="15"/>
  <c r="A17" i="15"/>
  <c r="D16" i="15"/>
  <c r="C16" i="15"/>
  <c r="A16" i="15"/>
  <c r="D15" i="15"/>
  <c r="C15" i="15"/>
  <c r="A15" i="15"/>
  <c r="D14" i="15"/>
  <c r="C14" i="15"/>
  <c r="A14" i="15"/>
  <c r="D13" i="15"/>
  <c r="C13" i="15"/>
  <c r="A13" i="15"/>
  <c r="D12" i="15"/>
  <c r="C12" i="15"/>
  <c r="A12" i="15"/>
  <c r="D11" i="15"/>
  <c r="C11" i="15"/>
  <c r="A11" i="15"/>
  <c r="D10" i="15"/>
  <c r="C10" i="15"/>
  <c r="A10" i="15"/>
  <c r="D9" i="15"/>
  <c r="C9" i="15"/>
  <c r="A9" i="15"/>
  <c r="D8" i="15"/>
  <c r="C8" i="15"/>
  <c r="A8" i="15"/>
  <c r="D7" i="15"/>
  <c r="C7" i="15"/>
  <c r="A7" i="15"/>
  <c r="D6" i="15"/>
  <c r="C6" i="15"/>
  <c r="A6" i="15"/>
  <c r="D5" i="15"/>
  <c r="C5" i="15"/>
  <c r="A5" i="15"/>
  <c r="D4" i="15"/>
  <c r="C4" i="15"/>
  <c r="A4" i="15"/>
  <c r="D3" i="15"/>
  <c r="C3" i="15"/>
  <c r="A3" i="15"/>
  <c r="G1" i="15"/>
  <c r="F1" i="15"/>
  <c r="D103" i="14"/>
  <c r="C103" i="14"/>
  <c r="A103" i="14"/>
  <c r="D99" i="14"/>
  <c r="C99" i="14"/>
  <c r="A99" i="14"/>
  <c r="D98" i="14"/>
  <c r="C98" i="14"/>
  <c r="A98" i="14"/>
  <c r="D97" i="14"/>
  <c r="C97" i="14"/>
  <c r="A97" i="14"/>
  <c r="D96" i="14"/>
  <c r="C96" i="14"/>
  <c r="A96" i="14"/>
  <c r="D95" i="14"/>
  <c r="C95" i="14"/>
  <c r="A95" i="14"/>
  <c r="D93" i="14"/>
  <c r="C93" i="14"/>
  <c r="A93" i="14"/>
  <c r="D92" i="14"/>
  <c r="C92" i="14"/>
  <c r="A92" i="14"/>
  <c r="D91" i="14"/>
  <c r="C91" i="14"/>
  <c r="A91" i="14"/>
  <c r="D90" i="14"/>
  <c r="C90" i="14"/>
  <c r="A90" i="14"/>
  <c r="D89" i="14"/>
  <c r="C89" i="14"/>
  <c r="A89" i="14"/>
  <c r="D88" i="14"/>
  <c r="C88" i="14"/>
  <c r="A88" i="14"/>
  <c r="D87" i="14"/>
  <c r="C87" i="14"/>
  <c r="A87" i="14"/>
  <c r="D86" i="14"/>
  <c r="C86" i="14"/>
  <c r="A86" i="14"/>
  <c r="D85" i="14"/>
  <c r="C85" i="14"/>
  <c r="A85" i="14"/>
  <c r="D84" i="14"/>
  <c r="C84" i="14"/>
  <c r="A84" i="14"/>
  <c r="D83" i="14"/>
  <c r="C83" i="14"/>
  <c r="A83" i="14"/>
  <c r="D82" i="14"/>
  <c r="C82" i="14"/>
  <c r="A82" i="14"/>
  <c r="D81" i="14"/>
  <c r="C81" i="14"/>
  <c r="A81" i="14"/>
  <c r="D80" i="14"/>
  <c r="C80" i="14"/>
  <c r="A80" i="14"/>
  <c r="D79" i="14"/>
  <c r="C79" i="14"/>
  <c r="A79" i="14"/>
  <c r="D78" i="14"/>
  <c r="C78" i="14"/>
  <c r="A78" i="14"/>
  <c r="D77" i="14"/>
  <c r="C77" i="14"/>
  <c r="A77" i="14"/>
  <c r="D76" i="14"/>
  <c r="C76" i="14"/>
  <c r="A76" i="14"/>
  <c r="D75" i="14"/>
  <c r="C75" i="14"/>
  <c r="A75" i="14"/>
  <c r="D74" i="14"/>
  <c r="C74" i="14"/>
  <c r="A74" i="14"/>
  <c r="D73" i="14"/>
  <c r="C73" i="14"/>
  <c r="A73" i="14"/>
  <c r="D72" i="14"/>
  <c r="C72" i="14"/>
  <c r="A72" i="14"/>
  <c r="D71" i="14"/>
  <c r="C71" i="14"/>
  <c r="A71" i="14"/>
  <c r="D70" i="14"/>
  <c r="C70" i="14"/>
  <c r="A70" i="14"/>
  <c r="D69" i="14"/>
  <c r="C69" i="14"/>
  <c r="A69" i="14"/>
  <c r="D68" i="14"/>
  <c r="C68" i="14"/>
  <c r="A68" i="14"/>
  <c r="D67" i="14"/>
  <c r="C67" i="14"/>
  <c r="A67" i="14"/>
  <c r="D66" i="14"/>
  <c r="C66" i="14"/>
  <c r="A66" i="14"/>
  <c r="D65" i="14"/>
  <c r="C65" i="14"/>
  <c r="A65" i="14"/>
  <c r="D64" i="14"/>
  <c r="C64" i="14"/>
  <c r="A64" i="14"/>
  <c r="D63" i="14"/>
  <c r="C63" i="14"/>
  <c r="A63" i="14"/>
  <c r="D62" i="14"/>
  <c r="C62" i="14"/>
  <c r="A62" i="14"/>
  <c r="D61" i="14"/>
  <c r="C61" i="14"/>
  <c r="A61" i="14"/>
  <c r="D60" i="14"/>
  <c r="C60" i="14"/>
  <c r="A60" i="14"/>
  <c r="D59" i="14"/>
  <c r="C59" i="14"/>
  <c r="A59" i="14"/>
  <c r="D57" i="14"/>
  <c r="C57" i="14"/>
  <c r="A57" i="14"/>
  <c r="D56" i="14"/>
  <c r="C56" i="14"/>
  <c r="A56" i="14"/>
  <c r="D55" i="14"/>
  <c r="C55" i="14"/>
  <c r="A55" i="14"/>
  <c r="D54" i="14"/>
  <c r="C54" i="14"/>
  <c r="A54" i="14"/>
  <c r="D53" i="14"/>
  <c r="C53" i="14"/>
  <c r="A53" i="14"/>
  <c r="D52" i="14"/>
  <c r="C52" i="14"/>
  <c r="A52" i="14"/>
  <c r="D50" i="14"/>
  <c r="C50" i="14"/>
  <c r="A50" i="14"/>
  <c r="D51" i="14"/>
  <c r="C51" i="14"/>
  <c r="A51" i="14"/>
  <c r="D49" i="14"/>
  <c r="C49" i="14"/>
  <c r="A49" i="14"/>
  <c r="D48" i="14"/>
  <c r="C48" i="14"/>
  <c r="A48" i="14"/>
  <c r="D47" i="14"/>
  <c r="C47" i="14"/>
  <c r="A47" i="14"/>
  <c r="D46" i="14"/>
  <c r="C46" i="14"/>
  <c r="A46" i="14"/>
  <c r="D45" i="14"/>
  <c r="C45" i="14"/>
  <c r="A45" i="14"/>
  <c r="D44" i="14"/>
  <c r="C44" i="14"/>
  <c r="A44" i="14"/>
  <c r="D43" i="14"/>
  <c r="C43" i="14"/>
  <c r="A43" i="14"/>
  <c r="D42" i="14"/>
  <c r="C42" i="14"/>
  <c r="A42" i="14"/>
  <c r="D41" i="14"/>
  <c r="C41" i="14"/>
  <c r="A41" i="14"/>
  <c r="D40" i="14"/>
  <c r="C40" i="14"/>
  <c r="A40" i="14"/>
  <c r="D39" i="14"/>
  <c r="C39" i="14"/>
  <c r="A39" i="14"/>
  <c r="D38" i="14"/>
  <c r="C38" i="14"/>
  <c r="A38" i="14"/>
  <c r="D37" i="14"/>
  <c r="C37" i="14"/>
  <c r="A37" i="14"/>
  <c r="D36" i="14"/>
  <c r="C36" i="14"/>
  <c r="A36" i="14"/>
  <c r="D35" i="14"/>
  <c r="C35" i="14"/>
  <c r="A35" i="14"/>
  <c r="D34" i="14"/>
  <c r="C34" i="14"/>
  <c r="A34" i="14"/>
  <c r="D33" i="14"/>
  <c r="C33" i="14"/>
  <c r="A33" i="14"/>
  <c r="D32" i="14"/>
  <c r="C32" i="14"/>
  <c r="A32" i="14"/>
  <c r="D31" i="14"/>
  <c r="C31" i="14"/>
  <c r="A31" i="14"/>
  <c r="D30" i="14"/>
  <c r="C30" i="14"/>
  <c r="A30" i="14"/>
  <c r="D29" i="14"/>
  <c r="C29" i="14"/>
  <c r="A29" i="14"/>
  <c r="D28" i="14"/>
  <c r="C28" i="14"/>
  <c r="A28" i="14"/>
  <c r="D27" i="14"/>
  <c r="C27" i="14"/>
  <c r="A27" i="14"/>
  <c r="D26" i="14"/>
  <c r="C26" i="14"/>
  <c r="A26" i="14"/>
  <c r="D25" i="14"/>
  <c r="C25" i="14"/>
  <c r="A25" i="14"/>
  <c r="D24" i="14"/>
  <c r="C24" i="14"/>
  <c r="A24" i="14"/>
  <c r="D23" i="14"/>
  <c r="C23" i="14"/>
  <c r="A23" i="14"/>
  <c r="D22" i="14"/>
  <c r="C22" i="14"/>
  <c r="A22" i="14"/>
  <c r="D21" i="14"/>
  <c r="C21" i="14"/>
  <c r="A21" i="14"/>
  <c r="D20" i="14"/>
  <c r="C20" i="14"/>
  <c r="A20" i="14"/>
  <c r="D19" i="14"/>
  <c r="C19" i="14"/>
  <c r="A19" i="14"/>
  <c r="D18" i="14"/>
  <c r="C18" i="14"/>
  <c r="A18" i="14"/>
  <c r="D17" i="14"/>
  <c r="C17" i="14"/>
  <c r="A17" i="14"/>
  <c r="D16" i="14"/>
  <c r="C16" i="14"/>
  <c r="A16" i="14"/>
  <c r="D15" i="14"/>
  <c r="C15" i="14"/>
  <c r="A15" i="14"/>
  <c r="D14" i="14"/>
  <c r="C14" i="14"/>
  <c r="A14" i="14"/>
  <c r="D13" i="14"/>
  <c r="C13" i="14"/>
  <c r="A13" i="14"/>
  <c r="D12" i="14"/>
  <c r="C12" i="14"/>
  <c r="A12" i="14"/>
  <c r="D11" i="14"/>
  <c r="C11" i="14"/>
  <c r="A11" i="14"/>
  <c r="D10" i="14"/>
  <c r="C10" i="14"/>
  <c r="A10" i="14"/>
  <c r="D9" i="14"/>
  <c r="C9" i="14"/>
  <c r="A9" i="14"/>
  <c r="D8" i="14"/>
  <c r="C8" i="14"/>
  <c r="A8" i="14"/>
  <c r="D7" i="14"/>
  <c r="C7" i="14"/>
  <c r="A7" i="14"/>
  <c r="D6" i="14"/>
  <c r="C6" i="14"/>
  <c r="A6" i="14"/>
  <c r="D5" i="14"/>
  <c r="C5" i="14"/>
  <c r="A5" i="14"/>
  <c r="D4" i="14"/>
  <c r="C4" i="14"/>
  <c r="A4" i="14"/>
  <c r="D3" i="14"/>
  <c r="C3" i="14"/>
  <c r="A3" i="14"/>
  <c r="G1" i="14"/>
  <c r="F1" i="14"/>
  <c r="K112" i="13"/>
  <c r="J112" i="13"/>
  <c r="I112" i="13"/>
  <c r="H112" i="13"/>
  <c r="G112" i="13"/>
  <c r="D112" i="13"/>
  <c r="C112" i="13"/>
  <c r="A112" i="13"/>
  <c r="K111" i="13"/>
  <c r="J111" i="13"/>
  <c r="I111" i="13"/>
  <c r="H111" i="13"/>
  <c r="G111" i="13"/>
  <c r="D111" i="13"/>
  <c r="C111" i="13"/>
  <c r="A111" i="13"/>
  <c r="D108" i="13"/>
  <c r="C108" i="13"/>
  <c r="A108" i="13"/>
  <c r="D107" i="13"/>
  <c r="C107" i="13"/>
  <c r="A107" i="13"/>
  <c r="D106" i="13"/>
  <c r="C106" i="13"/>
  <c r="A106" i="13"/>
  <c r="D105" i="13"/>
  <c r="C105" i="13"/>
  <c r="A105" i="13"/>
  <c r="K103" i="13"/>
  <c r="J103" i="13"/>
  <c r="I103" i="13"/>
  <c r="H103" i="13"/>
  <c r="G103" i="13"/>
  <c r="D103" i="13"/>
  <c r="C103" i="13"/>
  <c r="A103" i="13"/>
  <c r="D99" i="13"/>
  <c r="C99" i="13"/>
  <c r="A99" i="13"/>
  <c r="D98" i="13"/>
  <c r="C98" i="13"/>
  <c r="A98" i="13"/>
  <c r="D97" i="13"/>
  <c r="C97" i="13"/>
  <c r="A97" i="13"/>
  <c r="D96" i="13"/>
  <c r="C96" i="13"/>
  <c r="A96" i="13"/>
  <c r="D95" i="13"/>
  <c r="C95" i="13"/>
  <c r="A95" i="13"/>
  <c r="D93" i="13"/>
  <c r="C93" i="13"/>
  <c r="A93" i="13"/>
  <c r="K92" i="13"/>
  <c r="J92" i="13"/>
  <c r="I92" i="13"/>
  <c r="H92" i="13"/>
  <c r="G92" i="13"/>
  <c r="D92" i="13"/>
  <c r="C92" i="13"/>
  <c r="A92" i="13"/>
  <c r="D91" i="13"/>
  <c r="C91" i="13"/>
  <c r="A91" i="13"/>
  <c r="K90" i="13"/>
  <c r="J90" i="13"/>
  <c r="I90" i="13"/>
  <c r="H90" i="13"/>
  <c r="G90" i="13"/>
  <c r="D90" i="13"/>
  <c r="C90" i="13"/>
  <c r="A90" i="13"/>
  <c r="D89" i="13"/>
  <c r="C89" i="13"/>
  <c r="A89" i="13"/>
  <c r="D88" i="13"/>
  <c r="C88" i="13"/>
  <c r="A88" i="13"/>
  <c r="D87" i="13"/>
  <c r="C87" i="13"/>
  <c r="A87" i="13"/>
  <c r="K86" i="13"/>
  <c r="J86" i="13"/>
  <c r="I86" i="13"/>
  <c r="H86" i="13"/>
  <c r="G86" i="13"/>
  <c r="D86" i="13"/>
  <c r="C86" i="13"/>
  <c r="A86" i="13"/>
  <c r="D85" i="13"/>
  <c r="C85" i="13"/>
  <c r="A85" i="13"/>
  <c r="D84" i="13"/>
  <c r="C84" i="13"/>
  <c r="A84" i="13"/>
  <c r="D83" i="13"/>
  <c r="C83" i="13"/>
  <c r="A83" i="13"/>
  <c r="D82" i="13"/>
  <c r="C82" i="13"/>
  <c r="A82" i="13"/>
  <c r="D81" i="13"/>
  <c r="C81" i="13"/>
  <c r="A81" i="13"/>
  <c r="Q80" i="13"/>
  <c r="D80" i="13"/>
  <c r="C80" i="13"/>
  <c r="A80" i="13"/>
  <c r="D79" i="13"/>
  <c r="C79" i="13"/>
  <c r="A79" i="13"/>
  <c r="D78" i="13"/>
  <c r="C78" i="13"/>
  <c r="A78" i="13"/>
  <c r="D77" i="13"/>
  <c r="C77" i="13"/>
  <c r="A77" i="13"/>
  <c r="D76" i="13"/>
  <c r="C76" i="13"/>
  <c r="A76" i="13"/>
  <c r="D75" i="13"/>
  <c r="C75" i="13"/>
  <c r="A75" i="13"/>
  <c r="D74" i="13"/>
  <c r="C74" i="13"/>
  <c r="A74" i="13"/>
  <c r="D73" i="13"/>
  <c r="C73" i="13"/>
  <c r="A73" i="13"/>
  <c r="D72" i="13"/>
  <c r="C72" i="13"/>
  <c r="A72" i="13"/>
  <c r="K71" i="13"/>
  <c r="J71" i="13"/>
  <c r="I71" i="13"/>
  <c r="H71" i="13"/>
  <c r="D71" i="13"/>
  <c r="C71" i="13"/>
  <c r="A71" i="13"/>
  <c r="D70" i="13"/>
  <c r="C70" i="13"/>
  <c r="A70" i="13"/>
  <c r="D69" i="13"/>
  <c r="C69" i="13"/>
  <c r="A69" i="13"/>
  <c r="D68" i="13"/>
  <c r="C68" i="13"/>
  <c r="A68" i="13"/>
  <c r="D67" i="13"/>
  <c r="C67" i="13"/>
  <c r="A67" i="13"/>
  <c r="D66" i="13"/>
  <c r="C66" i="13"/>
  <c r="A66" i="13"/>
  <c r="D65" i="13"/>
  <c r="C65" i="13"/>
  <c r="A65" i="13"/>
  <c r="K64" i="13"/>
  <c r="J64" i="13"/>
  <c r="I64" i="13"/>
  <c r="H64" i="13"/>
  <c r="G64" i="13"/>
  <c r="D64" i="13"/>
  <c r="C64" i="13"/>
  <c r="A64" i="13"/>
  <c r="D63" i="13"/>
  <c r="C63" i="13"/>
  <c r="A63" i="13"/>
  <c r="D62" i="13"/>
  <c r="C62" i="13"/>
  <c r="A62" i="13"/>
  <c r="D61" i="13"/>
  <c r="C61" i="13"/>
  <c r="A61" i="13"/>
  <c r="D60" i="13"/>
  <c r="C60" i="13"/>
  <c r="A60" i="13"/>
  <c r="D58" i="13"/>
  <c r="C58" i="13"/>
  <c r="A58" i="13"/>
  <c r="D57" i="13"/>
  <c r="C57" i="13"/>
  <c r="A57" i="13"/>
  <c r="D56" i="13"/>
  <c r="C56" i="13"/>
  <c r="A56" i="13"/>
  <c r="D55" i="13"/>
  <c r="C55" i="13"/>
  <c r="A55" i="13"/>
  <c r="D54" i="13"/>
  <c r="C54" i="13"/>
  <c r="A54" i="13"/>
  <c r="D53" i="13"/>
  <c r="C53" i="13"/>
  <c r="A53" i="13"/>
  <c r="D52" i="13"/>
  <c r="C52" i="13"/>
  <c r="A52" i="13"/>
  <c r="D50" i="13"/>
  <c r="C50" i="13"/>
  <c r="A50" i="13"/>
  <c r="D51" i="13"/>
  <c r="C51" i="13"/>
  <c r="A51" i="13"/>
  <c r="D49" i="13"/>
  <c r="C49" i="13"/>
  <c r="A49" i="13"/>
  <c r="D48" i="13"/>
  <c r="C48" i="13"/>
  <c r="A48" i="13"/>
  <c r="D47" i="13"/>
  <c r="C47" i="13"/>
  <c r="A47" i="13"/>
  <c r="D46" i="13"/>
  <c r="C46" i="13"/>
  <c r="A46" i="13"/>
  <c r="D45" i="13"/>
  <c r="C45" i="13"/>
  <c r="A45" i="13"/>
  <c r="D44" i="13"/>
  <c r="C44" i="13"/>
  <c r="A44" i="13"/>
  <c r="D43" i="13"/>
  <c r="C43" i="13"/>
  <c r="A43" i="13"/>
  <c r="D42" i="13"/>
  <c r="C42" i="13"/>
  <c r="A42" i="13"/>
  <c r="D41" i="13"/>
  <c r="C41" i="13"/>
  <c r="A41" i="13"/>
  <c r="D40" i="13"/>
  <c r="C40" i="13"/>
  <c r="A40" i="13"/>
  <c r="D39" i="13"/>
  <c r="C39" i="13"/>
  <c r="A39" i="13"/>
  <c r="D38" i="13"/>
  <c r="C38" i="13"/>
  <c r="A38" i="13"/>
  <c r="D37" i="13"/>
  <c r="C37" i="13"/>
  <c r="A37" i="13"/>
  <c r="D36" i="13"/>
  <c r="C36" i="13"/>
  <c r="A36" i="13"/>
  <c r="D35" i="13"/>
  <c r="C35" i="13"/>
  <c r="A35" i="13"/>
  <c r="D34" i="13"/>
  <c r="C34" i="13"/>
  <c r="A34" i="13"/>
  <c r="D33" i="13"/>
  <c r="C33" i="13"/>
  <c r="A33" i="13"/>
  <c r="D32" i="13"/>
  <c r="C32" i="13"/>
  <c r="A32" i="13"/>
  <c r="D31" i="13"/>
  <c r="C31" i="13"/>
  <c r="A31" i="13"/>
  <c r="D30" i="13"/>
  <c r="C30" i="13"/>
  <c r="A30" i="13"/>
  <c r="D29" i="13"/>
  <c r="C29" i="13"/>
  <c r="A29" i="13"/>
  <c r="D28" i="13"/>
  <c r="C28" i="13"/>
  <c r="A28" i="13"/>
  <c r="D27" i="13"/>
  <c r="C27" i="13"/>
  <c r="A27" i="13"/>
  <c r="D26" i="13"/>
  <c r="C26" i="13"/>
  <c r="A26" i="13"/>
  <c r="D25" i="13"/>
  <c r="C25" i="13"/>
  <c r="A25" i="13"/>
  <c r="D24" i="13"/>
  <c r="C24" i="13"/>
  <c r="A24" i="13"/>
  <c r="D23" i="13"/>
  <c r="C23" i="13"/>
  <c r="A23" i="13"/>
  <c r="D22" i="13"/>
  <c r="C22" i="13"/>
  <c r="A22" i="13"/>
  <c r="D21" i="13"/>
  <c r="C21" i="13"/>
  <c r="A21" i="13"/>
  <c r="D20" i="13"/>
  <c r="C20" i="13"/>
  <c r="A20" i="13"/>
  <c r="D19" i="13"/>
  <c r="C19" i="13"/>
  <c r="A19" i="13"/>
  <c r="D18" i="13"/>
  <c r="C18" i="13"/>
  <c r="A18" i="13"/>
  <c r="D17" i="13"/>
  <c r="C17" i="13"/>
  <c r="A17" i="13"/>
  <c r="D16" i="13"/>
  <c r="C16" i="13"/>
  <c r="A16" i="13"/>
  <c r="D15" i="13"/>
  <c r="C15" i="13"/>
  <c r="A15" i="13"/>
  <c r="D14" i="13"/>
  <c r="C14" i="13"/>
  <c r="A14" i="13"/>
  <c r="D13" i="13"/>
  <c r="C13" i="13"/>
  <c r="A13" i="13"/>
  <c r="D12" i="13"/>
  <c r="C12" i="13"/>
  <c r="A12" i="13"/>
  <c r="D11" i="13"/>
  <c r="C11" i="13"/>
  <c r="A11" i="13"/>
  <c r="D10" i="13"/>
  <c r="C10" i="13"/>
  <c r="A10" i="13"/>
  <c r="D9" i="13"/>
  <c r="C9" i="13"/>
  <c r="A9" i="13"/>
  <c r="D8" i="13"/>
  <c r="C8" i="13"/>
  <c r="A8" i="13"/>
  <c r="H7" i="13"/>
  <c r="D7" i="13"/>
  <c r="C7" i="13"/>
  <c r="A7" i="13"/>
  <c r="D6" i="13"/>
  <c r="C6" i="13"/>
  <c r="A6" i="13"/>
  <c r="D5" i="13"/>
  <c r="C5" i="13"/>
  <c r="A5" i="13"/>
  <c r="D4" i="13"/>
  <c r="C4" i="13"/>
  <c r="A4" i="13"/>
  <c r="G46" i="13"/>
  <c r="D3" i="13"/>
  <c r="C3" i="13"/>
  <c r="A3" i="13"/>
  <c r="G1" i="13"/>
  <c r="F1" i="13"/>
  <c r="K112" i="11"/>
  <c r="J112" i="11"/>
  <c r="I112" i="11"/>
  <c r="H112" i="11"/>
  <c r="G112" i="11"/>
  <c r="Q112" i="11" s="1"/>
  <c r="D112" i="11"/>
  <c r="C112" i="11"/>
  <c r="A112" i="11"/>
  <c r="K111" i="11"/>
  <c r="J111" i="11"/>
  <c r="I111" i="11"/>
  <c r="H111" i="11"/>
  <c r="G111" i="11"/>
  <c r="D111" i="11"/>
  <c r="C111" i="11"/>
  <c r="A111" i="11"/>
  <c r="D108" i="11"/>
  <c r="C108" i="11"/>
  <c r="A108" i="11"/>
  <c r="D107" i="11"/>
  <c r="C107" i="11"/>
  <c r="A107" i="11"/>
  <c r="D106" i="11"/>
  <c r="C106" i="11"/>
  <c r="A106" i="11"/>
  <c r="D105" i="11"/>
  <c r="C105" i="11"/>
  <c r="A105" i="11"/>
  <c r="K103" i="11"/>
  <c r="J103" i="11"/>
  <c r="I103" i="11"/>
  <c r="H103" i="11"/>
  <c r="G103" i="11"/>
  <c r="D103" i="11"/>
  <c r="C103" i="11"/>
  <c r="A103" i="11"/>
  <c r="D99" i="11"/>
  <c r="C99" i="11"/>
  <c r="A99" i="11"/>
  <c r="D98" i="11"/>
  <c r="C98" i="11"/>
  <c r="A98" i="11"/>
  <c r="D97" i="11"/>
  <c r="C97" i="11"/>
  <c r="A97" i="11"/>
  <c r="D96" i="11"/>
  <c r="C96" i="11"/>
  <c r="A96" i="11"/>
  <c r="D95" i="11"/>
  <c r="C95" i="11"/>
  <c r="A95" i="11"/>
  <c r="D93" i="11"/>
  <c r="C93" i="11"/>
  <c r="A93" i="11"/>
  <c r="K92" i="11"/>
  <c r="J92" i="11"/>
  <c r="I92" i="11"/>
  <c r="H92" i="11"/>
  <c r="G92" i="11"/>
  <c r="D92" i="11"/>
  <c r="C92" i="11"/>
  <c r="A92" i="11"/>
  <c r="D91" i="11"/>
  <c r="C91" i="11"/>
  <c r="A91" i="11"/>
  <c r="K90" i="11"/>
  <c r="J90" i="11"/>
  <c r="I90" i="11"/>
  <c r="H90" i="11"/>
  <c r="G90" i="11"/>
  <c r="D90" i="11"/>
  <c r="C90" i="11"/>
  <c r="A90" i="11"/>
  <c r="D89" i="11"/>
  <c r="C89" i="11"/>
  <c r="A89" i="11"/>
  <c r="D88" i="11"/>
  <c r="C88" i="11"/>
  <c r="A88" i="11"/>
  <c r="D87" i="11"/>
  <c r="C87" i="11"/>
  <c r="A87" i="11"/>
  <c r="K86" i="11"/>
  <c r="J86" i="11"/>
  <c r="I86" i="11"/>
  <c r="I86" i="16" s="1"/>
  <c r="H86" i="11"/>
  <c r="H86" i="16" s="1"/>
  <c r="G86" i="11"/>
  <c r="D86" i="11"/>
  <c r="C86" i="11"/>
  <c r="A86" i="11"/>
  <c r="D85" i="11"/>
  <c r="C85" i="11"/>
  <c r="A85" i="11"/>
  <c r="D84" i="11"/>
  <c r="C84" i="11"/>
  <c r="A84" i="11"/>
  <c r="D83" i="11"/>
  <c r="C83" i="11"/>
  <c r="A83" i="11"/>
  <c r="D82" i="11"/>
  <c r="C82" i="11"/>
  <c r="A82" i="11"/>
  <c r="D81" i="11"/>
  <c r="C81" i="11"/>
  <c r="A81" i="11"/>
  <c r="Q80" i="11"/>
  <c r="D80" i="11"/>
  <c r="C80" i="11"/>
  <c r="A80" i="11"/>
  <c r="D79" i="11"/>
  <c r="C79" i="11"/>
  <c r="A79" i="11"/>
  <c r="D78" i="11"/>
  <c r="C78" i="11"/>
  <c r="A78" i="11"/>
  <c r="D77" i="11"/>
  <c r="C77" i="11"/>
  <c r="A77" i="11"/>
  <c r="D76" i="11"/>
  <c r="C76" i="11"/>
  <c r="A76" i="11"/>
  <c r="D75" i="11"/>
  <c r="C75" i="11"/>
  <c r="A75" i="11"/>
  <c r="D74" i="11"/>
  <c r="C74" i="11"/>
  <c r="A74" i="11"/>
  <c r="D73" i="11"/>
  <c r="C73" i="11"/>
  <c r="A73" i="11"/>
  <c r="D72" i="11"/>
  <c r="C72" i="11"/>
  <c r="A72" i="11"/>
  <c r="K71" i="11"/>
  <c r="J71" i="11"/>
  <c r="I71" i="11"/>
  <c r="I71" i="16" s="1"/>
  <c r="H71" i="11"/>
  <c r="H71" i="16" s="1"/>
  <c r="D71" i="11"/>
  <c r="C71" i="11"/>
  <c r="A71" i="11"/>
  <c r="D70" i="11"/>
  <c r="C70" i="11"/>
  <c r="A70" i="11"/>
  <c r="D69" i="11"/>
  <c r="C69" i="11"/>
  <c r="A69" i="11"/>
  <c r="D68" i="11"/>
  <c r="C68" i="11"/>
  <c r="A68" i="11"/>
  <c r="D67" i="11"/>
  <c r="C67" i="11"/>
  <c r="A67" i="11"/>
  <c r="D66" i="11"/>
  <c r="C66" i="11"/>
  <c r="A66" i="11"/>
  <c r="D65" i="11"/>
  <c r="C65" i="11"/>
  <c r="A65" i="11"/>
  <c r="K64" i="11"/>
  <c r="J64" i="11"/>
  <c r="I64" i="11"/>
  <c r="H64" i="11"/>
  <c r="G64" i="11"/>
  <c r="D64" i="11"/>
  <c r="C64" i="11"/>
  <c r="A64" i="11"/>
  <c r="D63" i="11"/>
  <c r="C63" i="11"/>
  <c r="A63" i="11"/>
  <c r="D62" i="11"/>
  <c r="C62" i="11"/>
  <c r="A62" i="11"/>
  <c r="D61" i="11"/>
  <c r="C61" i="11"/>
  <c r="A61" i="11"/>
  <c r="D60" i="11"/>
  <c r="C60" i="11"/>
  <c r="A60" i="11"/>
  <c r="D58" i="11"/>
  <c r="C58" i="11"/>
  <c r="A58" i="11"/>
  <c r="D57" i="11"/>
  <c r="C57" i="11"/>
  <c r="A57" i="11"/>
  <c r="D56" i="11"/>
  <c r="C56" i="11"/>
  <c r="A56" i="11"/>
  <c r="D55" i="11"/>
  <c r="C55" i="11"/>
  <c r="A55" i="11"/>
  <c r="D54" i="11"/>
  <c r="C54" i="11"/>
  <c r="A54" i="11"/>
  <c r="D53" i="11"/>
  <c r="C53" i="11"/>
  <c r="A53" i="11"/>
  <c r="D52" i="11"/>
  <c r="C52" i="11"/>
  <c r="A52" i="11"/>
  <c r="D50" i="11"/>
  <c r="C50" i="11"/>
  <c r="A50" i="11"/>
  <c r="D51" i="11"/>
  <c r="C51" i="11"/>
  <c r="A51" i="11"/>
  <c r="D49" i="11"/>
  <c r="C49" i="11"/>
  <c r="A49" i="11"/>
  <c r="D48" i="11"/>
  <c r="C48" i="11"/>
  <c r="A48" i="11"/>
  <c r="D47" i="11"/>
  <c r="C47" i="11"/>
  <c r="A47" i="11"/>
  <c r="D46" i="11"/>
  <c r="C46" i="11"/>
  <c r="A46" i="11"/>
  <c r="D45" i="11"/>
  <c r="C45" i="11"/>
  <c r="A45" i="11"/>
  <c r="D44" i="11"/>
  <c r="C44" i="11"/>
  <c r="A44" i="11"/>
  <c r="D43" i="11"/>
  <c r="C43" i="11"/>
  <c r="A43" i="11"/>
  <c r="D42" i="11"/>
  <c r="C42" i="11"/>
  <c r="A42" i="11"/>
  <c r="D41" i="11"/>
  <c r="C41" i="11"/>
  <c r="A41" i="11"/>
  <c r="D40" i="11"/>
  <c r="C40" i="11"/>
  <c r="A40" i="11"/>
  <c r="D39" i="11"/>
  <c r="C39" i="11"/>
  <c r="A39" i="11"/>
  <c r="D38" i="11"/>
  <c r="C38" i="11"/>
  <c r="A38" i="11"/>
  <c r="D37" i="11"/>
  <c r="C37" i="11"/>
  <c r="A37" i="11"/>
  <c r="D36" i="11"/>
  <c r="C36" i="11"/>
  <c r="A36" i="11"/>
  <c r="D35" i="11"/>
  <c r="C35" i="11"/>
  <c r="A35" i="11"/>
  <c r="D34" i="11"/>
  <c r="C34" i="11"/>
  <c r="A34" i="11"/>
  <c r="D33" i="11"/>
  <c r="C33" i="11"/>
  <c r="A33" i="11"/>
  <c r="D32" i="11"/>
  <c r="C32" i="11"/>
  <c r="A32" i="11"/>
  <c r="D31" i="11"/>
  <c r="C31" i="11"/>
  <c r="A31" i="11"/>
  <c r="D30" i="11"/>
  <c r="C30" i="11"/>
  <c r="A30" i="11"/>
  <c r="D29" i="11"/>
  <c r="C29" i="11"/>
  <c r="A29" i="11"/>
  <c r="D28" i="11"/>
  <c r="C28" i="11"/>
  <c r="A28" i="11"/>
  <c r="D27" i="11"/>
  <c r="C27" i="11"/>
  <c r="A27" i="11"/>
  <c r="D26" i="11"/>
  <c r="C26" i="11"/>
  <c r="A26" i="11"/>
  <c r="D25" i="11"/>
  <c r="C25" i="11"/>
  <c r="A25" i="11"/>
  <c r="D24" i="11"/>
  <c r="C24" i="11"/>
  <c r="A24" i="11"/>
  <c r="D23" i="11"/>
  <c r="C23" i="11"/>
  <c r="A23" i="11"/>
  <c r="D22" i="11"/>
  <c r="C22" i="11"/>
  <c r="A22" i="11"/>
  <c r="D21" i="11"/>
  <c r="C21" i="11"/>
  <c r="A21" i="11"/>
  <c r="D20" i="11"/>
  <c r="C20" i="11"/>
  <c r="A20" i="11"/>
  <c r="D19" i="11"/>
  <c r="C19" i="11"/>
  <c r="A19" i="11"/>
  <c r="D18" i="11"/>
  <c r="C18" i="11"/>
  <c r="A18" i="11"/>
  <c r="D17" i="11"/>
  <c r="C17" i="11"/>
  <c r="A17" i="11"/>
  <c r="D16" i="11"/>
  <c r="C16" i="11"/>
  <c r="A16" i="11"/>
  <c r="D15" i="11"/>
  <c r="C15" i="11"/>
  <c r="A15" i="11"/>
  <c r="D14" i="11"/>
  <c r="C14" i="11"/>
  <c r="A14" i="11"/>
  <c r="D13" i="11"/>
  <c r="C13" i="11"/>
  <c r="A13" i="11"/>
  <c r="D12" i="11"/>
  <c r="C12" i="11"/>
  <c r="A12" i="11"/>
  <c r="D11" i="11"/>
  <c r="C11" i="11"/>
  <c r="A11" i="11"/>
  <c r="D10" i="11"/>
  <c r="C10" i="11"/>
  <c r="A10" i="11"/>
  <c r="D9" i="11"/>
  <c r="C9" i="11"/>
  <c r="A9" i="11"/>
  <c r="D8" i="11"/>
  <c r="C8" i="11"/>
  <c r="A8" i="11"/>
  <c r="H7" i="11"/>
  <c r="D7" i="11"/>
  <c r="C7" i="11"/>
  <c r="A7" i="11"/>
  <c r="D6" i="11"/>
  <c r="C6" i="11"/>
  <c r="A6" i="11"/>
  <c r="H5" i="11"/>
  <c r="D5" i="11"/>
  <c r="C5" i="11"/>
  <c r="A5" i="11"/>
  <c r="D4" i="11"/>
  <c r="C4" i="11"/>
  <c r="A4" i="11"/>
  <c r="D3" i="11"/>
  <c r="C3" i="11"/>
  <c r="A3" i="11"/>
  <c r="G1" i="11"/>
  <c r="F1" i="11"/>
  <c r="K112" i="1"/>
  <c r="J112" i="1"/>
  <c r="I112" i="1"/>
  <c r="H112" i="1"/>
  <c r="K111" i="1"/>
  <c r="J111" i="1"/>
  <c r="I111" i="1"/>
  <c r="H111" i="1"/>
  <c r="G112" i="1"/>
  <c r="Q112" i="1" s="1"/>
  <c r="G111" i="1"/>
  <c r="Q80" i="1"/>
  <c r="D80" i="1"/>
  <c r="C80" i="1"/>
  <c r="A80" i="1"/>
  <c r="D79" i="1"/>
  <c r="C79" i="1"/>
  <c r="A79" i="1"/>
  <c r="D111" i="1"/>
  <c r="C111" i="1"/>
  <c r="A111" i="1"/>
  <c r="D108" i="1"/>
  <c r="C108" i="1"/>
  <c r="A108" i="1"/>
  <c r="D77" i="1"/>
  <c r="C77" i="1"/>
  <c r="A77" i="1"/>
  <c r="D76" i="1"/>
  <c r="C76" i="1"/>
  <c r="A76" i="1"/>
  <c r="D74" i="1"/>
  <c r="C74" i="1"/>
  <c r="A74" i="1"/>
  <c r="K71" i="16" l="1"/>
  <c r="P71" i="16" s="1"/>
  <c r="J64" i="16"/>
  <c r="O64" i="16" s="1"/>
  <c r="I64" i="16"/>
  <c r="N64" i="16" s="1"/>
  <c r="G64" i="16"/>
  <c r="L64" i="16" s="1"/>
  <c r="H111" i="16"/>
  <c r="M111" i="16" s="1"/>
  <c r="K86" i="16"/>
  <c r="P86" i="16" s="1"/>
  <c r="J86" i="16"/>
  <c r="O86" i="16" s="1"/>
  <c r="K111" i="16"/>
  <c r="P111" i="16" s="1"/>
  <c r="J111" i="16"/>
  <c r="O111" i="16" s="1"/>
  <c r="I111" i="16"/>
  <c r="N111" i="16" s="1"/>
  <c r="J71" i="16"/>
  <c r="O71" i="16" s="1"/>
  <c r="K64" i="16"/>
  <c r="P64" i="16" s="1"/>
  <c r="H64" i="16"/>
  <c r="M64" i="16" s="1"/>
  <c r="M86" i="16"/>
  <c r="N86" i="16"/>
  <c r="Q112" i="13"/>
  <c r="G112" i="16"/>
  <c r="L112" i="16"/>
  <c r="H112" i="16"/>
  <c r="M112" i="16"/>
  <c r="I112" i="16"/>
  <c r="N112" i="16"/>
  <c r="O112" i="16"/>
  <c r="J112" i="16"/>
  <c r="P112" i="16"/>
  <c r="K112" i="16"/>
  <c r="M71" i="16"/>
  <c r="N71" i="16"/>
  <c r="G86" i="16"/>
  <c r="L86" i="16" s="1"/>
  <c r="G111" i="16"/>
  <c r="L111" i="16" s="1"/>
  <c r="K103" i="16"/>
  <c r="P103" i="16" s="1"/>
  <c r="J103" i="16"/>
  <c r="O103" i="16" s="1"/>
  <c r="I103" i="16"/>
  <c r="N103" i="16" s="1"/>
  <c r="I104" i="11"/>
  <c r="B54" i="16"/>
  <c r="B8" i="16"/>
  <c r="B23" i="16"/>
  <c r="B74" i="16"/>
  <c r="B104" i="16"/>
  <c r="B67" i="16"/>
  <c r="B16" i="16"/>
  <c r="B19" i="16"/>
  <c r="B32" i="16"/>
  <c r="B58" i="16"/>
  <c r="B114" i="16"/>
  <c r="B44" i="16"/>
  <c r="B64" i="16"/>
  <c r="B22" i="16"/>
  <c r="B36" i="16"/>
  <c r="B5" i="16"/>
  <c r="B80" i="16"/>
  <c r="B47" i="16"/>
  <c r="B120" i="16"/>
  <c r="B81" i="16"/>
  <c r="B40" i="16"/>
  <c r="B30" i="16"/>
  <c r="B116" i="16"/>
  <c r="B38" i="16"/>
  <c r="B118" i="16"/>
  <c r="B71" i="16"/>
  <c r="B43" i="16"/>
  <c r="B76" i="16"/>
  <c r="B34" i="16"/>
  <c r="B3" i="16"/>
  <c r="B4" i="16"/>
  <c r="B10" i="16"/>
  <c r="B113" i="16"/>
  <c r="B11" i="16"/>
  <c r="B35" i="16"/>
  <c r="B89" i="16"/>
  <c r="B84" i="16"/>
  <c r="B72" i="16"/>
  <c r="B103" i="16"/>
  <c r="B14" i="16"/>
  <c r="B26" i="16"/>
  <c r="B92" i="16"/>
  <c r="B41" i="16"/>
  <c r="B75" i="16"/>
  <c r="B107" i="16"/>
  <c r="B70" i="16"/>
  <c r="B121" i="16"/>
  <c r="B37" i="16"/>
  <c r="B55" i="16"/>
  <c r="B9" i="16"/>
  <c r="B73" i="16"/>
  <c r="B83" i="16"/>
  <c r="B122" i="16"/>
  <c r="B7" i="16"/>
  <c r="B77" i="16"/>
  <c r="B93" i="16"/>
  <c r="B117" i="16"/>
  <c r="B66" i="16"/>
  <c r="B94" i="16"/>
  <c r="B102" i="16"/>
  <c r="B51" i="16"/>
  <c r="B39" i="16"/>
  <c r="B63" i="16"/>
  <c r="B108" i="16"/>
  <c r="B6" i="16"/>
  <c r="B110" i="16"/>
  <c r="B56" i="16"/>
  <c r="B27" i="16"/>
  <c r="B60" i="16"/>
  <c r="B46" i="16"/>
  <c r="B82" i="16"/>
  <c r="B42" i="16"/>
  <c r="B98" i="16"/>
  <c r="B100" i="16"/>
  <c r="B29" i="16"/>
  <c r="B49" i="16"/>
  <c r="B68" i="16"/>
  <c r="B13" i="16"/>
  <c r="B52" i="16"/>
  <c r="B28" i="16"/>
  <c r="B33" i="16"/>
  <c r="B79" i="16"/>
  <c r="B91" i="16"/>
  <c r="B96" i="16"/>
  <c r="B109" i="16"/>
  <c r="B88" i="16"/>
  <c r="B24" i="16"/>
  <c r="B45" i="16"/>
  <c r="B61" i="16"/>
  <c r="B57" i="16"/>
  <c r="B17" i="16"/>
  <c r="B53" i="16"/>
  <c r="B85" i="16"/>
  <c r="B25" i="16"/>
  <c r="B59" i="16"/>
  <c r="B115" i="16"/>
  <c r="B78" i="16"/>
  <c r="B20" i="16"/>
  <c r="B95" i="16"/>
  <c r="B50" i="16"/>
  <c r="B86" i="16"/>
  <c r="B62" i="16"/>
  <c r="B69" i="16"/>
  <c r="B119" i="16"/>
  <c r="B99" i="16"/>
  <c r="B90" i="16"/>
  <c r="B15" i="16"/>
  <c r="B101" i="16"/>
  <c r="B21" i="16"/>
  <c r="B65" i="16"/>
  <c r="B12" i="16"/>
  <c r="B18" i="16"/>
  <c r="B97" i="16"/>
  <c r="B31" i="16"/>
  <c r="B112" i="16"/>
  <c r="B105" i="16"/>
  <c r="B111" i="16"/>
  <c r="B106" i="16"/>
  <c r="B87" i="16"/>
  <c r="B48" i="16"/>
  <c r="H103" i="16"/>
  <c r="M103" i="16" s="1"/>
  <c r="G103" i="16"/>
  <c r="L103" i="16" s="1"/>
  <c r="H7" i="16"/>
  <c r="M7" i="16" s="1"/>
  <c r="L1" i="16"/>
  <c r="H1" i="16"/>
  <c r="P71" i="11"/>
  <c r="P86" i="13"/>
  <c r="T86" i="13" s="1"/>
  <c r="P112" i="1"/>
  <c r="P103" i="13"/>
  <c r="T103" i="13" s="1"/>
  <c r="P71" i="13"/>
  <c r="T71" i="13" s="1"/>
  <c r="P79" i="11"/>
  <c r="T79" i="11" s="1"/>
  <c r="P80" i="11"/>
  <c r="P80" i="1"/>
  <c r="P103" i="11"/>
  <c r="T103" i="11" s="1"/>
  <c r="P111" i="11"/>
  <c r="T111" i="11" s="1"/>
  <c r="P112" i="11"/>
  <c r="S112" i="1"/>
  <c r="N112" i="1"/>
  <c r="I67" i="13"/>
  <c r="I104" i="13" s="1"/>
  <c r="N64" i="13"/>
  <c r="R64" i="13" s="1"/>
  <c r="N103" i="13"/>
  <c r="R103" i="13" s="1"/>
  <c r="M111" i="1"/>
  <c r="Q111" i="1" s="1"/>
  <c r="H1" i="11"/>
  <c r="M1" i="11" s="1"/>
  <c r="G67" i="11"/>
  <c r="G104" i="11" s="1"/>
  <c r="O111" i="1"/>
  <c r="S111" i="1" s="1"/>
  <c r="I7" i="11"/>
  <c r="M7" i="11"/>
  <c r="Q7" i="11" s="1"/>
  <c r="K67" i="11"/>
  <c r="P64" i="11"/>
  <c r="T64" i="11" s="1"/>
  <c r="N71" i="11"/>
  <c r="R80" i="11"/>
  <c r="M80" i="11"/>
  <c r="M79" i="1"/>
  <c r="Q79" i="1" s="1"/>
  <c r="T112" i="1"/>
  <c r="O112" i="1"/>
  <c r="T71" i="11"/>
  <c r="O71" i="11"/>
  <c r="S71" i="11" s="1"/>
  <c r="I81" i="11"/>
  <c r="N79" i="11"/>
  <c r="R79" i="11" s="1"/>
  <c r="N80" i="11"/>
  <c r="S80" i="11"/>
  <c r="R111" i="11"/>
  <c r="M111" i="11"/>
  <c r="Q111" i="11" s="1"/>
  <c r="M112" i="11"/>
  <c r="R112" i="11"/>
  <c r="J67" i="13"/>
  <c r="J104" i="13" s="1"/>
  <c r="O64" i="13"/>
  <c r="S64" i="13" s="1"/>
  <c r="G81" i="13"/>
  <c r="O103" i="13"/>
  <c r="S103" i="13" s="1"/>
  <c r="T80" i="13"/>
  <c r="O80" i="13"/>
  <c r="I5" i="11"/>
  <c r="J5" i="11" s="1"/>
  <c r="M5" i="11"/>
  <c r="Q5" i="11" s="1"/>
  <c r="H81" i="11"/>
  <c r="M79" i="11"/>
  <c r="Q79" i="11" s="1"/>
  <c r="N79" i="1"/>
  <c r="R79" i="1" s="1"/>
  <c r="J81" i="11"/>
  <c r="J106" i="11" s="1"/>
  <c r="O79" i="11"/>
  <c r="S79" i="11" s="1"/>
  <c r="O80" i="11"/>
  <c r="T80" i="11"/>
  <c r="M86" i="11"/>
  <c r="Q86" i="11" s="1"/>
  <c r="R86" i="11"/>
  <c r="N111" i="11"/>
  <c r="N112" i="11"/>
  <c r="S112" i="11"/>
  <c r="I7" i="13"/>
  <c r="M7" i="13"/>
  <c r="Q7" i="13" s="1"/>
  <c r="K67" i="13"/>
  <c r="K104" i="13" s="1"/>
  <c r="P64" i="13"/>
  <c r="T64" i="13" s="1"/>
  <c r="N71" i="13"/>
  <c r="R71" i="13" s="1"/>
  <c r="H81" i="13"/>
  <c r="M79" i="13"/>
  <c r="Q79" i="13" s="1"/>
  <c r="R80" i="13"/>
  <c r="M80" i="13"/>
  <c r="N86" i="11"/>
  <c r="O111" i="11"/>
  <c r="S111" i="11" s="1"/>
  <c r="T112" i="11"/>
  <c r="O112" i="11"/>
  <c r="O71" i="13"/>
  <c r="S71" i="13" s="1"/>
  <c r="I81" i="13"/>
  <c r="I106" i="13" s="1"/>
  <c r="N79" i="13"/>
  <c r="R79" i="13" s="1"/>
  <c r="S80" i="13"/>
  <c r="N80" i="13"/>
  <c r="M111" i="13"/>
  <c r="Q111" i="13" s="1"/>
  <c r="R112" i="13"/>
  <c r="M112" i="13"/>
  <c r="N111" i="1"/>
  <c r="R111" i="1" s="1"/>
  <c r="T86" i="11"/>
  <c r="O86" i="11"/>
  <c r="S86" i="11" s="1"/>
  <c r="M86" i="13"/>
  <c r="Q86" i="13" s="1"/>
  <c r="S111" i="13"/>
  <c r="N111" i="13"/>
  <c r="R111" i="13" s="1"/>
  <c r="S112" i="13"/>
  <c r="N112" i="13"/>
  <c r="P79" i="1"/>
  <c r="T79" i="1" s="1"/>
  <c r="K81" i="13"/>
  <c r="P79" i="13"/>
  <c r="T79" i="13" s="1"/>
  <c r="P80" i="13"/>
  <c r="N86" i="13"/>
  <c r="R86" i="13" s="1"/>
  <c r="T111" i="13"/>
  <c r="O111" i="13"/>
  <c r="T112" i="13"/>
  <c r="O112" i="13"/>
  <c r="O79" i="1"/>
  <c r="S79" i="1" s="1"/>
  <c r="O79" i="13"/>
  <c r="S79" i="13" s="1"/>
  <c r="R80" i="1"/>
  <c r="M80" i="1"/>
  <c r="P86" i="11"/>
  <c r="H110" i="11"/>
  <c r="M103" i="11"/>
  <c r="Q103" i="11" s="1"/>
  <c r="S80" i="1"/>
  <c r="N80" i="1"/>
  <c r="P111" i="1"/>
  <c r="T111" i="1" s="1"/>
  <c r="I67" i="11"/>
  <c r="N64" i="11"/>
  <c r="R64" i="11" s="1"/>
  <c r="S64" i="11"/>
  <c r="N103" i="11"/>
  <c r="R103" i="11" s="1"/>
  <c r="H1" i="13"/>
  <c r="Q1" i="13" s="1"/>
  <c r="G67" i="13"/>
  <c r="G104" i="13" s="1"/>
  <c r="O86" i="13"/>
  <c r="S86" i="13" s="1"/>
  <c r="P111" i="13"/>
  <c r="P112" i="13"/>
  <c r="H67" i="11"/>
  <c r="M64" i="11"/>
  <c r="Q64" i="11" s="1"/>
  <c r="T80" i="1"/>
  <c r="O80" i="1"/>
  <c r="R112" i="1"/>
  <c r="M112" i="1"/>
  <c r="J67" i="11"/>
  <c r="O64" i="11"/>
  <c r="R71" i="11"/>
  <c r="O103" i="11"/>
  <c r="S103" i="11" s="1"/>
  <c r="H67" i="13"/>
  <c r="H104" i="13" s="1"/>
  <c r="M64" i="13"/>
  <c r="Q64" i="13" s="1"/>
  <c r="H110" i="13"/>
  <c r="M103" i="13"/>
  <c r="Q103" i="13" s="1"/>
  <c r="L112" i="15"/>
  <c r="G112" i="14"/>
  <c r="G112" i="15"/>
  <c r="L112" i="14"/>
  <c r="P112" i="15"/>
  <c r="K112" i="14"/>
  <c r="K112" i="15"/>
  <c r="P112" i="14"/>
  <c r="I111" i="14"/>
  <c r="N111" i="14" s="1"/>
  <c r="I111" i="15"/>
  <c r="N111" i="15" s="1"/>
  <c r="J111" i="15"/>
  <c r="O111" i="15" s="1"/>
  <c r="J111" i="14"/>
  <c r="O111" i="14" s="1"/>
  <c r="H111" i="14"/>
  <c r="M111" i="14" s="1"/>
  <c r="H111" i="15"/>
  <c r="M111" i="15" s="1"/>
  <c r="K111" i="15"/>
  <c r="P111" i="15"/>
  <c r="K111" i="14"/>
  <c r="P111" i="14" s="1"/>
  <c r="H112" i="15"/>
  <c r="M112" i="14"/>
  <c r="H112" i="14"/>
  <c r="M112" i="15"/>
  <c r="I112" i="15"/>
  <c r="N112" i="14"/>
  <c r="N112" i="15"/>
  <c r="I112" i="14"/>
  <c r="G111" i="14"/>
  <c r="L111" i="14"/>
  <c r="G111" i="15"/>
  <c r="L111" i="15" s="1"/>
  <c r="O112" i="14"/>
  <c r="O112" i="15"/>
  <c r="J112" i="14"/>
  <c r="J112" i="15"/>
  <c r="H1" i="15"/>
  <c r="L1" i="15"/>
  <c r="G79" i="14"/>
  <c r="L79" i="14"/>
  <c r="J80" i="14"/>
  <c r="O80" i="14"/>
  <c r="O80" i="15"/>
  <c r="P79" i="14"/>
  <c r="P80" i="15"/>
  <c r="P80" i="14"/>
  <c r="H1" i="14"/>
  <c r="L1" i="14"/>
  <c r="M80" i="14"/>
  <c r="M80" i="15"/>
  <c r="N80" i="14"/>
  <c r="N80" i="15"/>
  <c r="G80" i="15"/>
  <c r="L80" i="15"/>
  <c r="L80" i="14"/>
  <c r="I79" i="14"/>
  <c r="N79" i="14" s="1"/>
  <c r="H81" i="1"/>
  <c r="H113" i="1" s="1"/>
  <c r="K110" i="11"/>
  <c r="I110" i="13"/>
  <c r="J110" i="13"/>
  <c r="K110" i="13"/>
  <c r="G110" i="11"/>
  <c r="I110" i="11"/>
  <c r="J110" i="11"/>
  <c r="G110" i="13"/>
  <c r="G48" i="13"/>
  <c r="G105" i="13" s="1"/>
  <c r="K81" i="1"/>
  <c r="H3" i="11"/>
  <c r="G47" i="11"/>
  <c r="H3" i="13"/>
  <c r="G47" i="13"/>
  <c r="H80" i="14"/>
  <c r="I80" i="14"/>
  <c r="K80" i="14"/>
  <c r="G46" i="11"/>
  <c r="K81" i="11"/>
  <c r="G48" i="11"/>
  <c r="G105" i="11" s="1"/>
  <c r="J81" i="13"/>
  <c r="J106" i="13" s="1"/>
  <c r="H80" i="15"/>
  <c r="J81" i="1"/>
  <c r="G79" i="15"/>
  <c r="L79" i="15" s="1"/>
  <c r="I80" i="15"/>
  <c r="G80" i="14"/>
  <c r="H48" i="11"/>
  <c r="H105" i="11" s="1"/>
  <c r="H79" i="15"/>
  <c r="M79" i="15" s="1"/>
  <c r="J80" i="15"/>
  <c r="G81" i="11"/>
  <c r="I79" i="15"/>
  <c r="N79" i="15" s="1"/>
  <c r="K80" i="15"/>
  <c r="J79" i="15"/>
  <c r="O79" i="15" s="1"/>
  <c r="H79" i="14"/>
  <c r="M79" i="14" s="1"/>
  <c r="G81" i="1"/>
  <c r="H5" i="13"/>
  <c r="H5" i="16" s="1"/>
  <c r="M5" i="16" s="1"/>
  <c r="K79" i="15"/>
  <c r="P79" i="15" s="1"/>
  <c r="J79" i="14"/>
  <c r="O79" i="14" s="1"/>
  <c r="I81" i="1"/>
  <c r="K79" i="14"/>
  <c r="H106" i="13" l="1"/>
  <c r="H113" i="13"/>
  <c r="N113" i="1"/>
  <c r="R113" i="1" s="1"/>
  <c r="M113" i="1"/>
  <c r="Q113" i="1" s="1"/>
  <c r="H113" i="15"/>
  <c r="M113" i="15" s="1"/>
  <c r="H106" i="11"/>
  <c r="H106" i="16" s="1"/>
  <c r="M106" i="16" s="1"/>
  <c r="H113" i="11"/>
  <c r="H113" i="14" s="1"/>
  <c r="M113" i="14" s="1"/>
  <c r="G106" i="13"/>
  <c r="G113" i="13"/>
  <c r="H81" i="16"/>
  <c r="M81" i="16" s="1"/>
  <c r="G81" i="16"/>
  <c r="H67" i="16"/>
  <c r="M67" i="16" s="1"/>
  <c r="I67" i="16"/>
  <c r="N67" i="16" s="1"/>
  <c r="K81" i="16"/>
  <c r="P81" i="16" s="1"/>
  <c r="L81" i="16"/>
  <c r="I87" i="13"/>
  <c r="I118" i="13" s="1"/>
  <c r="J81" i="16"/>
  <c r="O81" i="16" s="1"/>
  <c r="I81" i="16"/>
  <c r="N81" i="16" s="1"/>
  <c r="K106" i="13"/>
  <c r="N104" i="13"/>
  <c r="R104" i="13" s="1"/>
  <c r="J67" i="16"/>
  <c r="O67" i="16" s="1"/>
  <c r="O104" i="13"/>
  <c r="S104" i="13" s="1"/>
  <c r="P104" i="13"/>
  <c r="T104" i="13" s="1"/>
  <c r="H87" i="13"/>
  <c r="I104" i="16"/>
  <c r="N104" i="16" s="1"/>
  <c r="K67" i="16"/>
  <c r="P67" i="16" s="1"/>
  <c r="K110" i="16"/>
  <c r="P110" i="16" s="1"/>
  <c r="J110" i="16"/>
  <c r="O110" i="16" s="1"/>
  <c r="J106" i="16"/>
  <c r="O106" i="16" s="1"/>
  <c r="I110" i="16"/>
  <c r="N110" i="16" s="1"/>
  <c r="K104" i="11"/>
  <c r="J104" i="11"/>
  <c r="J104" i="16" s="1"/>
  <c r="O104" i="16" s="1"/>
  <c r="G67" i="16"/>
  <c r="L67" i="16" s="1"/>
  <c r="H104" i="11"/>
  <c r="H104" i="16" s="1"/>
  <c r="M104" i="16" s="1"/>
  <c r="I87" i="11"/>
  <c r="K106" i="11"/>
  <c r="G106" i="11"/>
  <c r="I106" i="11"/>
  <c r="I106" i="16" s="1"/>
  <c r="N106" i="16" s="1"/>
  <c r="H110" i="16"/>
  <c r="M110" i="16"/>
  <c r="H3" i="16"/>
  <c r="M3" i="16" s="1"/>
  <c r="G110" i="16"/>
  <c r="L110" i="16" s="1"/>
  <c r="G104" i="16"/>
  <c r="L104" i="16" s="1"/>
  <c r="M104" i="13"/>
  <c r="Q104" i="13" s="1"/>
  <c r="I7" i="16"/>
  <c r="N7" i="16" s="1"/>
  <c r="G105" i="16"/>
  <c r="L105" i="16" s="1"/>
  <c r="G48" i="16"/>
  <c r="L48" i="16" s="1"/>
  <c r="G46" i="16"/>
  <c r="L46" i="16" s="1"/>
  <c r="G47" i="16"/>
  <c r="L47" i="16" s="1"/>
  <c r="M1" i="16"/>
  <c r="I1" i="16"/>
  <c r="H81" i="14"/>
  <c r="M81" i="14" s="1"/>
  <c r="I48" i="11"/>
  <c r="H87" i="11"/>
  <c r="H119" i="11" s="1"/>
  <c r="P67" i="13"/>
  <c r="T67" i="13" s="1"/>
  <c r="P110" i="13"/>
  <c r="T110" i="13" s="1"/>
  <c r="S106" i="13"/>
  <c r="N106" i="13"/>
  <c r="R106" i="13" s="1"/>
  <c r="K81" i="14"/>
  <c r="P81" i="14" s="1"/>
  <c r="P81" i="11"/>
  <c r="T81" i="11" s="1"/>
  <c r="O81" i="1"/>
  <c r="S81" i="1" s="1"/>
  <c r="G114" i="13"/>
  <c r="M81" i="11"/>
  <c r="Q81" i="11" s="1"/>
  <c r="O67" i="13"/>
  <c r="S67" i="13" s="1"/>
  <c r="P67" i="11"/>
  <c r="T67" i="11" s="1"/>
  <c r="Q1" i="11"/>
  <c r="M67" i="11"/>
  <c r="Q67" i="11" s="1"/>
  <c r="R67" i="11"/>
  <c r="I1" i="13"/>
  <c r="R1" i="13" s="1"/>
  <c r="I1" i="11"/>
  <c r="N1" i="11" s="1"/>
  <c r="N81" i="1"/>
  <c r="R81" i="1" s="1"/>
  <c r="M67" i="13"/>
  <c r="Q67" i="13" s="1"/>
  <c r="P81" i="13"/>
  <c r="T81" i="13" s="1"/>
  <c r="O81" i="11"/>
  <c r="S81" i="11" s="1"/>
  <c r="N5" i="11"/>
  <c r="R5" i="11" s="1"/>
  <c r="J7" i="11"/>
  <c r="N7" i="11"/>
  <c r="R7" i="11" s="1"/>
  <c r="M81" i="1"/>
  <c r="Q81" i="1" s="1"/>
  <c r="O67" i="11"/>
  <c r="S67" i="11" s="1"/>
  <c r="M105" i="11"/>
  <c r="Q105" i="11" s="1"/>
  <c r="H47" i="13"/>
  <c r="M3" i="13"/>
  <c r="Q3" i="13" s="1"/>
  <c r="G114" i="11"/>
  <c r="H81" i="15"/>
  <c r="M81" i="15" s="1"/>
  <c r="J87" i="11"/>
  <c r="O106" i="13"/>
  <c r="M110" i="11"/>
  <c r="Q110" i="11" s="1"/>
  <c r="N81" i="11"/>
  <c r="R81" i="11" s="1"/>
  <c r="O110" i="13"/>
  <c r="S110" i="13" s="1"/>
  <c r="N110" i="11"/>
  <c r="R110" i="11" s="1"/>
  <c r="S110" i="11"/>
  <c r="N110" i="13"/>
  <c r="J7" i="13"/>
  <c r="N7" i="13"/>
  <c r="R7" i="13" s="1"/>
  <c r="N67" i="13"/>
  <c r="R67" i="13" s="1"/>
  <c r="J87" i="13"/>
  <c r="O81" i="13"/>
  <c r="O110" i="11"/>
  <c r="O5" i="11"/>
  <c r="S5" i="11" s="1"/>
  <c r="I5" i="13"/>
  <c r="M5" i="13"/>
  <c r="Q5" i="13" s="1"/>
  <c r="K87" i="13"/>
  <c r="K121" i="13" s="1"/>
  <c r="H47" i="11"/>
  <c r="M3" i="11"/>
  <c r="Q3" i="11" s="1"/>
  <c r="R110" i="13"/>
  <c r="M110" i="13"/>
  <c r="Q110" i="13" s="1"/>
  <c r="N67" i="11"/>
  <c r="S81" i="13"/>
  <c r="N81" i="13"/>
  <c r="R81" i="13" s="1"/>
  <c r="M81" i="13"/>
  <c r="Q81" i="13" s="1"/>
  <c r="H114" i="11"/>
  <c r="M48" i="11"/>
  <c r="Q48" i="11" s="1"/>
  <c r="M106" i="13"/>
  <c r="Q106" i="13" s="1"/>
  <c r="P81" i="1"/>
  <c r="T81" i="1" s="1"/>
  <c r="P110" i="11"/>
  <c r="T110" i="11" s="1"/>
  <c r="M1" i="13"/>
  <c r="I3" i="13"/>
  <c r="H46" i="13"/>
  <c r="H46" i="11"/>
  <c r="I1" i="15"/>
  <c r="M1" i="15"/>
  <c r="K81" i="15"/>
  <c r="P81" i="15"/>
  <c r="I1" i="14"/>
  <c r="M1" i="14"/>
  <c r="L81" i="15"/>
  <c r="K87" i="11"/>
  <c r="I3" i="11"/>
  <c r="G53" i="11"/>
  <c r="G53" i="13"/>
  <c r="J81" i="14"/>
  <c r="O81" i="14" s="1"/>
  <c r="J81" i="15"/>
  <c r="O81" i="15" s="1"/>
  <c r="G81" i="14"/>
  <c r="L81" i="14" s="1"/>
  <c r="G81" i="15"/>
  <c r="H48" i="13"/>
  <c r="H105" i="13" s="1"/>
  <c r="I81" i="15"/>
  <c r="N81" i="15" s="1"/>
  <c r="I81" i="14"/>
  <c r="N81" i="14" s="1"/>
  <c r="K5" i="11"/>
  <c r="M106" i="11" l="1"/>
  <c r="Q106" i="11" s="1"/>
  <c r="M113" i="11"/>
  <c r="Q113" i="11" s="1"/>
  <c r="N113" i="11"/>
  <c r="R113" i="11" s="1"/>
  <c r="N113" i="13"/>
  <c r="R113" i="13" s="1"/>
  <c r="H113" i="16"/>
  <c r="M113" i="16"/>
  <c r="G113" i="16"/>
  <c r="M113" i="13"/>
  <c r="G113" i="15"/>
  <c r="L113" i="15" s="1"/>
  <c r="Q113" i="13"/>
  <c r="L113" i="16"/>
  <c r="K106" i="16"/>
  <c r="P106" i="16" s="1"/>
  <c r="I121" i="13"/>
  <c r="I119" i="13"/>
  <c r="I120" i="13"/>
  <c r="I87" i="16"/>
  <c r="N87" i="16" s="1"/>
  <c r="P106" i="13"/>
  <c r="T106" i="13" s="1"/>
  <c r="K119" i="13"/>
  <c r="K87" i="16"/>
  <c r="P87" i="16" s="1"/>
  <c r="H120" i="13"/>
  <c r="N87" i="13"/>
  <c r="R87" i="13" s="1"/>
  <c r="J119" i="13"/>
  <c r="K120" i="13"/>
  <c r="K118" i="13"/>
  <c r="H118" i="13"/>
  <c r="N118" i="13" s="1"/>
  <c r="H121" i="13"/>
  <c r="H119" i="13"/>
  <c r="H119" i="16" s="1"/>
  <c r="G106" i="16"/>
  <c r="L106" i="16" s="1"/>
  <c r="P104" i="11"/>
  <c r="P106" i="11"/>
  <c r="T106" i="11" s="1"/>
  <c r="O106" i="11"/>
  <c r="S106" i="11" s="1"/>
  <c r="N106" i="11"/>
  <c r="R106" i="11" s="1"/>
  <c r="I120" i="11"/>
  <c r="I119" i="11"/>
  <c r="I118" i="11"/>
  <c r="I118" i="16" s="1"/>
  <c r="N118" i="16" s="1"/>
  <c r="I121" i="11"/>
  <c r="K104" i="16"/>
  <c r="P104" i="16" s="1"/>
  <c r="N104" i="11"/>
  <c r="R104" i="11" s="1"/>
  <c r="T104" i="11"/>
  <c r="O104" i="11"/>
  <c r="S104" i="11" s="1"/>
  <c r="M104" i="11"/>
  <c r="Q104" i="11" s="1"/>
  <c r="J119" i="11"/>
  <c r="J87" i="16"/>
  <c r="O87" i="16" s="1"/>
  <c r="H87" i="16"/>
  <c r="M87" i="16" s="1"/>
  <c r="I114" i="11"/>
  <c r="N114" i="11" s="1"/>
  <c r="R114" i="11" s="1"/>
  <c r="I105" i="11"/>
  <c r="M105" i="13"/>
  <c r="Q105" i="13" s="1"/>
  <c r="H105" i="16"/>
  <c r="M105" i="16" s="1"/>
  <c r="J7" i="16"/>
  <c r="O7" i="16" s="1"/>
  <c r="G114" i="16"/>
  <c r="L114" i="16" s="1"/>
  <c r="J5" i="13"/>
  <c r="J5" i="16" s="1"/>
  <c r="O5" i="16" s="1"/>
  <c r="I5" i="16"/>
  <c r="N5" i="16" s="1"/>
  <c r="H48" i="16"/>
  <c r="M48" i="16" s="1"/>
  <c r="H46" i="16"/>
  <c r="M46" i="16" s="1"/>
  <c r="I46" i="13"/>
  <c r="I3" i="16"/>
  <c r="N3" i="16" s="1"/>
  <c r="H47" i="16"/>
  <c r="M47" i="16" s="1"/>
  <c r="G53" i="16"/>
  <c r="L53" i="16" s="1"/>
  <c r="N1" i="16"/>
  <c r="J1" i="16"/>
  <c r="H121" i="11"/>
  <c r="N48" i="11"/>
  <c r="R48" i="11" s="1"/>
  <c r="H120" i="11"/>
  <c r="N87" i="11"/>
  <c r="R87" i="11" s="1"/>
  <c r="H118" i="11"/>
  <c r="J121" i="11"/>
  <c r="J120" i="11"/>
  <c r="J118" i="11"/>
  <c r="J3" i="13"/>
  <c r="J120" i="13"/>
  <c r="J118" i="13"/>
  <c r="J121" i="13"/>
  <c r="M46" i="11"/>
  <c r="Q46" i="11" s="1"/>
  <c r="M47" i="11"/>
  <c r="Q47" i="11" s="1"/>
  <c r="K7" i="13"/>
  <c r="O7" i="13"/>
  <c r="S7" i="13" s="1"/>
  <c r="M47" i="13"/>
  <c r="Q47" i="13" s="1"/>
  <c r="I47" i="13"/>
  <c r="N3" i="13"/>
  <c r="R3" i="13" s="1"/>
  <c r="M114" i="11"/>
  <c r="Q114" i="11" s="1"/>
  <c r="P87" i="13"/>
  <c r="T87" i="13" s="1"/>
  <c r="O87" i="13"/>
  <c r="S87" i="13" s="1"/>
  <c r="R1" i="11"/>
  <c r="N1" i="13"/>
  <c r="H114" i="13"/>
  <c r="M48" i="13"/>
  <c r="Q48" i="13" s="1"/>
  <c r="I47" i="11"/>
  <c r="N3" i="11"/>
  <c r="R3" i="11" s="1"/>
  <c r="O87" i="11"/>
  <c r="S87" i="11" s="1"/>
  <c r="P87" i="11"/>
  <c r="T87" i="11" s="1"/>
  <c r="J1" i="11"/>
  <c r="O1" i="11" s="1"/>
  <c r="J1" i="13"/>
  <c r="S1" i="13" s="1"/>
  <c r="M46" i="13"/>
  <c r="Q46" i="13" s="1"/>
  <c r="K7" i="11"/>
  <c r="P7" i="11" s="1"/>
  <c r="T7" i="11" s="1"/>
  <c r="O7" i="11"/>
  <c r="S7" i="11" s="1"/>
  <c r="J48" i="11"/>
  <c r="J105" i="11" s="1"/>
  <c r="I48" i="13"/>
  <c r="I105" i="13" s="1"/>
  <c r="N5" i="13"/>
  <c r="R5" i="13" s="1"/>
  <c r="H53" i="11"/>
  <c r="P5" i="11"/>
  <c r="T5" i="11" s="1"/>
  <c r="N119" i="11"/>
  <c r="R119" i="11" s="1"/>
  <c r="J1" i="14"/>
  <c r="N1" i="14"/>
  <c r="K120" i="11"/>
  <c r="K118" i="11"/>
  <c r="K121" i="11"/>
  <c r="K121" i="16" s="1"/>
  <c r="P121" i="16" s="1"/>
  <c r="K119" i="11"/>
  <c r="J1" i="15"/>
  <c r="N1" i="15"/>
  <c r="J3" i="11"/>
  <c r="J46" i="11" s="1"/>
  <c r="I46" i="11"/>
  <c r="H53" i="13"/>
  <c r="I121" i="16" l="1"/>
  <c r="J119" i="16"/>
  <c r="O119" i="16" s="1"/>
  <c r="N121" i="16"/>
  <c r="I119" i="16"/>
  <c r="N119" i="16" s="1"/>
  <c r="N119" i="13"/>
  <c r="R119" i="13" s="1"/>
  <c r="I120" i="16"/>
  <c r="N120" i="16" s="1"/>
  <c r="H120" i="16"/>
  <c r="M120" i="16" s="1"/>
  <c r="N120" i="13"/>
  <c r="R120" i="13" s="1"/>
  <c r="M119" i="16"/>
  <c r="O119" i="13"/>
  <c r="S119" i="13" s="1"/>
  <c r="N121" i="13"/>
  <c r="R121" i="13" s="1"/>
  <c r="R118" i="13"/>
  <c r="K118" i="16"/>
  <c r="P118" i="16" s="1"/>
  <c r="K120" i="16"/>
  <c r="P120" i="16" s="1"/>
  <c r="P121" i="13"/>
  <c r="T121" i="13" s="1"/>
  <c r="P119" i="13"/>
  <c r="T119" i="13" s="1"/>
  <c r="O120" i="13"/>
  <c r="S120" i="13" s="1"/>
  <c r="H121" i="16"/>
  <c r="M121" i="16" s="1"/>
  <c r="N105" i="13"/>
  <c r="R105" i="13" s="1"/>
  <c r="N121" i="11"/>
  <c r="R121" i="11" s="1"/>
  <c r="O119" i="11"/>
  <c r="S119" i="11" s="1"/>
  <c r="N120" i="11"/>
  <c r="R120" i="11" s="1"/>
  <c r="P119" i="11"/>
  <c r="T119" i="11" s="1"/>
  <c r="K119" i="16"/>
  <c r="P119" i="16" s="1"/>
  <c r="J118" i="16"/>
  <c r="O118" i="16" s="1"/>
  <c r="O120" i="11"/>
  <c r="S120" i="11" s="1"/>
  <c r="J120" i="16"/>
  <c r="O120" i="16" s="1"/>
  <c r="O121" i="11"/>
  <c r="S121" i="11" s="1"/>
  <c r="J121" i="16"/>
  <c r="O121" i="16" s="1"/>
  <c r="H118" i="16"/>
  <c r="M118" i="16" s="1"/>
  <c r="N105" i="11"/>
  <c r="R105" i="11" s="1"/>
  <c r="I105" i="16"/>
  <c r="N105" i="16" s="1"/>
  <c r="O105" i="11"/>
  <c r="S105" i="11" s="1"/>
  <c r="K5" i="13"/>
  <c r="K48" i="13" s="1"/>
  <c r="K105" i="13" s="1"/>
  <c r="N46" i="13"/>
  <c r="R46" i="13" s="1"/>
  <c r="P7" i="13"/>
  <c r="T7" i="13" s="1"/>
  <c r="K7" i="16"/>
  <c r="P7" i="16" s="1"/>
  <c r="H114" i="16"/>
  <c r="M114" i="16" s="1"/>
  <c r="O5" i="13"/>
  <c r="S5" i="13" s="1"/>
  <c r="I48" i="16"/>
  <c r="N48" i="16" s="1"/>
  <c r="J48" i="13"/>
  <c r="H53" i="16"/>
  <c r="M53" i="16" s="1"/>
  <c r="J47" i="13"/>
  <c r="J3" i="16"/>
  <c r="O3" i="16" s="1"/>
  <c r="I46" i="16"/>
  <c r="N46" i="16" s="1"/>
  <c r="I47" i="16"/>
  <c r="N47" i="16" s="1"/>
  <c r="K1" i="16"/>
  <c r="P1" i="16" s="1"/>
  <c r="O1" i="16"/>
  <c r="O121" i="13"/>
  <c r="S121" i="13" s="1"/>
  <c r="N118" i="11"/>
  <c r="R118" i="11" s="1"/>
  <c r="P121" i="11"/>
  <c r="T121" i="11" s="1"/>
  <c r="O118" i="13"/>
  <c r="S118" i="13" s="1"/>
  <c r="P118" i="13"/>
  <c r="T118" i="13" s="1"/>
  <c r="O118" i="11"/>
  <c r="S118" i="11" s="1"/>
  <c r="P120" i="11"/>
  <c r="T120" i="11" s="1"/>
  <c r="I53" i="13"/>
  <c r="P118" i="11"/>
  <c r="T118" i="11" s="1"/>
  <c r="K3" i="11"/>
  <c r="K46" i="11" s="1"/>
  <c r="P46" i="11" s="1"/>
  <c r="T46" i="11" s="1"/>
  <c r="P120" i="13"/>
  <c r="T120" i="13" s="1"/>
  <c r="O3" i="13"/>
  <c r="S3" i="13" s="1"/>
  <c r="K3" i="13"/>
  <c r="J46" i="13"/>
  <c r="O46" i="11"/>
  <c r="S46" i="11" s="1"/>
  <c r="K1" i="13"/>
  <c r="T1" i="13" s="1"/>
  <c r="I53" i="11"/>
  <c r="N46" i="11"/>
  <c r="R46" i="11" s="1"/>
  <c r="S1" i="11"/>
  <c r="M114" i="13"/>
  <c r="Q114" i="13" s="1"/>
  <c r="J114" i="11"/>
  <c r="O48" i="11"/>
  <c r="S48" i="11" s="1"/>
  <c r="K1" i="11"/>
  <c r="T1" i="11" s="1"/>
  <c r="K48" i="11"/>
  <c r="K105" i="11" s="1"/>
  <c r="I114" i="13"/>
  <c r="N48" i="13"/>
  <c r="R48" i="13" s="1"/>
  <c r="M53" i="11"/>
  <c r="Q53" i="11" s="1"/>
  <c r="H88" i="11"/>
  <c r="H115" i="11" s="1"/>
  <c r="N47" i="11"/>
  <c r="R47" i="11" s="1"/>
  <c r="N47" i="13"/>
  <c r="R47" i="13" s="1"/>
  <c r="J47" i="11"/>
  <c r="J53" i="11" s="1"/>
  <c r="O3" i="11"/>
  <c r="S3" i="11" s="1"/>
  <c r="M53" i="13"/>
  <c r="Q53" i="13" s="1"/>
  <c r="O1" i="13"/>
  <c r="K1" i="15"/>
  <c r="P1" i="15" s="1"/>
  <c r="O1" i="15"/>
  <c r="K1" i="14"/>
  <c r="P1" i="14" s="1"/>
  <c r="O1" i="14"/>
  <c r="H88" i="13"/>
  <c r="H115" i="13" s="1"/>
  <c r="G95" i="14" l="1"/>
  <c r="L95" i="14" s="1"/>
  <c r="G98" i="11"/>
  <c r="G116" i="11"/>
  <c r="P5" i="13"/>
  <c r="T5" i="13" s="1"/>
  <c r="K105" i="16"/>
  <c r="P105" i="16" s="1"/>
  <c r="K5" i="16"/>
  <c r="P5" i="16" s="1"/>
  <c r="O48" i="13"/>
  <c r="S48" i="13" s="1"/>
  <c r="J105" i="13"/>
  <c r="P105" i="13" s="1"/>
  <c r="P105" i="11"/>
  <c r="T105" i="11" s="1"/>
  <c r="P3" i="11"/>
  <c r="T3" i="11" s="1"/>
  <c r="O47" i="13"/>
  <c r="S47" i="13" s="1"/>
  <c r="I114" i="16"/>
  <c r="N114" i="16" s="1"/>
  <c r="K48" i="16"/>
  <c r="P48" i="16" s="1"/>
  <c r="J48" i="16"/>
  <c r="O48" i="16" s="1"/>
  <c r="J114" i="13"/>
  <c r="J47" i="16"/>
  <c r="O47" i="16" s="1"/>
  <c r="J46" i="16"/>
  <c r="O46" i="16" s="1"/>
  <c r="H115" i="16"/>
  <c r="M115" i="16" s="1"/>
  <c r="H88" i="16"/>
  <c r="M88" i="16" s="1"/>
  <c r="I88" i="13"/>
  <c r="I115" i="13" s="1"/>
  <c r="I53" i="16"/>
  <c r="N53" i="16" s="1"/>
  <c r="P3" i="13"/>
  <c r="T3" i="13" s="1"/>
  <c r="K3" i="16"/>
  <c r="P3" i="16" s="1"/>
  <c r="N53" i="13"/>
  <c r="R53" i="13" s="1"/>
  <c r="K47" i="11"/>
  <c r="P47" i="11" s="1"/>
  <c r="T47" i="11" s="1"/>
  <c r="K47" i="13"/>
  <c r="K46" i="13"/>
  <c r="J53" i="13"/>
  <c r="O46" i="13"/>
  <c r="S46" i="13" s="1"/>
  <c r="K114" i="13"/>
  <c r="P48" i="13"/>
  <c r="T48" i="13" s="1"/>
  <c r="N114" i="13"/>
  <c r="R114" i="13" s="1"/>
  <c r="P1" i="13"/>
  <c r="H93" i="13"/>
  <c r="H95" i="13" s="1"/>
  <c r="K114" i="11"/>
  <c r="P114" i="11" s="1"/>
  <c r="T114" i="11" s="1"/>
  <c r="P48" i="11"/>
  <c r="T48" i="11" s="1"/>
  <c r="O114" i="11"/>
  <c r="S114" i="11" s="1"/>
  <c r="O53" i="11"/>
  <c r="S53" i="11" s="1"/>
  <c r="H93" i="11"/>
  <c r="H95" i="11" s="1"/>
  <c r="M95" i="11" s="1"/>
  <c r="Q95" i="11" s="1"/>
  <c r="P1" i="11"/>
  <c r="O47" i="11"/>
  <c r="S47" i="11" s="1"/>
  <c r="I88" i="11"/>
  <c r="I115" i="11" s="1"/>
  <c r="N53" i="11"/>
  <c r="R53" i="11" s="1"/>
  <c r="J88" i="11"/>
  <c r="J115" i="11" s="1"/>
  <c r="H103" i="1"/>
  <c r="I103" i="1"/>
  <c r="J103" i="1"/>
  <c r="K103" i="1"/>
  <c r="G103" i="1"/>
  <c r="D45" i="1"/>
  <c r="C45" i="1"/>
  <c r="A45" i="1"/>
  <c r="D44" i="1"/>
  <c r="C44" i="1"/>
  <c r="A44" i="1"/>
  <c r="D6" i="1"/>
  <c r="C6" i="1"/>
  <c r="A6" i="1"/>
  <c r="D8" i="1"/>
  <c r="C8" i="1"/>
  <c r="A8" i="1"/>
  <c r="D7" i="1"/>
  <c r="C7" i="1"/>
  <c r="A7" i="1"/>
  <c r="D5" i="1"/>
  <c r="C5" i="1"/>
  <c r="A5" i="1"/>
  <c r="D4" i="1"/>
  <c r="C4" i="1"/>
  <c r="A4" i="1"/>
  <c r="D3" i="1"/>
  <c r="C3" i="1"/>
  <c r="A3" i="1"/>
  <c r="D47" i="1"/>
  <c r="C47" i="1"/>
  <c r="A47" i="1"/>
  <c r="D46" i="1"/>
  <c r="C46" i="1"/>
  <c r="A46" i="1"/>
  <c r="D43" i="1"/>
  <c r="C43" i="1"/>
  <c r="A43" i="1"/>
  <c r="D42" i="1"/>
  <c r="C42" i="1"/>
  <c r="A42" i="1"/>
  <c r="D41" i="1"/>
  <c r="C41" i="1"/>
  <c r="A41" i="1"/>
  <c r="D40" i="1"/>
  <c r="C40" i="1"/>
  <c r="A40" i="1"/>
  <c r="D39" i="1"/>
  <c r="C39" i="1"/>
  <c r="A39" i="1"/>
  <c r="D38" i="1"/>
  <c r="C38" i="1"/>
  <c r="A38" i="1"/>
  <c r="D37" i="1"/>
  <c r="C37" i="1"/>
  <c r="A37" i="1"/>
  <c r="D36" i="1"/>
  <c r="C36" i="1"/>
  <c r="A36" i="1"/>
  <c r="D35" i="1"/>
  <c r="C35" i="1"/>
  <c r="A35" i="1"/>
  <c r="D34" i="1"/>
  <c r="C34" i="1"/>
  <c r="A34" i="1"/>
  <c r="D33" i="1"/>
  <c r="C33" i="1"/>
  <c r="A33" i="1"/>
  <c r="D32" i="1"/>
  <c r="C32" i="1"/>
  <c r="A32" i="1"/>
  <c r="D31" i="1"/>
  <c r="C31" i="1"/>
  <c r="A31" i="1"/>
  <c r="D30" i="1"/>
  <c r="C30" i="1"/>
  <c r="A30" i="1"/>
  <c r="D29" i="1"/>
  <c r="C29" i="1"/>
  <c r="A29" i="1"/>
  <c r="D28" i="1"/>
  <c r="C28" i="1"/>
  <c r="A28" i="1"/>
  <c r="D27" i="1"/>
  <c r="C27" i="1"/>
  <c r="A27" i="1"/>
  <c r="D26" i="1"/>
  <c r="C26" i="1"/>
  <c r="A26" i="1"/>
  <c r="D25" i="1"/>
  <c r="C25" i="1"/>
  <c r="A25" i="1"/>
  <c r="D24" i="1"/>
  <c r="C24" i="1"/>
  <c r="A24" i="1"/>
  <c r="D23" i="1"/>
  <c r="C23" i="1"/>
  <c r="A23" i="1"/>
  <c r="D22" i="1"/>
  <c r="C22" i="1"/>
  <c r="A22" i="1"/>
  <c r="D21" i="1"/>
  <c r="C21" i="1"/>
  <c r="A21" i="1"/>
  <c r="D20" i="1"/>
  <c r="C20" i="1"/>
  <c r="A20" i="1"/>
  <c r="D19" i="1"/>
  <c r="C19" i="1"/>
  <c r="A19" i="1"/>
  <c r="D18" i="1"/>
  <c r="C18" i="1"/>
  <c r="A18" i="1"/>
  <c r="D17" i="1"/>
  <c r="C17" i="1"/>
  <c r="A17" i="1"/>
  <c r="D16" i="1"/>
  <c r="C16" i="1"/>
  <c r="A16" i="1"/>
  <c r="D15" i="1"/>
  <c r="C15" i="1"/>
  <c r="A15" i="1"/>
  <c r="D14" i="1"/>
  <c r="C14" i="1"/>
  <c r="A14" i="1"/>
  <c r="D13" i="1"/>
  <c r="C13" i="1"/>
  <c r="A13" i="1"/>
  <c r="D12" i="1"/>
  <c r="C12" i="1"/>
  <c r="A12" i="1"/>
  <c r="D11" i="1"/>
  <c r="C11" i="1"/>
  <c r="A11" i="1"/>
  <c r="D10" i="1"/>
  <c r="C10" i="1"/>
  <c r="A10" i="1"/>
  <c r="D9" i="1"/>
  <c r="C9" i="1"/>
  <c r="A9" i="1"/>
  <c r="H98" i="11" l="1"/>
  <c r="H116" i="11"/>
  <c r="H95" i="16"/>
  <c r="M95" i="16" s="1"/>
  <c r="H98" i="13"/>
  <c r="H116" i="13"/>
  <c r="M116" i="11"/>
  <c r="Q116" i="11" s="1"/>
  <c r="G99" i="11"/>
  <c r="O105" i="13"/>
  <c r="S105" i="13" s="1"/>
  <c r="T105" i="13"/>
  <c r="J105" i="16"/>
  <c r="O105" i="16" s="1"/>
  <c r="N115" i="11"/>
  <c r="R115" i="11" s="1"/>
  <c r="O114" i="13"/>
  <c r="S114" i="13" s="1"/>
  <c r="P114" i="13"/>
  <c r="T114" i="13" s="1"/>
  <c r="K114" i="16"/>
  <c r="P114" i="16" s="1"/>
  <c r="J114" i="16"/>
  <c r="O114" i="16" s="1"/>
  <c r="I88" i="16"/>
  <c r="N88" i="16" s="1"/>
  <c r="P47" i="13"/>
  <c r="T47" i="13" s="1"/>
  <c r="K47" i="16"/>
  <c r="P47" i="16" s="1"/>
  <c r="H93" i="16"/>
  <c r="M93" i="16" s="1"/>
  <c r="J53" i="16"/>
  <c r="O53" i="16" s="1"/>
  <c r="P46" i="13"/>
  <c r="T46" i="13" s="1"/>
  <c r="K46" i="16"/>
  <c r="P46" i="16" s="1"/>
  <c r="N88" i="13"/>
  <c r="R88" i="13" s="1"/>
  <c r="N115" i="13"/>
  <c r="R115" i="13" s="1"/>
  <c r="I115" i="16"/>
  <c r="N115" i="16" s="1"/>
  <c r="I93" i="13"/>
  <c r="I95" i="13" s="1"/>
  <c r="J88" i="13"/>
  <c r="J115" i="13" s="1"/>
  <c r="K53" i="11"/>
  <c r="P53" i="11" s="1"/>
  <c r="T53" i="11" s="1"/>
  <c r="F4" i="11"/>
  <c r="F4" i="14" s="1"/>
  <c r="F4" i="13"/>
  <c r="O53" i="13"/>
  <c r="S53" i="13" s="1"/>
  <c r="F6" i="11"/>
  <c r="F6" i="14" s="1"/>
  <c r="F6" i="13"/>
  <c r="K53" i="13"/>
  <c r="P103" i="1"/>
  <c r="T103" i="1" s="1"/>
  <c r="J93" i="11"/>
  <c r="J95" i="11" s="1"/>
  <c r="O88" i="11"/>
  <c r="S88" i="11" s="1"/>
  <c r="N103" i="1"/>
  <c r="R103" i="1" s="1"/>
  <c r="O103" i="1"/>
  <c r="S103" i="1" s="1"/>
  <c r="M103" i="1"/>
  <c r="Q103" i="1" s="1"/>
  <c r="I93" i="11"/>
  <c r="I95" i="11" s="1"/>
  <c r="N88" i="11"/>
  <c r="R88" i="11" s="1"/>
  <c r="O115" i="11"/>
  <c r="S115" i="11" s="1"/>
  <c r="G110" i="1"/>
  <c r="K110" i="1"/>
  <c r="J110" i="1"/>
  <c r="O103" i="14"/>
  <c r="I110" i="1"/>
  <c r="N103" i="14"/>
  <c r="N103" i="15"/>
  <c r="H110" i="1"/>
  <c r="G47" i="1"/>
  <c r="H3" i="1"/>
  <c r="G3" i="14"/>
  <c r="L3" i="14" s="1"/>
  <c r="G3" i="15"/>
  <c r="L3" i="15" s="1"/>
  <c r="H5" i="1"/>
  <c r="G5" i="15"/>
  <c r="L5" i="15" s="1"/>
  <c r="G5" i="14"/>
  <c r="L5" i="14" s="1"/>
  <c r="G103" i="14"/>
  <c r="L103" i="14" s="1"/>
  <c r="G103" i="15"/>
  <c r="L103" i="15" s="1"/>
  <c r="K103" i="14"/>
  <c r="P103" i="14" s="1"/>
  <c r="K103" i="15"/>
  <c r="P103" i="15" s="1"/>
  <c r="H7" i="1"/>
  <c r="G7" i="14"/>
  <c r="L7" i="14" s="1"/>
  <c r="G7" i="15"/>
  <c r="L7" i="15" s="1"/>
  <c r="J103" i="14"/>
  <c r="J103" i="15"/>
  <c r="O103" i="15" s="1"/>
  <c r="I103" i="15"/>
  <c r="I103" i="14"/>
  <c r="H103" i="15"/>
  <c r="M103" i="15" s="1"/>
  <c r="H103" i="14"/>
  <c r="M103" i="14" s="1"/>
  <c r="F2" i="14"/>
  <c r="F2" i="15"/>
  <c r="G46" i="1"/>
  <c r="G48" i="1"/>
  <c r="O95" i="11" l="1"/>
  <c r="S95" i="11" s="1"/>
  <c r="J98" i="11"/>
  <c r="J116" i="11"/>
  <c r="I98" i="11"/>
  <c r="N98" i="11" s="1"/>
  <c r="R98" i="11" s="1"/>
  <c r="I116" i="11"/>
  <c r="N95" i="11"/>
  <c r="R95" i="11" s="1"/>
  <c r="N95" i="13"/>
  <c r="R95" i="13" s="1"/>
  <c r="I116" i="13"/>
  <c r="I98" i="13"/>
  <c r="I98" i="16" s="1"/>
  <c r="N98" i="16" s="1"/>
  <c r="I95" i="16"/>
  <c r="N95" i="16" s="1"/>
  <c r="H116" i="16"/>
  <c r="M116" i="16" s="1"/>
  <c r="H98" i="16"/>
  <c r="M98" i="16" s="1"/>
  <c r="M98" i="11"/>
  <c r="Q98" i="11" s="1"/>
  <c r="H99" i="11"/>
  <c r="F6" i="15"/>
  <c r="F6" i="16"/>
  <c r="F4" i="15"/>
  <c r="F4" i="16"/>
  <c r="N93" i="13"/>
  <c r="R93" i="13" s="1"/>
  <c r="J93" i="13"/>
  <c r="J95" i="13" s="1"/>
  <c r="J88" i="16"/>
  <c r="O88" i="16" s="1"/>
  <c r="O115" i="13"/>
  <c r="S115" i="13" s="1"/>
  <c r="J115" i="16"/>
  <c r="O115" i="16" s="1"/>
  <c r="P53" i="13"/>
  <c r="T53" i="13" s="1"/>
  <c r="K53" i="16"/>
  <c r="P53" i="16" s="1"/>
  <c r="I93" i="16"/>
  <c r="N93" i="16" s="1"/>
  <c r="K88" i="11"/>
  <c r="P88" i="11" s="1"/>
  <c r="T88" i="11" s="1"/>
  <c r="O88" i="13"/>
  <c r="S88" i="13" s="1"/>
  <c r="K88" i="13"/>
  <c r="K115" i="13" s="1"/>
  <c r="P110" i="1"/>
  <c r="T110" i="1" s="1"/>
  <c r="M110" i="1"/>
  <c r="Q110" i="1" s="1"/>
  <c r="O93" i="11"/>
  <c r="S93" i="11" s="1"/>
  <c r="M7" i="1"/>
  <c r="Q7" i="1" s="1"/>
  <c r="M5" i="1"/>
  <c r="Q5" i="1" s="1"/>
  <c r="N110" i="1"/>
  <c r="R110" i="1" s="1"/>
  <c r="M3" i="1"/>
  <c r="Q3" i="1" s="1"/>
  <c r="O110" i="1"/>
  <c r="S110" i="1" s="1"/>
  <c r="N93" i="11"/>
  <c r="R93" i="11" s="1"/>
  <c r="K110" i="15"/>
  <c r="K110" i="14"/>
  <c r="P110" i="15"/>
  <c r="P110" i="14"/>
  <c r="H110" i="15"/>
  <c r="M110" i="15" s="1"/>
  <c r="H110" i="14"/>
  <c r="M110" i="14" s="1"/>
  <c r="G110" i="15"/>
  <c r="L110" i="15" s="1"/>
  <c r="G110" i="14"/>
  <c r="L110" i="14"/>
  <c r="I110" i="15"/>
  <c r="N110" i="15" s="1"/>
  <c r="I110" i="14"/>
  <c r="N110" i="14"/>
  <c r="J110" i="15"/>
  <c r="O110" i="15" s="1"/>
  <c r="J110" i="14"/>
  <c r="O110" i="14"/>
  <c r="G114" i="1"/>
  <c r="H47" i="1"/>
  <c r="H46" i="1"/>
  <c r="H48" i="1"/>
  <c r="G53" i="1"/>
  <c r="I5" i="1"/>
  <c r="H5" i="14"/>
  <c r="M5" i="14" s="1"/>
  <c r="H5" i="15"/>
  <c r="M5" i="15" s="1"/>
  <c r="I7" i="1"/>
  <c r="H7" i="14"/>
  <c r="M7" i="14" s="1"/>
  <c r="H7" i="15"/>
  <c r="M7" i="15" s="1"/>
  <c r="G47" i="14"/>
  <c r="L47" i="14" s="1"/>
  <c r="G47" i="15"/>
  <c r="L47" i="15" s="1"/>
  <c r="I3" i="1"/>
  <c r="H3" i="14"/>
  <c r="M3" i="14" s="1"/>
  <c r="H3" i="15"/>
  <c r="M3" i="15" s="1"/>
  <c r="G46" i="14"/>
  <c r="L46" i="14" s="1"/>
  <c r="G46" i="15"/>
  <c r="L46" i="15" s="1"/>
  <c r="G48" i="15"/>
  <c r="L48" i="15" s="1"/>
  <c r="G48" i="14"/>
  <c r="L48" i="14" s="1"/>
  <c r="N116" i="11" l="1"/>
  <c r="R116" i="11" s="1"/>
  <c r="O116" i="11"/>
  <c r="S116" i="11" s="1"/>
  <c r="O98" i="11"/>
  <c r="S98" i="11" s="1"/>
  <c r="N98" i="13"/>
  <c r="R98" i="13" s="1"/>
  <c r="N116" i="13"/>
  <c r="R116" i="13" s="1"/>
  <c r="I116" i="16"/>
  <c r="N116" i="16" s="1"/>
  <c r="J95" i="16"/>
  <c r="O95" i="16" s="1"/>
  <c r="O95" i="13"/>
  <c r="S95" i="13" s="1"/>
  <c r="J98" i="13"/>
  <c r="J116" i="13"/>
  <c r="I99" i="11"/>
  <c r="H117" i="11"/>
  <c r="M99" i="11"/>
  <c r="Q99" i="11" s="1"/>
  <c r="K115" i="11"/>
  <c r="P115" i="11" s="1"/>
  <c r="T115" i="11" s="1"/>
  <c r="O93" i="13"/>
  <c r="S93" i="13" s="1"/>
  <c r="K93" i="13"/>
  <c r="K95" i="13" s="1"/>
  <c r="K88" i="16"/>
  <c r="P88" i="16" s="1"/>
  <c r="K93" i="11"/>
  <c r="K95" i="11" s="1"/>
  <c r="P115" i="13"/>
  <c r="T115" i="13" s="1"/>
  <c r="J93" i="16"/>
  <c r="O93" i="16" s="1"/>
  <c r="P88" i="13"/>
  <c r="T88" i="13" s="1"/>
  <c r="H47" i="14"/>
  <c r="M47" i="14" s="1"/>
  <c r="M47" i="1"/>
  <c r="Q47" i="1" s="1"/>
  <c r="N3" i="1"/>
  <c r="R3" i="1" s="1"/>
  <c r="M48" i="1"/>
  <c r="Q48" i="1" s="1"/>
  <c r="N5" i="1"/>
  <c r="R5" i="1" s="1"/>
  <c r="N7" i="1"/>
  <c r="R7" i="1" s="1"/>
  <c r="M46" i="1"/>
  <c r="Q46" i="1" s="1"/>
  <c r="G114" i="15"/>
  <c r="L114" i="15" s="1"/>
  <c r="G114" i="14"/>
  <c r="L114" i="14" s="1"/>
  <c r="H47" i="15"/>
  <c r="M47" i="15" s="1"/>
  <c r="I47" i="1"/>
  <c r="H46" i="15"/>
  <c r="M46" i="15" s="1"/>
  <c r="H46" i="14"/>
  <c r="M46" i="14" s="1"/>
  <c r="H53" i="1"/>
  <c r="H114" i="1"/>
  <c r="H48" i="15"/>
  <c r="M48" i="15" s="1"/>
  <c r="G116" i="1"/>
  <c r="H48" i="14"/>
  <c r="M48" i="14" s="1"/>
  <c r="J7" i="1"/>
  <c r="I7" i="14"/>
  <c r="N7" i="14" s="1"/>
  <c r="I7" i="15"/>
  <c r="N7" i="15" s="1"/>
  <c r="J3" i="1"/>
  <c r="I3" i="14"/>
  <c r="N3" i="14" s="1"/>
  <c r="I3" i="15"/>
  <c r="N3" i="15" s="1"/>
  <c r="I46" i="1"/>
  <c r="J5" i="1"/>
  <c r="I5" i="14"/>
  <c r="N5" i="14" s="1"/>
  <c r="I5" i="15"/>
  <c r="N5" i="15" s="1"/>
  <c r="I48" i="1"/>
  <c r="K115" i="16" l="1"/>
  <c r="P115" i="16" s="1"/>
  <c r="P95" i="11"/>
  <c r="T95" i="11" s="1"/>
  <c r="K98" i="11"/>
  <c r="P98" i="11" s="1"/>
  <c r="T98" i="11" s="1"/>
  <c r="K116" i="11"/>
  <c r="P116" i="11" s="1"/>
  <c r="T116" i="11" s="1"/>
  <c r="K95" i="16"/>
  <c r="P95" i="16" s="1"/>
  <c r="K98" i="13"/>
  <c r="K98" i="16" s="1"/>
  <c r="P98" i="16" s="1"/>
  <c r="K116" i="13"/>
  <c r="P95" i="13"/>
  <c r="T95" i="13" s="1"/>
  <c r="J116" i="16"/>
  <c r="O116" i="16" s="1"/>
  <c r="O116" i="13"/>
  <c r="S116" i="13" s="1"/>
  <c r="J98" i="16"/>
  <c r="O98" i="16" s="1"/>
  <c r="O98" i="13"/>
  <c r="S98" i="13" s="1"/>
  <c r="J99" i="11"/>
  <c r="N99" i="11"/>
  <c r="R99" i="11" s="1"/>
  <c r="I117" i="11"/>
  <c r="P93" i="11"/>
  <c r="T93" i="11" s="1"/>
  <c r="P93" i="13"/>
  <c r="T93" i="13" s="1"/>
  <c r="K93" i="16"/>
  <c r="P93" i="16" s="1"/>
  <c r="M114" i="1"/>
  <c r="Q114" i="1" s="1"/>
  <c r="O3" i="1"/>
  <c r="S3" i="1" s="1"/>
  <c r="N48" i="1"/>
  <c r="R48" i="1" s="1"/>
  <c r="O5" i="1"/>
  <c r="S5" i="1" s="1"/>
  <c r="O7" i="1"/>
  <c r="S7" i="1" s="1"/>
  <c r="N47" i="1"/>
  <c r="R47" i="1" s="1"/>
  <c r="M53" i="1"/>
  <c r="Q53" i="1" s="1"/>
  <c r="N46" i="1"/>
  <c r="R46" i="1" s="1"/>
  <c r="G116" i="14"/>
  <c r="L116" i="14" s="1"/>
  <c r="H114" i="15"/>
  <c r="M114" i="15" s="1"/>
  <c r="H114" i="14"/>
  <c r="M114" i="14" s="1"/>
  <c r="I114" i="1"/>
  <c r="J47" i="1"/>
  <c r="I53" i="1"/>
  <c r="I46" i="14"/>
  <c r="N46" i="14" s="1"/>
  <c r="I46" i="15"/>
  <c r="N46" i="15" s="1"/>
  <c r="I47" i="14"/>
  <c r="N47" i="14" s="1"/>
  <c r="I47" i="15"/>
  <c r="N47" i="15" s="1"/>
  <c r="I48" i="14"/>
  <c r="N48" i="14" s="1"/>
  <c r="I48" i="15"/>
  <c r="N48" i="15" s="1"/>
  <c r="K3" i="1"/>
  <c r="P3" i="1" s="1"/>
  <c r="T3" i="1" s="1"/>
  <c r="J3" i="15"/>
  <c r="O3" i="15" s="1"/>
  <c r="J3" i="14"/>
  <c r="O3" i="14" s="1"/>
  <c r="J46" i="1"/>
  <c r="K5" i="1"/>
  <c r="P5" i="1" s="1"/>
  <c r="T5" i="1" s="1"/>
  <c r="J5" i="14"/>
  <c r="O5" i="14" s="1"/>
  <c r="J5" i="15"/>
  <c r="O5" i="15" s="1"/>
  <c r="J48" i="1"/>
  <c r="K7" i="1"/>
  <c r="P7" i="1" s="1"/>
  <c r="T7" i="1" s="1"/>
  <c r="J7" i="15"/>
  <c r="O7" i="15" s="1"/>
  <c r="J7" i="14"/>
  <c r="O7" i="14" s="1"/>
  <c r="P116" i="13" l="1"/>
  <c r="T116" i="13" s="1"/>
  <c r="K116" i="16"/>
  <c r="P116" i="16" s="1"/>
  <c r="P98" i="13"/>
  <c r="T98" i="13" s="1"/>
  <c r="N117" i="11"/>
  <c r="R117" i="11" s="1"/>
  <c r="K99" i="11"/>
  <c r="O99" i="11"/>
  <c r="S99" i="11" s="1"/>
  <c r="J117" i="11"/>
  <c r="O48" i="1"/>
  <c r="S48" i="1" s="1"/>
  <c r="N114" i="1"/>
  <c r="R114" i="1" s="1"/>
  <c r="O46" i="1"/>
  <c r="S46" i="1" s="1"/>
  <c r="O47" i="1"/>
  <c r="S47" i="1" s="1"/>
  <c r="N53" i="1"/>
  <c r="R53" i="1" s="1"/>
  <c r="I114" i="14"/>
  <c r="N114" i="14" s="1"/>
  <c r="I114" i="15"/>
  <c r="N114" i="15" s="1"/>
  <c r="J114" i="1"/>
  <c r="K47" i="1"/>
  <c r="P47" i="1" s="1"/>
  <c r="T47" i="1" s="1"/>
  <c r="J53" i="1"/>
  <c r="K7" i="15"/>
  <c r="P7" i="15" s="1"/>
  <c r="K7" i="14"/>
  <c r="P7" i="14" s="1"/>
  <c r="K3" i="15"/>
  <c r="P3" i="15" s="1"/>
  <c r="K3" i="14"/>
  <c r="P3" i="14" s="1"/>
  <c r="K46" i="1"/>
  <c r="P46" i="1" s="1"/>
  <c r="T46" i="1" s="1"/>
  <c r="K5" i="14"/>
  <c r="P5" i="14" s="1"/>
  <c r="K5" i="15"/>
  <c r="P5" i="15" s="1"/>
  <c r="K48" i="1"/>
  <c r="P48" i="1" s="1"/>
  <c r="T48" i="1" s="1"/>
  <c r="J47" i="14"/>
  <c r="O47" i="14" s="1"/>
  <c r="J47" i="15"/>
  <c r="O47" i="15" s="1"/>
  <c r="J46" i="15"/>
  <c r="O46" i="15" s="1"/>
  <c r="J46" i="14"/>
  <c r="O46" i="14" s="1"/>
  <c r="J48" i="14"/>
  <c r="O48" i="14" s="1"/>
  <c r="J48" i="15"/>
  <c r="O48" i="15" s="1"/>
  <c r="O117" i="11" l="1"/>
  <c r="S117" i="11" s="1"/>
  <c r="K117" i="11"/>
  <c r="P99" i="11"/>
  <c r="T99" i="11" s="1"/>
  <c r="O114" i="1"/>
  <c r="S114" i="1" s="1"/>
  <c r="O53" i="1"/>
  <c r="S53" i="1" s="1"/>
  <c r="J114" i="14"/>
  <c r="O114" i="14" s="1"/>
  <c r="J114" i="15"/>
  <c r="O114" i="15" s="1"/>
  <c r="K114" i="1"/>
  <c r="P114" i="1" s="1"/>
  <c r="T114" i="1" s="1"/>
  <c r="K53" i="1"/>
  <c r="K46" i="15"/>
  <c r="P46" i="15" s="1"/>
  <c r="K46" i="14"/>
  <c r="P46" i="14" s="1"/>
  <c r="K47" i="14"/>
  <c r="P47" i="14" s="1"/>
  <c r="K47" i="15"/>
  <c r="P47" i="15" s="1"/>
  <c r="K48" i="14"/>
  <c r="P48" i="14" s="1"/>
  <c r="K48" i="15"/>
  <c r="P48" i="15" s="1"/>
  <c r="P117" i="11" l="1"/>
  <c r="T117" i="11" s="1"/>
  <c r="P53" i="1"/>
  <c r="T53" i="1" s="1"/>
  <c r="K114" i="14"/>
  <c r="P114" i="14" s="1"/>
  <c r="K114" i="15"/>
  <c r="P114" i="15" s="1"/>
  <c r="D112" i="1"/>
  <c r="C112" i="1"/>
  <c r="A112" i="1"/>
  <c r="D107" i="1"/>
  <c r="C107" i="1"/>
  <c r="A107" i="1"/>
  <c r="D106" i="1"/>
  <c r="C106" i="1"/>
  <c r="A106" i="1"/>
  <c r="D105" i="1"/>
  <c r="C105" i="1"/>
  <c r="A105" i="1"/>
  <c r="H106" i="1"/>
  <c r="I106" i="1"/>
  <c r="J106" i="1"/>
  <c r="K105" i="1"/>
  <c r="G106" i="1"/>
  <c r="D103" i="1"/>
  <c r="C103" i="1"/>
  <c r="A103" i="1"/>
  <c r="O106" i="1" l="1"/>
  <c r="S106" i="1"/>
  <c r="N106" i="1"/>
  <c r="R106" i="1" s="1"/>
  <c r="M106" i="1"/>
  <c r="Q106" i="1" s="1"/>
  <c r="H106" i="14"/>
  <c r="M106" i="14" s="1"/>
  <c r="H106" i="15"/>
  <c r="M106" i="15" s="1"/>
  <c r="G106" i="15"/>
  <c r="L106" i="15" s="1"/>
  <c r="G106" i="14"/>
  <c r="L106" i="14"/>
  <c r="K105" i="15"/>
  <c r="P105" i="15" s="1"/>
  <c r="K105" i="14"/>
  <c r="P105" i="14" s="1"/>
  <c r="J106" i="14"/>
  <c r="O106" i="14" s="1"/>
  <c r="J106" i="15"/>
  <c r="O106" i="15" s="1"/>
  <c r="I106" i="14"/>
  <c r="N106" i="14" s="1"/>
  <c r="I106" i="15"/>
  <c r="N106" i="15" s="1"/>
  <c r="H105" i="1"/>
  <c r="I105" i="1"/>
  <c r="J105" i="1"/>
  <c r="P105" i="1" s="1"/>
  <c r="G105" i="1"/>
  <c r="K106" i="1"/>
  <c r="P106" i="1" s="1"/>
  <c r="T106" i="1" s="1"/>
  <c r="T105" i="1" l="1"/>
  <c r="O105" i="1"/>
  <c r="S105" i="1" s="1"/>
  <c r="N105" i="1"/>
  <c r="R105" i="1" s="1"/>
  <c r="M105" i="1"/>
  <c r="Q105" i="1" s="1"/>
  <c r="G105" i="15"/>
  <c r="L105" i="15"/>
  <c r="G105" i="14"/>
  <c r="L105" i="14" s="1"/>
  <c r="K106" i="14"/>
  <c r="K106" i="15"/>
  <c r="P106" i="15" s="1"/>
  <c r="P106" i="14"/>
  <c r="J105" i="15"/>
  <c r="O105" i="15" s="1"/>
  <c r="J105" i="14"/>
  <c r="O105" i="14" s="1"/>
  <c r="I105" i="15"/>
  <c r="N105" i="15" s="1"/>
  <c r="I105" i="14"/>
  <c r="N105" i="14" s="1"/>
  <c r="H105" i="15"/>
  <c r="M105" i="15" s="1"/>
  <c r="H105" i="14"/>
  <c r="M105" i="14" s="1"/>
  <c r="J64" i="1"/>
  <c r="J71" i="1"/>
  <c r="J86" i="1"/>
  <c r="J90" i="1"/>
  <c r="J92" i="1"/>
  <c r="J86" i="14" l="1"/>
  <c r="O86" i="14" s="1"/>
  <c r="J86" i="15"/>
  <c r="O86" i="15" s="1"/>
  <c r="J71" i="14"/>
  <c r="O71" i="14" s="1"/>
  <c r="J71" i="15"/>
  <c r="O71" i="15" s="1"/>
  <c r="J67" i="1"/>
  <c r="J104" i="1" s="1"/>
  <c r="J64" i="14"/>
  <c r="O64" i="14" s="1"/>
  <c r="J64" i="15"/>
  <c r="O64" i="15" s="1"/>
  <c r="B2" i="1"/>
  <c r="B2" i="13"/>
  <c r="B2" i="15"/>
  <c r="B2" i="14"/>
  <c r="B2" i="11"/>
  <c r="J104" i="15" l="1"/>
  <c r="O104" i="15" s="1"/>
  <c r="J104" i="14"/>
  <c r="O104" i="14" s="1"/>
  <c r="B101" i="11"/>
  <c r="B100" i="11"/>
  <c r="B122" i="11"/>
  <c r="B100" i="15"/>
  <c r="B101" i="15"/>
  <c r="B122" i="15"/>
  <c r="B100" i="14"/>
  <c r="B101" i="14"/>
  <c r="B122" i="14"/>
  <c r="B101" i="13"/>
  <c r="B100" i="13"/>
  <c r="B122" i="13"/>
  <c r="B100" i="1"/>
  <c r="B101" i="1"/>
  <c r="B122" i="1"/>
  <c r="B102" i="11"/>
  <c r="B94" i="11"/>
  <c r="B115" i="15"/>
  <c r="B107" i="15"/>
  <c r="B120" i="15"/>
  <c r="B114" i="15"/>
  <c r="B106" i="15"/>
  <c r="B121" i="15"/>
  <c r="B113" i="15"/>
  <c r="B105" i="15"/>
  <c r="B119" i="15"/>
  <c r="B111" i="15"/>
  <c r="B118" i="15"/>
  <c r="B110" i="15"/>
  <c r="B109" i="15"/>
  <c r="B94" i="15"/>
  <c r="B117" i="15"/>
  <c r="B116" i="15"/>
  <c r="B108" i="15"/>
  <c r="B112" i="15"/>
  <c r="B104" i="15"/>
  <c r="B94" i="14"/>
  <c r="B109" i="14"/>
  <c r="B106" i="14"/>
  <c r="B115" i="14"/>
  <c r="B112" i="14"/>
  <c r="B113" i="14"/>
  <c r="B119" i="14"/>
  <c r="B121" i="14"/>
  <c r="B118" i="14"/>
  <c r="B105" i="14"/>
  <c r="B111" i="14"/>
  <c r="B104" i="14"/>
  <c r="B116" i="14"/>
  <c r="B108" i="14"/>
  <c r="B107" i="14"/>
  <c r="B117" i="14"/>
  <c r="B114" i="14"/>
  <c r="B120" i="14"/>
  <c r="B110" i="14"/>
  <c r="B102" i="13"/>
  <c r="B94" i="13"/>
  <c r="B102" i="1"/>
  <c r="B94" i="1"/>
  <c r="J87" i="1"/>
  <c r="J87" i="14" s="1"/>
  <c r="B58" i="14"/>
  <c r="B102" i="14"/>
  <c r="B58" i="15"/>
  <c r="B102" i="15"/>
  <c r="B110" i="11"/>
  <c r="B104" i="11"/>
  <c r="B110" i="13"/>
  <c r="B104" i="13"/>
  <c r="B110" i="1"/>
  <c r="B104" i="1"/>
  <c r="B109" i="11"/>
  <c r="B113" i="11"/>
  <c r="B109" i="13"/>
  <c r="B113" i="13"/>
  <c r="B109" i="1"/>
  <c r="B113" i="1"/>
  <c r="B114" i="11"/>
  <c r="B121" i="11"/>
  <c r="B119" i="11"/>
  <c r="B118" i="11"/>
  <c r="B120" i="11"/>
  <c r="B114" i="13"/>
  <c r="B118" i="13"/>
  <c r="B120" i="13"/>
  <c r="B121" i="13"/>
  <c r="B119" i="13"/>
  <c r="B114" i="1"/>
  <c r="B121" i="1"/>
  <c r="B119" i="1"/>
  <c r="B118" i="1"/>
  <c r="B120" i="1"/>
  <c r="B59" i="11"/>
  <c r="B116" i="11"/>
  <c r="B115" i="11"/>
  <c r="B117" i="11"/>
  <c r="B59" i="13"/>
  <c r="B115" i="13"/>
  <c r="B116" i="13"/>
  <c r="B117" i="13"/>
  <c r="B116" i="1"/>
  <c r="B115" i="1"/>
  <c r="B117" i="1"/>
  <c r="B80" i="1"/>
  <c r="B59" i="1"/>
  <c r="B27" i="1"/>
  <c r="B47" i="1"/>
  <c r="B79" i="1"/>
  <c r="B12" i="1"/>
  <c r="B23" i="1"/>
  <c r="B6" i="1"/>
  <c r="B25" i="1"/>
  <c r="B10" i="1"/>
  <c r="B3" i="1"/>
  <c r="B111" i="1"/>
  <c r="B5" i="1"/>
  <c r="B103" i="1"/>
  <c r="B29" i="1"/>
  <c r="B16" i="1"/>
  <c r="B8" i="1"/>
  <c r="B112" i="1"/>
  <c r="B39" i="1"/>
  <c r="B26" i="1"/>
  <c r="B9" i="1"/>
  <c r="B40" i="1"/>
  <c r="B34" i="1"/>
  <c r="B11" i="1"/>
  <c r="B42" i="1"/>
  <c r="B36" i="1"/>
  <c r="B13" i="1"/>
  <c r="B46" i="1"/>
  <c r="B38" i="1"/>
  <c r="B111" i="11"/>
  <c r="B68" i="11"/>
  <c r="B8" i="11"/>
  <c r="B24" i="11"/>
  <c r="B41" i="11"/>
  <c r="B73" i="11"/>
  <c r="B5" i="11"/>
  <c r="B51" i="11"/>
  <c r="B92" i="11"/>
  <c r="B19" i="11"/>
  <c r="B35" i="11"/>
  <c r="B56" i="11"/>
  <c r="B93" i="11"/>
  <c r="B48" i="11"/>
  <c r="B21" i="11"/>
  <c r="B105" i="11"/>
  <c r="B83" i="11"/>
  <c r="B4" i="11"/>
  <c r="B67" i="11"/>
  <c r="B49" i="11"/>
  <c r="B70" i="11"/>
  <c r="B10" i="11"/>
  <c r="B26" i="11"/>
  <c r="B43" i="11"/>
  <c r="B75" i="11"/>
  <c r="B61" i="11"/>
  <c r="B6" i="11"/>
  <c r="B50" i="11"/>
  <c r="B103" i="11"/>
  <c r="B37" i="11"/>
  <c r="B58" i="11"/>
  <c r="B65" i="11"/>
  <c r="B12" i="11"/>
  <c r="B63" i="11"/>
  <c r="B72" i="11"/>
  <c r="B3" i="11"/>
  <c r="B14" i="11"/>
  <c r="B30" i="11"/>
  <c r="B80" i="11"/>
  <c r="B81" i="11"/>
  <c r="B69" i="11"/>
  <c r="B9" i="11"/>
  <c r="B25" i="11"/>
  <c r="B40" i="11"/>
  <c r="B74" i="11"/>
  <c r="B62" i="11"/>
  <c r="B90" i="11"/>
  <c r="B60" i="11"/>
  <c r="B108" i="11"/>
  <c r="B54" i="11"/>
  <c r="B106" i="11"/>
  <c r="B66" i="11"/>
  <c r="B7" i="11"/>
  <c r="B86" i="11"/>
  <c r="B16" i="11"/>
  <c r="B32" i="11"/>
  <c r="B77" i="11"/>
  <c r="B88" i="11"/>
  <c r="B89" i="11"/>
  <c r="B71" i="11"/>
  <c r="B11" i="11"/>
  <c r="B27" i="11"/>
  <c r="B42" i="11"/>
  <c r="B76" i="11"/>
  <c r="B64" i="11"/>
  <c r="B107" i="11"/>
  <c r="B33" i="11"/>
  <c r="B78" i="11"/>
  <c r="B23" i="11"/>
  <c r="B52" i="11"/>
  <c r="B91" i="11"/>
  <c r="B18" i="11"/>
  <c r="B34" i="11"/>
  <c r="B55" i="11"/>
  <c r="B79" i="11"/>
  <c r="B96" i="11"/>
  <c r="B99" i="11"/>
  <c r="B82" i="11"/>
  <c r="B13" i="11"/>
  <c r="B29" i="11"/>
  <c r="B44" i="11"/>
  <c r="B95" i="11"/>
  <c r="B22" i="11"/>
  <c r="B17" i="11"/>
  <c r="B45" i="11"/>
  <c r="B53" i="11"/>
  <c r="B47" i="11"/>
  <c r="B112" i="11"/>
  <c r="B20" i="11"/>
  <c r="B36" i="11"/>
  <c r="B57" i="11"/>
  <c r="B87" i="11"/>
  <c r="B98" i="11"/>
  <c r="B84" i="11"/>
  <c r="B15" i="11"/>
  <c r="B31" i="11"/>
  <c r="B46" i="11"/>
  <c r="B97" i="11"/>
  <c r="B38" i="11"/>
  <c r="B85" i="11"/>
  <c r="B28" i="11"/>
  <c r="B39" i="11"/>
  <c r="B68" i="15"/>
  <c r="B10" i="15"/>
  <c r="B26" i="15"/>
  <c r="B41" i="15"/>
  <c r="B80" i="15"/>
  <c r="B99" i="15"/>
  <c r="B82" i="15"/>
  <c r="B13" i="15"/>
  <c r="B29" i="15"/>
  <c r="B44" i="15"/>
  <c r="B95" i="15"/>
  <c r="B30" i="15"/>
  <c r="B96" i="15"/>
  <c r="B85" i="15"/>
  <c r="B33" i="15"/>
  <c r="B78" i="15"/>
  <c r="B70" i="15"/>
  <c r="B12" i="15"/>
  <c r="B28" i="15"/>
  <c r="B43" i="15"/>
  <c r="B88" i="15"/>
  <c r="B84" i="15"/>
  <c r="B15" i="15"/>
  <c r="B31" i="15"/>
  <c r="B46" i="15"/>
  <c r="B97" i="15"/>
  <c r="B83" i="15"/>
  <c r="B14" i="15"/>
  <c r="B45" i="15"/>
  <c r="B77" i="15"/>
  <c r="B3" i="15"/>
  <c r="B17" i="15"/>
  <c r="B54" i="15"/>
  <c r="B16" i="15"/>
  <c r="B32" i="15"/>
  <c r="B55" i="15"/>
  <c r="B79" i="15"/>
  <c r="B98" i="15"/>
  <c r="B51" i="15"/>
  <c r="B92" i="15"/>
  <c r="B19" i="15"/>
  <c r="B35" i="15"/>
  <c r="B56" i="15"/>
  <c r="B93" i="15"/>
  <c r="B48" i="15"/>
  <c r="B24" i="15"/>
  <c r="B7" i="15"/>
  <c r="B86" i="15"/>
  <c r="B18" i="15"/>
  <c r="B34" i="15"/>
  <c r="B57" i="15"/>
  <c r="B87" i="15"/>
  <c r="B6" i="15"/>
  <c r="B50" i="15"/>
  <c r="B103" i="15"/>
  <c r="B21" i="15"/>
  <c r="B37" i="15"/>
  <c r="B59" i="15"/>
  <c r="B65" i="15"/>
  <c r="B89" i="15"/>
  <c r="B42" i="15"/>
  <c r="B49" i="15"/>
  <c r="B91" i="15"/>
  <c r="B20" i="15"/>
  <c r="B36" i="15"/>
  <c r="B60" i="15"/>
  <c r="B5" i="15"/>
  <c r="B66" i="15"/>
  <c r="B53" i="15"/>
  <c r="B4" i="15"/>
  <c r="B23" i="15"/>
  <c r="B39" i="15"/>
  <c r="B72" i="15"/>
  <c r="B47" i="15"/>
  <c r="B67" i="15"/>
  <c r="B52" i="15"/>
  <c r="B8" i="15"/>
  <c r="B63" i="15"/>
  <c r="B71" i="15"/>
  <c r="B27" i="15"/>
  <c r="B76" i="15"/>
  <c r="B22" i="15"/>
  <c r="B38" i="15"/>
  <c r="B73" i="15"/>
  <c r="B61" i="15"/>
  <c r="B81" i="15"/>
  <c r="B69" i="15"/>
  <c r="B9" i="15"/>
  <c r="B25" i="15"/>
  <c r="B40" i="15"/>
  <c r="B74" i="15"/>
  <c r="B62" i="15"/>
  <c r="B90" i="15"/>
  <c r="B75" i="15"/>
  <c r="B11" i="15"/>
  <c r="B64" i="15"/>
  <c r="B111" i="13"/>
  <c r="B49" i="13"/>
  <c r="B14" i="13"/>
  <c r="B30" i="13"/>
  <c r="B80" i="13"/>
  <c r="B89" i="13"/>
  <c r="B82" i="13"/>
  <c r="B11" i="13"/>
  <c r="B27" i="13"/>
  <c r="B42" i="13"/>
  <c r="B76" i="13"/>
  <c r="B64" i="13"/>
  <c r="B107" i="13"/>
  <c r="B86" i="13"/>
  <c r="B18" i="13"/>
  <c r="B34" i="13"/>
  <c r="B55" i="13"/>
  <c r="B79" i="13"/>
  <c r="B108" i="13"/>
  <c r="B85" i="13"/>
  <c r="B31" i="13"/>
  <c r="B46" i="13"/>
  <c r="B68" i="13"/>
  <c r="B16" i="13"/>
  <c r="B32" i="13"/>
  <c r="B77" i="13"/>
  <c r="B88" i="13"/>
  <c r="B99" i="13"/>
  <c r="B84" i="13"/>
  <c r="B13" i="13"/>
  <c r="B29" i="13"/>
  <c r="B44" i="13"/>
  <c r="B95" i="13"/>
  <c r="B96" i="13"/>
  <c r="B15" i="13"/>
  <c r="B112" i="13"/>
  <c r="B20" i="13"/>
  <c r="B36" i="13"/>
  <c r="B57" i="13"/>
  <c r="B87" i="13"/>
  <c r="B98" i="13"/>
  <c r="B51" i="13"/>
  <c r="B92" i="13"/>
  <c r="B17" i="13"/>
  <c r="B33" i="13"/>
  <c r="B54" i="13"/>
  <c r="B78" i="13"/>
  <c r="B106" i="13"/>
  <c r="B28" i="13"/>
  <c r="B81" i="13"/>
  <c r="B25" i="13"/>
  <c r="B62" i="13"/>
  <c r="B52" i="13"/>
  <c r="B7" i="13"/>
  <c r="B22" i="13"/>
  <c r="B38" i="13"/>
  <c r="B60" i="13"/>
  <c r="B50" i="13"/>
  <c r="B103" i="13"/>
  <c r="B19" i="13"/>
  <c r="B35" i="13"/>
  <c r="B56" i="13"/>
  <c r="B93" i="13"/>
  <c r="B48" i="13"/>
  <c r="B12" i="13"/>
  <c r="B9" i="13"/>
  <c r="B74" i="13"/>
  <c r="B97" i="13"/>
  <c r="B83" i="13"/>
  <c r="B8" i="13"/>
  <c r="B24" i="13"/>
  <c r="B41" i="13"/>
  <c r="B73" i="13"/>
  <c r="B5" i="13"/>
  <c r="B6" i="13"/>
  <c r="B53" i="13"/>
  <c r="B21" i="13"/>
  <c r="B37" i="13"/>
  <c r="B58" i="13"/>
  <c r="B105" i="13"/>
  <c r="B65" i="13"/>
  <c r="B63" i="13"/>
  <c r="B40" i="13"/>
  <c r="B70" i="13"/>
  <c r="B91" i="13"/>
  <c r="B10" i="13"/>
  <c r="B26" i="13"/>
  <c r="B43" i="13"/>
  <c r="B75" i="13"/>
  <c r="B61" i="13"/>
  <c r="B66" i="13"/>
  <c r="B69" i="13"/>
  <c r="B4" i="13"/>
  <c r="B23" i="13"/>
  <c r="B39" i="13"/>
  <c r="B72" i="13"/>
  <c r="B47" i="13"/>
  <c r="B67" i="13"/>
  <c r="B3" i="13"/>
  <c r="B45" i="13"/>
  <c r="B71" i="13"/>
  <c r="B90" i="13"/>
  <c r="J67" i="14"/>
  <c r="O67" i="14" s="1"/>
  <c r="J67" i="15"/>
  <c r="O67" i="15" s="1"/>
  <c r="B52" i="14"/>
  <c r="B5" i="14"/>
  <c r="B86" i="14"/>
  <c r="B91" i="14"/>
  <c r="B43" i="14"/>
  <c r="B84" i="14"/>
  <c r="B26" i="14"/>
  <c r="B77" i="14"/>
  <c r="B21" i="14"/>
  <c r="B37" i="14"/>
  <c r="B59" i="14"/>
  <c r="B62" i="14"/>
  <c r="B65" i="14"/>
  <c r="B7" i="14"/>
  <c r="B66" i="14"/>
  <c r="B51" i="14"/>
  <c r="B36" i="14"/>
  <c r="B25" i="14"/>
  <c r="B74" i="14"/>
  <c r="B95" i="14"/>
  <c r="B49" i="14"/>
  <c r="B61" i="14"/>
  <c r="B6" i="14"/>
  <c r="B3" i="14"/>
  <c r="B85" i="14"/>
  <c r="B30" i="14"/>
  <c r="B4" i="14"/>
  <c r="B23" i="14"/>
  <c r="B39" i="14"/>
  <c r="B72" i="14"/>
  <c r="B8" i="14"/>
  <c r="B64" i="14"/>
  <c r="B67" i="14"/>
  <c r="B63" i="14"/>
  <c r="B10" i="14"/>
  <c r="B92" i="14"/>
  <c r="B9" i="14"/>
  <c r="B40" i="14"/>
  <c r="B20" i="14"/>
  <c r="B90" i="14"/>
  <c r="B80" i="14"/>
  <c r="B81" i="14"/>
  <c r="B18" i="14"/>
  <c r="B50" i="14"/>
  <c r="B103" i="14"/>
  <c r="B11" i="14"/>
  <c r="B27" i="14"/>
  <c r="B42" i="14"/>
  <c r="B76" i="14"/>
  <c r="B55" i="14"/>
  <c r="B97" i="14"/>
  <c r="B82" i="14"/>
  <c r="B48" i="14"/>
  <c r="B88" i="14"/>
  <c r="B89" i="14"/>
  <c r="B24" i="14"/>
  <c r="B53" i="14"/>
  <c r="B83" i="14"/>
  <c r="B41" i="14"/>
  <c r="B13" i="14"/>
  <c r="B29" i="14"/>
  <c r="B44" i="14"/>
  <c r="B60" i="14"/>
  <c r="B87" i="14"/>
  <c r="B22" i="14"/>
  <c r="B35" i="14"/>
  <c r="B47" i="14"/>
  <c r="B75" i="14"/>
  <c r="B96" i="14"/>
  <c r="B99" i="14"/>
  <c r="B28" i="14"/>
  <c r="B69" i="14"/>
  <c r="B12" i="14"/>
  <c r="B45" i="14"/>
  <c r="B15" i="14"/>
  <c r="B31" i="14"/>
  <c r="B46" i="14"/>
  <c r="B73" i="14"/>
  <c r="B14" i="14"/>
  <c r="B70" i="14"/>
  <c r="B38" i="14"/>
  <c r="B19" i="14"/>
  <c r="B93" i="14"/>
  <c r="B79" i="14"/>
  <c r="B98" i="14"/>
  <c r="B32" i="14"/>
  <c r="B71" i="14"/>
  <c r="B16" i="14"/>
  <c r="B57" i="14"/>
  <c r="B17" i="14"/>
  <c r="B33" i="14"/>
  <c r="B54" i="14"/>
  <c r="B78" i="14"/>
  <c r="B34" i="14"/>
  <c r="B68" i="14"/>
  <c r="B56" i="14"/>
  <c r="B15" i="1"/>
  <c r="B31" i="1"/>
  <c r="B30" i="1"/>
  <c r="B18" i="1"/>
  <c r="B41" i="1"/>
  <c r="B45" i="1"/>
  <c r="B77" i="1"/>
  <c r="B105" i="1"/>
  <c r="B17" i="1"/>
  <c r="B33" i="1"/>
  <c r="B14" i="1"/>
  <c r="B20" i="1"/>
  <c r="B43" i="1"/>
  <c r="B44" i="1"/>
  <c r="B108" i="1"/>
  <c r="B107" i="1"/>
  <c r="B19" i="1"/>
  <c r="B35" i="1"/>
  <c r="B28" i="1"/>
  <c r="B22" i="1"/>
  <c r="B4" i="1"/>
  <c r="B76" i="1"/>
  <c r="B106" i="1"/>
  <c r="B21" i="1"/>
  <c r="B37" i="1"/>
  <c r="B32" i="1"/>
  <c r="B24" i="1"/>
  <c r="B7" i="1"/>
  <c r="B74" i="1"/>
  <c r="F1" i="1"/>
  <c r="A54" i="1"/>
  <c r="C54" i="1"/>
  <c r="D54" i="1"/>
  <c r="A55" i="1"/>
  <c r="C55" i="1"/>
  <c r="D55" i="1"/>
  <c r="A56" i="1"/>
  <c r="C56" i="1"/>
  <c r="D56" i="1"/>
  <c r="A57" i="1"/>
  <c r="C57" i="1"/>
  <c r="D57" i="1"/>
  <c r="A58" i="1"/>
  <c r="C58" i="1"/>
  <c r="D58" i="1"/>
  <c r="A60" i="1"/>
  <c r="C60" i="1"/>
  <c r="D60" i="1"/>
  <c r="A61" i="1"/>
  <c r="C61" i="1"/>
  <c r="D61" i="1"/>
  <c r="J87" i="15" l="1"/>
  <c r="O87" i="15" s="1"/>
  <c r="J118" i="1"/>
  <c r="J118" i="15" s="1"/>
  <c r="J120" i="1"/>
  <c r="J120" i="14" s="1"/>
  <c r="J121" i="1"/>
  <c r="J119" i="1"/>
  <c r="O87" i="14"/>
  <c r="I60" i="14"/>
  <c r="N60" i="14" s="1"/>
  <c r="I60" i="15"/>
  <c r="N60" i="15" s="1"/>
  <c r="H60" i="14"/>
  <c r="M60" i="14" s="1"/>
  <c r="H60" i="15"/>
  <c r="M60" i="15" s="1"/>
  <c r="G60" i="15"/>
  <c r="L60" i="15" s="1"/>
  <c r="G60" i="14"/>
  <c r="L60" i="14" s="1"/>
  <c r="J60" i="14"/>
  <c r="O60" i="14" s="1"/>
  <c r="J60" i="15"/>
  <c r="O60" i="15" s="1"/>
  <c r="K60" i="14"/>
  <c r="P60" i="14" s="1"/>
  <c r="K60" i="15"/>
  <c r="P60" i="15" s="1"/>
  <c r="K92" i="1"/>
  <c r="I92" i="1"/>
  <c r="H92" i="1"/>
  <c r="G92" i="1"/>
  <c r="K90" i="1"/>
  <c r="I90" i="1"/>
  <c r="H90" i="1"/>
  <c r="G1" i="1"/>
  <c r="O120" i="14" l="1"/>
  <c r="J118" i="14"/>
  <c r="O118" i="14" s="1"/>
  <c r="O118" i="15"/>
  <c r="J120" i="15"/>
  <c r="O120" i="15" s="1"/>
  <c r="J119" i="15"/>
  <c r="O119" i="15" s="1"/>
  <c r="J119" i="14"/>
  <c r="O119" i="14" s="1"/>
  <c r="J121" i="15"/>
  <c r="O121" i="15" s="1"/>
  <c r="J121" i="14"/>
  <c r="O121" i="14" s="1"/>
  <c r="H1" i="1"/>
  <c r="M1" i="1" s="1"/>
  <c r="B60" i="1"/>
  <c r="B57" i="1"/>
  <c r="B55" i="1"/>
  <c r="B61" i="1"/>
  <c r="B54" i="1"/>
  <c r="B56" i="1"/>
  <c r="B58" i="1"/>
  <c r="F2" i="7" a="1"/>
  <c r="F2" i="7" s="1"/>
  <c r="H2" i="7" a="1"/>
  <c r="H2" i="7" s="1"/>
  <c r="I1" i="1" l="1"/>
  <c r="N1" i="1" s="1"/>
  <c r="Q1" i="1"/>
  <c r="D99" i="1"/>
  <c r="D98" i="1"/>
  <c r="D97" i="1"/>
  <c r="D96" i="1"/>
  <c r="D95" i="1"/>
  <c r="D93" i="1"/>
  <c r="D92" i="1"/>
  <c r="D91" i="1"/>
  <c r="D90" i="1"/>
  <c r="D89" i="1"/>
  <c r="D88" i="1"/>
  <c r="D87" i="1"/>
  <c r="D86" i="1"/>
  <c r="D85" i="1"/>
  <c r="D84" i="1"/>
  <c r="D83" i="1"/>
  <c r="D82" i="1"/>
  <c r="D81" i="1"/>
  <c r="D78" i="1"/>
  <c r="D75" i="1"/>
  <c r="D73" i="1"/>
  <c r="D72" i="1"/>
  <c r="D71" i="1"/>
  <c r="D70" i="1"/>
  <c r="D68" i="1"/>
  <c r="D69" i="1"/>
  <c r="D67" i="1"/>
  <c r="D66" i="1"/>
  <c r="D65" i="1"/>
  <c r="D64" i="1"/>
  <c r="D62" i="1"/>
  <c r="D63" i="1"/>
  <c r="D53" i="1"/>
  <c r="D52" i="1"/>
  <c r="D50" i="1"/>
  <c r="D51" i="1"/>
  <c r="D49" i="1"/>
  <c r="D48" i="1"/>
  <c r="I64" i="1"/>
  <c r="C67" i="1"/>
  <c r="A67" i="1"/>
  <c r="R1" i="1" l="1"/>
  <c r="O64" i="1"/>
  <c r="S64" i="1" s="1"/>
  <c r="J1" i="1"/>
  <c r="O1" i="1" s="1"/>
  <c r="I64" i="14"/>
  <c r="N64" i="14" s="1"/>
  <c r="I64" i="15"/>
  <c r="N64" i="15" s="1"/>
  <c r="K71" i="1"/>
  <c r="P71" i="1" s="1"/>
  <c r="T71" i="1" s="1"/>
  <c r="K64" i="1"/>
  <c r="P64" i="1" s="1"/>
  <c r="T64" i="1" s="1"/>
  <c r="G64" i="1"/>
  <c r="H71" i="1"/>
  <c r="I71" i="1"/>
  <c r="H64" i="1"/>
  <c r="N64" i="1" s="1"/>
  <c r="I67" i="1"/>
  <c r="I104" i="1" s="1"/>
  <c r="I104" i="15" l="1"/>
  <c r="N104" i="15" s="1"/>
  <c r="I104" i="14"/>
  <c r="N104" i="14" s="1"/>
  <c r="O104" i="1"/>
  <c r="S104" i="1" s="1"/>
  <c r="N71" i="1"/>
  <c r="R71" i="1" s="1"/>
  <c r="O71" i="1"/>
  <c r="S71" i="1" s="1"/>
  <c r="S1" i="1"/>
  <c r="K1" i="1"/>
  <c r="T1" i="1" s="1"/>
  <c r="O67" i="1"/>
  <c r="S67" i="1" s="1"/>
  <c r="R64" i="1"/>
  <c r="M64" i="1"/>
  <c r="Q64" i="1" s="1"/>
  <c r="H71" i="14"/>
  <c r="M71" i="14" s="1"/>
  <c r="H71" i="15"/>
  <c r="M71" i="15" s="1"/>
  <c r="H67" i="1"/>
  <c r="H64" i="14"/>
  <c r="M64" i="14" s="1"/>
  <c r="H64" i="15"/>
  <c r="M64" i="15" s="1"/>
  <c r="K64" i="14"/>
  <c r="P64" i="14" s="1"/>
  <c r="K64" i="15"/>
  <c r="P64" i="15" s="1"/>
  <c r="I71" i="14"/>
  <c r="N71" i="14" s="1"/>
  <c r="I71" i="15"/>
  <c r="N71" i="15" s="1"/>
  <c r="G64" i="15"/>
  <c r="L64" i="15" s="1"/>
  <c r="G64" i="14"/>
  <c r="L64" i="14" s="1"/>
  <c r="K71" i="14"/>
  <c r="P71" i="14" s="1"/>
  <c r="K71" i="15"/>
  <c r="P71" i="15" s="1"/>
  <c r="I67" i="14"/>
  <c r="N67" i="14" s="1"/>
  <c r="I67" i="15"/>
  <c r="N67" i="15" s="1"/>
  <c r="K67" i="1"/>
  <c r="P67" i="1" l="1"/>
  <c r="T67" i="1" s="1"/>
  <c r="K104" i="1"/>
  <c r="N67" i="1"/>
  <c r="R67" i="1" s="1"/>
  <c r="H104" i="1"/>
  <c r="P1" i="1"/>
  <c r="H67" i="14"/>
  <c r="M67" i="14" s="1"/>
  <c r="H67" i="15"/>
  <c r="M67" i="15" s="1"/>
  <c r="K67" i="14"/>
  <c r="P67" i="14" s="1"/>
  <c r="K67" i="15"/>
  <c r="P67" i="15" s="1"/>
  <c r="I86" i="1"/>
  <c r="K86" i="1"/>
  <c r="P86" i="1" s="1"/>
  <c r="T86" i="1" s="1"/>
  <c r="H86" i="1"/>
  <c r="H104" i="14" l="1"/>
  <c r="M104" i="14" s="1"/>
  <c r="H104" i="15"/>
  <c r="M104" i="15" s="1"/>
  <c r="N104" i="1"/>
  <c r="R104" i="1" s="1"/>
  <c r="K104" i="15"/>
  <c r="P104" i="15" s="1"/>
  <c r="P104" i="1"/>
  <c r="T104" i="1" s="1"/>
  <c r="K104" i="14"/>
  <c r="P104" i="14" s="1"/>
  <c r="N86" i="1"/>
  <c r="R86" i="1" s="1"/>
  <c r="O86" i="1"/>
  <c r="S86" i="1" s="1"/>
  <c r="P86" i="15"/>
  <c r="N86" i="14"/>
  <c r="K53" i="15"/>
  <c r="P53" i="15" s="1"/>
  <c r="K53" i="14"/>
  <c r="P53" i="14" s="1"/>
  <c r="H87" i="1"/>
  <c r="H86" i="14"/>
  <c r="M86" i="14" s="1"/>
  <c r="H86" i="15"/>
  <c r="M86" i="15" s="1"/>
  <c r="K86" i="14"/>
  <c r="P86" i="14" s="1"/>
  <c r="K86" i="15"/>
  <c r="H53" i="14"/>
  <c r="M53" i="14" s="1"/>
  <c r="H53" i="15"/>
  <c r="M53" i="15" s="1"/>
  <c r="I87" i="1"/>
  <c r="I86" i="14"/>
  <c r="I86" i="15"/>
  <c r="N86" i="15" s="1"/>
  <c r="I53" i="14"/>
  <c r="N53" i="14" s="1"/>
  <c r="I53" i="15"/>
  <c r="N53" i="15" s="1"/>
  <c r="K87" i="1"/>
  <c r="N87" i="1" l="1"/>
  <c r="R87" i="1" s="1"/>
  <c r="O87" i="1"/>
  <c r="S87" i="1" s="1"/>
  <c r="P87" i="1"/>
  <c r="T87" i="1" s="1"/>
  <c r="I88" i="1"/>
  <c r="H119" i="1"/>
  <c r="H121" i="1"/>
  <c r="H118" i="1"/>
  <c r="H120" i="1"/>
  <c r="K120" i="1"/>
  <c r="P120" i="1" s="1"/>
  <c r="T120" i="1" s="1"/>
  <c r="K119" i="1"/>
  <c r="P119" i="1" s="1"/>
  <c r="T119" i="1" s="1"/>
  <c r="K121" i="1"/>
  <c r="P121" i="1" s="1"/>
  <c r="T121" i="1" s="1"/>
  <c r="K118" i="1"/>
  <c r="P118" i="1" s="1"/>
  <c r="T118" i="1" s="1"/>
  <c r="I119" i="1"/>
  <c r="I121" i="1"/>
  <c r="I118" i="1"/>
  <c r="I120" i="1"/>
  <c r="H87" i="14"/>
  <c r="M87" i="14" s="1"/>
  <c r="H87" i="15"/>
  <c r="M87" i="15" s="1"/>
  <c r="K88" i="1"/>
  <c r="K115" i="1" s="1"/>
  <c r="K87" i="14"/>
  <c r="P87" i="14" s="1"/>
  <c r="K87" i="15"/>
  <c r="P87" i="15" s="1"/>
  <c r="I87" i="14"/>
  <c r="N87" i="14" s="1"/>
  <c r="I87" i="15"/>
  <c r="N87" i="15" s="1"/>
  <c r="H88" i="1"/>
  <c r="H115" i="1" s="1"/>
  <c r="I115" i="1" l="1"/>
  <c r="K115" i="15"/>
  <c r="P115" i="15" s="1"/>
  <c r="K115" i="14"/>
  <c r="P115" i="14" s="1"/>
  <c r="H115" i="15"/>
  <c r="M115" i="15" s="1"/>
  <c r="H115" i="14"/>
  <c r="M115" i="14" s="1"/>
  <c r="I88" i="14"/>
  <c r="N88" i="14" s="1"/>
  <c r="I88" i="15"/>
  <c r="N88" i="15" s="1"/>
  <c r="I93" i="1"/>
  <c r="I95" i="1" s="1"/>
  <c r="N118" i="1"/>
  <c r="R118" i="1" s="1"/>
  <c r="O118" i="1"/>
  <c r="S118" i="1" s="1"/>
  <c r="N120" i="1"/>
  <c r="R120" i="1" s="1"/>
  <c r="O120" i="1"/>
  <c r="S120" i="1" s="1"/>
  <c r="N121" i="1"/>
  <c r="R121" i="1" s="1"/>
  <c r="O121" i="1"/>
  <c r="S121" i="1" s="1"/>
  <c r="N119" i="1"/>
  <c r="R119" i="1" s="1"/>
  <c r="O119" i="1"/>
  <c r="S119" i="1" s="1"/>
  <c r="N88" i="1"/>
  <c r="R88" i="1" s="1"/>
  <c r="K119" i="15"/>
  <c r="P119" i="15" s="1"/>
  <c r="K119" i="14"/>
  <c r="P119" i="14" s="1"/>
  <c r="I120" i="15"/>
  <c r="N120" i="15" s="1"/>
  <c r="I120" i="14"/>
  <c r="N120" i="14" s="1"/>
  <c r="I118" i="15"/>
  <c r="N118" i="15" s="1"/>
  <c r="I118" i="14"/>
  <c r="N118" i="14" s="1"/>
  <c r="K120" i="14"/>
  <c r="P120" i="14" s="1"/>
  <c r="K120" i="15"/>
  <c r="P120" i="15" s="1"/>
  <c r="H120" i="15"/>
  <c r="M120" i="15" s="1"/>
  <c r="H120" i="14"/>
  <c r="M120" i="14" s="1"/>
  <c r="I119" i="14"/>
  <c r="I119" i="15"/>
  <c r="N119" i="15" s="1"/>
  <c r="N119" i="14"/>
  <c r="H119" i="14"/>
  <c r="M119" i="14" s="1"/>
  <c r="H119" i="15"/>
  <c r="M119" i="15" s="1"/>
  <c r="H121" i="15"/>
  <c r="M121" i="15" s="1"/>
  <c r="H121" i="14"/>
  <c r="M121" i="14" s="1"/>
  <c r="K118" i="15"/>
  <c r="P118" i="15" s="1"/>
  <c r="K118" i="14"/>
  <c r="P118" i="14" s="1"/>
  <c r="H118" i="15"/>
  <c r="M118" i="15" s="1"/>
  <c r="H118" i="14"/>
  <c r="M118" i="14" s="1"/>
  <c r="I121" i="15"/>
  <c r="N121" i="15" s="1"/>
  <c r="I121" i="14"/>
  <c r="N121" i="14" s="1"/>
  <c r="K121" i="15"/>
  <c r="P121" i="15" s="1"/>
  <c r="K121" i="14"/>
  <c r="P121" i="14" s="1"/>
  <c r="H93" i="1"/>
  <c r="H95" i="1" s="1"/>
  <c r="H88" i="15"/>
  <c r="M88" i="15" s="1"/>
  <c r="H88" i="14"/>
  <c r="M88" i="14" s="1"/>
  <c r="K88" i="14"/>
  <c r="P88" i="14" s="1"/>
  <c r="K88" i="15"/>
  <c r="P88" i="15" s="1"/>
  <c r="K93" i="1"/>
  <c r="K95" i="1" s="1"/>
  <c r="G67" i="1"/>
  <c r="G104" i="1" s="1"/>
  <c r="C70" i="1"/>
  <c r="A70" i="1"/>
  <c r="C68" i="1"/>
  <c r="A68" i="1"/>
  <c r="C69" i="1"/>
  <c r="A69" i="1"/>
  <c r="C66" i="1"/>
  <c r="A66" i="1"/>
  <c r="C65" i="1"/>
  <c r="A65" i="1"/>
  <c r="C62" i="1"/>
  <c r="A62" i="1"/>
  <c r="C63" i="1"/>
  <c r="A63" i="1"/>
  <c r="A48" i="1"/>
  <c r="A49" i="1"/>
  <c r="A51" i="1"/>
  <c r="A50" i="1"/>
  <c r="A52" i="1"/>
  <c r="A53" i="1"/>
  <c r="A64" i="1"/>
  <c r="A71" i="1"/>
  <c r="A72" i="1"/>
  <c r="A73" i="1"/>
  <c r="A75" i="1"/>
  <c r="A78" i="1"/>
  <c r="A81" i="1"/>
  <c r="A82" i="1"/>
  <c r="A83" i="1"/>
  <c r="A84" i="1"/>
  <c r="A85" i="1"/>
  <c r="A86" i="1"/>
  <c r="A87" i="1"/>
  <c r="A88" i="1"/>
  <c r="A89" i="1"/>
  <c r="A90" i="1"/>
  <c r="A91" i="1"/>
  <c r="A92" i="1"/>
  <c r="A93" i="1"/>
  <c r="A95" i="1"/>
  <c r="A96" i="1"/>
  <c r="A97" i="1"/>
  <c r="A98" i="1"/>
  <c r="A99" i="1"/>
  <c r="K95" i="14" l="1"/>
  <c r="P95" i="14" s="1"/>
  <c r="K95" i="15"/>
  <c r="P95" i="15" s="1"/>
  <c r="K116" i="1"/>
  <c r="I95" i="15"/>
  <c r="N95" i="15" s="1"/>
  <c r="I95" i="14"/>
  <c r="N95" i="14" s="1"/>
  <c r="I116" i="1"/>
  <c r="N95" i="1"/>
  <c r="R95" i="1" s="1"/>
  <c r="M95" i="1"/>
  <c r="Q95" i="1" s="1"/>
  <c r="H95" i="15"/>
  <c r="M95" i="15" s="1"/>
  <c r="H95" i="14"/>
  <c r="M95" i="14" s="1"/>
  <c r="H116" i="1"/>
  <c r="G104" i="14"/>
  <c r="L104" i="14" s="1"/>
  <c r="G104" i="15"/>
  <c r="L104" i="15" s="1"/>
  <c r="M104" i="1"/>
  <c r="Q104" i="1" s="1"/>
  <c r="I115" i="15"/>
  <c r="N115" i="15" s="1"/>
  <c r="N115" i="1"/>
  <c r="R115" i="1" s="1"/>
  <c r="I115" i="14"/>
  <c r="N115" i="14" s="1"/>
  <c r="I93" i="15"/>
  <c r="N93" i="15" s="1"/>
  <c r="N93" i="1"/>
  <c r="R93" i="1" s="1"/>
  <c r="I93" i="14"/>
  <c r="N93" i="14" s="1"/>
  <c r="M67" i="1"/>
  <c r="Q67" i="1" s="1"/>
  <c r="K93" i="14"/>
  <c r="P93" i="14" s="1"/>
  <c r="K93" i="15"/>
  <c r="P93" i="15" s="1"/>
  <c r="G67" i="14"/>
  <c r="L67" i="14" s="1"/>
  <c r="G67" i="15"/>
  <c r="L67" i="15" s="1"/>
  <c r="H93" i="14"/>
  <c r="M93" i="14" s="1"/>
  <c r="H93" i="15"/>
  <c r="M93" i="15" s="1"/>
  <c r="K98" i="1"/>
  <c r="I98" i="1"/>
  <c r="H98" i="1"/>
  <c r="G98" i="1"/>
  <c r="C99" i="1"/>
  <c r="K116" i="15" l="1"/>
  <c r="P116" i="15" s="1"/>
  <c r="K116" i="14"/>
  <c r="P116" i="14" s="1"/>
  <c r="I116" i="14"/>
  <c r="N116" i="14" s="1"/>
  <c r="I116" i="15"/>
  <c r="N116" i="15" s="1"/>
  <c r="M116" i="1"/>
  <c r="Q116" i="1" s="1"/>
  <c r="H116" i="15"/>
  <c r="M116" i="15" s="1"/>
  <c r="H116" i="14"/>
  <c r="M116" i="14" s="1"/>
  <c r="N116" i="1"/>
  <c r="R116" i="1" s="1"/>
  <c r="M98" i="1"/>
  <c r="Q98" i="1" s="1"/>
  <c r="N98" i="1"/>
  <c r="R98" i="1" s="1"/>
  <c r="K98" i="14"/>
  <c r="P98" i="14" s="1"/>
  <c r="K98" i="15"/>
  <c r="P98" i="15" s="1"/>
  <c r="I98" i="14"/>
  <c r="N98" i="14" s="1"/>
  <c r="I98" i="15"/>
  <c r="N98" i="15" s="1"/>
  <c r="G99" i="1"/>
  <c r="G98" i="14"/>
  <c r="L98" i="14" s="1"/>
  <c r="H98" i="14"/>
  <c r="M98" i="14" s="1"/>
  <c r="H98" i="15"/>
  <c r="M98" i="15" s="1"/>
  <c r="C98" i="1"/>
  <c r="C97" i="1"/>
  <c r="C96" i="1"/>
  <c r="C95" i="1"/>
  <c r="C93" i="1"/>
  <c r="C92" i="1"/>
  <c r="C91" i="1"/>
  <c r="C90" i="1"/>
  <c r="C89" i="1"/>
  <c r="C88" i="1"/>
  <c r="C87" i="1"/>
  <c r="C86" i="1"/>
  <c r="C85" i="1"/>
  <c r="C84" i="1"/>
  <c r="C83" i="1"/>
  <c r="C82" i="1"/>
  <c r="C81" i="1"/>
  <c r="C78" i="1"/>
  <c r="C75" i="1"/>
  <c r="C73" i="1"/>
  <c r="C72" i="1"/>
  <c r="C71" i="1"/>
  <c r="C64" i="1"/>
  <c r="C53" i="1"/>
  <c r="C52" i="1"/>
  <c r="C50" i="1"/>
  <c r="C51" i="1"/>
  <c r="C49" i="1"/>
  <c r="C48" i="1"/>
  <c r="B67" i="1"/>
  <c r="G90" i="1"/>
  <c r="G86" i="1"/>
  <c r="M86" i="1" l="1"/>
  <c r="Q86" i="1" s="1"/>
  <c r="G99" i="14"/>
  <c r="L99" i="14" s="1"/>
  <c r="G86" i="14"/>
  <c r="L86" i="14" s="1"/>
  <c r="G86" i="15"/>
  <c r="L86" i="15" s="1"/>
  <c r="G53" i="14"/>
  <c r="L53" i="14" s="1"/>
  <c r="G53" i="15"/>
  <c r="L53" i="15" s="1"/>
  <c r="H99" i="1"/>
  <c r="B69" i="1"/>
  <c r="B68" i="1"/>
  <c r="B70" i="1"/>
  <c r="B62" i="1"/>
  <c r="B65" i="1"/>
  <c r="B66" i="1"/>
  <c r="B63" i="1"/>
  <c r="B49" i="1"/>
  <c r="B50" i="1"/>
  <c r="B71" i="1"/>
  <c r="B78" i="1"/>
  <c r="B84" i="1"/>
  <c r="B88" i="1"/>
  <c r="B92" i="1"/>
  <c r="B97" i="1"/>
  <c r="B51" i="1"/>
  <c r="B52" i="1"/>
  <c r="B72" i="1"/>
  <c r="B81" i="1"/>
  <c r="B85" i="1"/>
  <c r="B89" i="1"/>
  <c r="B93" i="1"/>
  <c r="B98" i="1"/>
  <c r="B53" i="1"/>
  <c r="B73" i="1"/>
  <c r="B82" i="1"/>
  <c r="B86" i="1"/>
  <c r="B90" i="1"/>
  <c r="B95" i="1"/>
  <c r="B99" i="1"/>
  <c r="B48" i="1"/>
  <c r="B64" i="1"/>
  <c r="B75" i="1"/>
  <c r="B83" i="1"/>
  <c r="B87" i="1"/>
  <c r="B91" i="1"/>
  <c r="B96" i="1"/>
  <c r="M99" i="1" l="1"/>
  <c r="Q99" i="1" s="1"/>
  <c r="I99" i="1"/>
  <c r="I117" i="1" s="1"/>
  <c r="H99" i="14"/>
  <c r="M99" i="14" s="1"/>
  <c r="J88" i="1"/>
  <c r="J115" i="1" s="1"/>
  <c r="J53" i="15"/>
  <c r="O53" i="15" s="1"/>
  <c r="J53" i="14"/>
  <c r="O53" i="14" s="1"/>
  <c r="M101" i="1" l="1"/>
  <c r="H101" i="14"/>
  <c r="M101" i="14" s="1"/>
  <c r="N101" i="1"/>
  <c r="R101" i="1" s="1"/>
  <c r="H101" i="15"/>
  <c r="M101" i="15" s="1"/>
  <c r="H117" i="1"/>
  <c r="N117" i="1" s="1"/>
  <c r="R117" i="1" s="1"/>
  <c r="I117" i="14"/>
  <c r="N117" i="14" s="1"/>
  <c r="J115" i="14"/>
  <c r="O115" i="14" s="1"/>
  <c r="O115" i="1"/>
  <c r="S115" i="1" s="1"/>
  <c r="J115" i="15"/>
  <c r="O115" i="15" s="1"/>
  <c r="P115" i="1"/>
  <c r="T115" i="1" s="1"/>
  <c r="O88" i="1"/>
  <c r="S88" i="1" s="1"/>
  <c r="P88" i="1"/>
  <c r="T88" i="1" s="1"/>
  <c r="N99" i="1"/>
  <c r="R99" i="1" s="1"/>
  <c r="J93" i="1"/>
  <c r="J95" i="1" s="1"/>
  <c r="J88" i="14"/>
  <c r="O88" i="14" s="1"/>
  <c r="J88" i="15"/>
  <c r="O88" i="15" s="1"/>
  <c r="I99" i="14"/>
  <c r="N99" i="14" s="1"/>
  <c r="P95" i="1" l="1"/>
  <c r="T95" i="1" s="1"/>
  <c r="J95" i="14"/>
  <c r="O95" i="14" s="1"/>
  <c r="J95" i="15"/>
  <c r="O95" i="15" s="1"/>
  <c r="J116" i="1"/>
  <c r="J98" i="1"/>
  <c r="O95" i="1"/>
  <c r="S95" i="1" s="1"/>
  <c r="H117" i="14"/>
  <c r="M117" i="14" s="1"/>
  <c r="O93" i="1"/>
  <c r="S93" i="1" s="1"/>
  <c r="P93" i="1"/>
  <c r="T93" i="1" s="1"/>
  <c r="J93" i="14"/>
  <c r="O93" i="14" s="1"/>
  <c r="J93" i="15"/>
  <c r="O93" i="15" s="1"/>
  <c r="J98" i="14" l="1"/>
  <c r="O98" i="14" s="1"/>
  <c r="J98" i="15"/>
  <c r="O98" i="15" s="1"/>
  <c r="P98" i="1"/>
  <c r="T98" i="1" s="1"/>
  <c r="O98" i="1"/>
  <c r="S98" i="1" s="1"/>
  <c r="J99" i="1"/>
  <c r="J116" i="15"/>
  <c r="O116" i="15" s="1"/>
  <c r="J116" i="14"/>
  <c r="O116" i="14" s="1"/>
  <c r="P116" i="1"/>
  <c r="T116" i="1" s="1"/>
  <c r="O116" i="1"/>
  <c r="S116" i="1" s="1"/>
  <c r="J117" i="1" l="1"/>
  <c r="K99" i="1"/>
  <c r="O99" i="1"/>
  <c r="S99" i="1" s="1"/>
  <c r="J99" i="14"/>
  <c r="O99" i="14" s="1"/>
  <c r="K117" i="1" l="1"/>
  <c r="K99" i="14"/>
  <c r="P99" i="14" s="1"/>
  <c r="P99" i="1"/>
  <c r="T99" i="1" s="1"/>
  <c r="O117" i="1"/>
  <c r="S117" i="1" s="1"/>
  <c r="J117" i="14"/>
  <c r="O117" i="14" s="1"/>
  <c r="P117" i="1" l="1"/>
  <c r="T117" i="1" s="1"/>
  <c r="K117" i="14"/>
  <c r="P117" i="14" s="1"/>
  <c r="M70" i="13" l="1"/>
  <c r="Q70" i="13"/>
  <c r="G71" i="13"/>
  <c r="M71" i="13" s="1"/>
  <c r="G87" i="13"/>
  <c r="G88" i="13"/>
  <c r="M88" i="13" s="1"/>
  <c r="G93" i="13" l="1"/>
  <c r="G120" i="13"/>
  <c r="Q71" i="13"/>
  <c r="G119" i="13"/>
  <c r="G118" i="13"/>
  <c r="G121" i="13"/>
  <c r="M87" i="13"/>
  <c r="Q87" i="13" s="1"/>
  <c r="G115" i="13"/>
  <c r="Q88" i="13"/>
  <c r="M121" i="13" l="1"/>
  <c r="Q121" i="13"/>
  <c r="M118" i="13"/>
  <c r="Q118" i="13" s="1"/>
  <c r="M119" i="13"/>
  <c r="Q119" i="13" s="1"/>
  <c r="M115" i="13"/>
  <c r="Q115" i="13" s="1"/>
  <c r="M120" i="13"/>
  <c r="Q120" i="13" s="1"/>
  <c r="G95" i="13"/>
  <c r="M93" i="13"/>
  <c r="Q93" i="13" s="1"/>
  <c r="G94" i="13"/>
  <c r="H94" i="13" l="1"/>
  <c r="G122" i="13"/>
  <c r="M95" i="13"/>
  <c r="G98" i="13"/>
  <c r="G116" i="13"/>
  <c r="G95" i="16"/>
  <c r="L95" i="16"/>
  <c r="Q95" i="13"/>
  <c r="G95" i="15"/>
  <c r="L95" i="15" s="1"/>
  <c r="G116" i="15" l="1"/>
  <c r="L116" i="15" s="1"/>
  <c r="G116" i="16"/>
  <c r="M116" i="13"/>
  <c r="Q116" i="13" s="1"/>
  <c r="L116" i="16"/>
  <c r="G98" i="16"/>
  <c r="G99" i="13"/>
  <c r="G98" i="15"/>
  <c r="L98" i="15" s="1"/>
  <c r="L98" i="16"/>
  <c r="M98" i="13"/>
  <c r="Q98" i="13" s="1"/>
  <c r="I94" i="13"/>
  <c r="M94" i="13"/>
  <c r="Q94" i="13" s="1"/>
  <c r="H122" i="13"/>
  <c r="M122" i="13" l="1"/>
  <c r="Q122" i="13" s="1"/>
  <c r="G99" i="15"/>
  <c r="L99" i="15" s="1"/>
  <c r="H99" i="13"/>
  <c r="G99" i="16"/>
  <c r="L99" i="16" s="1"/>
  <c r="G117" i="13"/>
  <c r="J94" i="13"/>
  <c r="I122" i="13"/>
  <c r="N94" i="13"/>
  <c r="R94" i="13" s="1"/>
  <c r="M99" i="13" l="1"/>
  <c r="Q99" i="13" s="1"/>
  <c r="H99" i="15"/>
  <c r="M99" i="15" s="1"/>
  <c r="H99" i="16"/>
  <c r="M99" i="16" s="1"/>
  <c r="I99" i="13"/>
  <c r="H117" i="13"/>
  <c r="N122" i="13"/>
  <c r="R122" i="13" s="1"/>
  <c r="O94" i="13"/>
  <c r="S94" i="13" s="1"/>
  <c r="J122" i="13"/>
  <c r="K94" i="13"/>
  <c r="H117" i="15" l="1"/>
  <c r="M117" i="15" s="1"/>
  <c r="H117" i="16"/>
  <c r="M117" i="16" s="1"/>
  <c r="M117" i="13"/>
  <c r="Q117" i="13" s="1"/>
  <c r="I117" i="13"/>
  <c r="I99" i="15"/>
  <c r="N99" i="15" s="1"/>
  <c r="N99" i="13"/>
  <c r="R99" i="13" s="1"/>
  <c r="J99" i="13"/>
  <c r="I99" i="16"/>
  <c r="N99" i="16" s="1"/>
  <c r="P94" i="13"/>
  <c r="T94" i="13" s="1"/>
  <c r="K122" i="13"/>
  <c r="O122" i="13"/>
  <c r="S122" i="13" s="1"/>
  <c r="K99" i="13" l="1"/>
  <c r="O99" i="13"/>
  <c r="S99" i="13" s="1"/>
  <c r="J99" i="15"/>
  <c r="O99" i="15" s="1"/>
  <c r="J99" i="16"/>
  <c r="O99" i="16" s="1"/>
  <c r="J117" i="13"/>
  <c r="N117" i="13"/>
  <c r="R117" i="13" s="1"/>
  <c r="I117" i="15"/>
  <c r="N117" i="15" s="1"/>
  <c r="I117" i="16"/>
  <c r="N117" i="16" s="1"/>
  <c r="P122" i="13"/>
  <c r="T122" i="13" s="1"/>
  <c r="J117" i="15" l="1"/>
  <c r="O117" i="15" s="1"/>
  <c r="J117" i="16"/>
  <c r="O117" i="16" s="1"/>
  <c r="O117" i="13"/>
  <c r="S117" i="13" s="1"/>
  <c r="K117" i="13"/>
  <c r="K99" i="16"/>
  <c r="P99" i="16" s="1"/>
  <c r="K99" i="15"/>
  <c r="P99" i="15" s="1"/>
  <c r="P99" i="13"/>
  <c r="T99" i="13" s="1"/>
  <c r="K117" i="16" l="1"/>
  <c r="P117" i="16" s="1"/>
  <c r="P117" i="13"/>
  <c r="T117" i="13" s="1"/>
  <c r="K117" i="15"/>
  <c r="P117" i="15" s="1"/>
  <c r="M122" i="16"/>
  <c r="H122" i="16"/>
  <c r="L118" i="16"/>
  <c r="G118" i="16"/>
  <c r="O122" i="16"/>
  <c r="J122" i="16"/>
  <c r="O94" i="16"/>
  <c r="J94" i="16"/>
  <c r="L93" i="16"/>
  <c r="G93" i="16"/>
  <c r="L119" i="16"/>
  <c r="G119" i="16"/>
  <c r="L117" i="16"/>
  <c r="G117" i="16"/>
  <c r="L115" i="16"/>
  <c r="G115" i="16"/>
  <c r="L70" i="16"/>
  <c r="G70" i="16"/>
  <c r="N94" i="16"/>
  <c r="I94" i="16"/>
  <c r="L88" i="16"/>
  <c r="G88" i="16"/>
  <c r="P94" i="11"/>
  <c r="L94" i="16"/>
  <c r="G94" i="16"/>
  <c r="S122" i="11"/>
  <c r="N122" i="11"/>
  <c r="L71" i="16"/>
  <c r="G71" i="16"/>
  <c r="L87" i="16"/>
  <c r="G87" i="16"/>
  <c r="M117" i="11"/>
  <c r="G117" i="11"/>
  <c r="Q117" i="11"/>
  <c r="Q70" i="11"/>
  <c r="M70" i="11"/>
  <c r="Q120" i="11"/>
  <c r="M120" i="11"/>
  <c r="L121" i="16"/>
  <c r="G121" i="16"/>
  <c r="O94" i="11"/>
  <c r="T94" i="11"/>
  <c r="M118" i="11"/>
  <c r="G118" i="11"/>
  <c r="Q118" i="11"/>
  <c r="Q94" i="11"/>
  <c r="G120" i="11"/>
  <c r="G120" i="16"/>
  <c r="L120" i="16"/>
  <c r="G70" i="15"/>
  <c r="M70" i="1"/>
  <c r="L70" i="14"/>
  <c r="L70" i="15"/>
  <c r="Q70" i="1"/>
  <c r="G70" i="14"/>
  <c r="P122" i="16"/>
  <c r="K122" i="16"/>
  <c r="I122" i="11"/>
  <c r="I122" i="16"/>
  <c r="N122" i="16"/>
  <c r="L115" i="15"/>
  <c r="G115" i="15"/>
  <c r="Q115" i="1"/>
  <c r="G115" i="14"/>
  <c r="L115" i="14"/>
  <c r="G115" i="1"/>
  <c r="M115" i="1"/>
  <c r="K122" i="11"/>
  <c r="P122" i="11"/>
  <c r="Q122" i="11"/>
  <c r="G118" i="15"/>
  <c r="Q118" i="1"/>
  <c r="G118" i="14"/>
  <c r="M118" i="1"/>
  <c r="L118" i="15"/>
  <c r="G118" i="1"/>
  <c r="L118" i="14"/>
  <c r="M71" i="1"/>
  <c r="L71" i="15"/>
  <c r="G71" i="15"/>
  <c r="G71" i="14"/>
  <c r="Q71" i="1"/>
  <c r="L71" i="14"/>
  <c r="L122" i="14"/>
  <c r="G122" i="15"/>
  <c r="L122" i="15"/>
  <c r="G122" i="14"/>
  <c r="G122" i="1"/>
  <c r="Q122" i="1"/>
  <c r="Q71" i="11"/>
  <c r="M71" i="11"/>
  <c r="Q87" i="1"/>
  <c r="M87" i="1"/>
  <c r="L87" i="14"/>
  <c r="G87" i="14"/>
  <c r="G87" i="15"/>
  <c r="L87" i="15"/>
  <c r="M120" i="1"/>
  <c r="L120" i="14"/>
  <c r="L120" i="15"/>
  <c r="G120" i="15"/>
  <c r="G120" i="14"/>
  <c r="G120" i="1"/>
  <c r="Q120" i="1"/>
  <c r="J94" i="15"/>
  <c r="O94" i="14"/>
  <c r="O94" i="15"/>
  <c r="O94" i="1"/>
  <c r="J94" i="14"/>
  <c r="T94" i="1"/>
  <c r="I122" i="14"/>
  <c r="N122" i="14"/>
  <c r="S122" i="1"/>
  <c r="N122" i="15"/>
  <c r="I122" i="15"/>
  <c r="I122" i="1"/>
  <c r="N122" i="1"/>
  <c r="M94" i="16"/>
  <c r="H94" i="16"/>
  <c r="Q93" i="11"/>
  <c r="M93" i="11"/>
  <c r="M94" i="11"/>
  <c r="R94" i="11"/>
  <c r="P94" i="15"/>
  <c r="P94" i="14"/>
  <c r="K94" i="14"/>
  <c r="P94" i="1"/>
  <c r="K94" i="15"/>
  <c r="Q115" i="11"/>
  <c r="G115" i="11"/>
  <c r="M115" i="11"/>
  <c r="K94" i="11"/>
  <c r="K94" i="16"/>
  <c r="P94" i="16"/>
  <c r="G122" i="11"/>
  <c r="G122" i="16"/>
  <c r="L122" i="16"/>
  <c r="L88" i="14"/>
  <c r="M88" i="1"/>
  <c r="G88" i="14"/>
  <c r="L88" i="15"/>
  <c r="Q88" i="1"/>
  <c r="G88" i="15"/>
  <c r="M121" i="1"/>
  <c r="L121" i="14"/>
  <c r="G121" i="14"/>
  <c r="Q121" i="1"/>
  <c r="L121" i="15"/>
  <c r="G121" i="1"/>
  <c r="G121" i="15"/>
  <c r="I94" i="14"/>
  <c r="N94" i="14"/>
  <c r="N94" i="1"/>
  <c r="S94" i="1"/>
  <c r="I94" i="15"/>
  <c r="N94" i="15"/>
  <c r="L94" i="15"/>
  <c r="Q94" i="1"/>
  <c r="L94" i="14"/>
  <c r="G94" i="14"/>
  <c r="G94" i="15"/>
  <c r="L93" i="14"/>
  <c r="L93" i="15"/>
  <c r="G93" i="14"/>
  <c r="Q93" i="1"/>
  <c r="M93" i="1"/>
  <c r="G93" i="15"/>
  <c r="H94" i="14"/>
  <c r="M94" i="15"/>
  <c r="H94" i="15"/>
  <c r="M94" i="1"/>
  <c r="R94" i="1"/>
  <c r="M94" i="14"/>
  <c r="Q88" i="11"/>
  <c r="M88" i="11"/>
  <c r="Q119" i="1"/>
  <c r="G119" i="15"/>
  <c r="L119" i="14"/>
  <c r="L119" i="15"/>
  <c r="M119" i="1"/>
  <c r="G119" i="1"/>
  <c r="G119" i="14"/>
  <c r="M122" i="1"/>
  <c r="R122" i="1"/>
  <c r="M122" i="15"/>
  <c r="H122" i="15"/>
  <c r="M122" i="14"/>
  <c r="H122" i="1"/>
  <c r="H122" i="14"/>
  <c r="O122" i="15"/>
  <c r="O122" i="1"/>
  <c r="J122" i="14"/>
  <c r="T122" i="1"/>
  <c r="O122" i="14"/>
  <c r="J122" i="1"/>
  <c r="J122" i="15"/>
  <c r="Q119" i="11"/>
  <c r="G119" i="11"/>
  <c r="M119" i="11"/>
  <c r="M87" i="11"/>
  <c r="Q87" i="11"/>
  <c r="G117" i="14"/>
  <c r="G117" i="15"/>
  <c r="L117" i="15"/>
  <c r="L117" i="14"/>
  <c r="Q117" i="1"/>
  <c r="G117" i="1"/>
  <c r="M117" i="1"/>
  <c r="P122" i="15"/>
  <c r="P122" i="1"/>
  <c r="P122" i="14"/>
  <c r="K122" i="15"/>
  <c r="G70" i="1"/>
  <c r="G71" i="1"/>
  <c r="G87" i="1"/>
  <c r="G88" i="1"/>
  <c r="G93" i="1"/>
  <c r="G94" i="1"/>
  <c r="H94" i="1"/>
  <c r="I94" i="1"/>
  <c r="J94" i="1"/>
  <c r="K94" i="1"/>
  <c r="K122" i="1"/>
  <c r="K122" i="14"/>
  <c r="S94" i="11"/>
  <c r="N94" i="11"/>
  <c r="R122" i="11"/>
  <c r="H122" i="11"/>
  <c r="M122" i="11"/>
  <c r="T122" i="11"/>
  <c r="G88" i="11"/>
  <c r="G93" i="11"/>
  <c r="G94" i="11"/>
  <c r="H94" i="11"/>
  <c r="I94" i="11"/>
  <c r="J94" i="11"/>
  <c r="J122" i="11"/>
  <c r="O122" i="11"/>
  <c r="M121" i="11"/>
  <c r="G70" i="11"/>
  <c r="G71" i="11"/>
  <c r="G87" i="11"/>
  <c r="G121" i="11"/>
  <c r="Q121"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Bayuk</author>
    <author>Mike Bayuk</author>
  </authors>
  <commentList>
    <comment ref="G8" authorId="0" shapeId="0" xr:uid="{79D9758F-D159-E842-92D3-924BFD9A004F}">
      <text>
        <r>
          <rPr>
            <sz val="10"/>
            <color rgb="FF000000"/>
            <rFont val="Tahoma"/>
            <family val="2"/>
          </rPr>
          <t>Cells G8:K43 should be student enrollment budgeted for each category</t>
        </r>
      </text>
    </comment>
    <comment ref="E59" authorId="1" shapeId="0" xr:uid="{2CF937F9-170F-1A41-AE91-490D2181F935}">
      <text>
        <r>
          <rPr>
            <sz val="10"/>
            <color rgb="FF000000"/>
            <rFont val="Montserrat"/>
          </rPr>
          <t>Associated expense should be included in Occupancy Expenses</t>
        </r>
      </text>
    </comment>
    <comment ref="E61" authorId="1" shapeId="0" xr:uid="{ADCC152F-F84F-EC45-A79F-54376E08F61F}">
      <text>
        <r>
          <rPr>
            <sz val="10"/>
            <color rgb="FF000000"/>
            <rFont val="Montserrat"/>
          </rPr>
          <t>Teachers and Special Education Salaries and Benefits</t>
        </r>
      </text>
    </comment>
    <comment ref="E62" authorId="1" shapeId="0" xr:uid="{7BB46C02-FD77-FB40-9F6F-926A75C792F5}">
      <text>
        <r>
          <rPr>
            <sz val="10"/>
            <color rgb="FF000000"/>
            <rFont val="Montserrat"/>
          </rPr>
          <t>Other Education Professionals Salaries and Benefits</t>
        </r>
      </text>
    </comment>
    <comment ref="E63" authorId="1" shapeId="0" xr:uid="{B067A9D8-FD81-7740-9B0F-55BA9475BD3E}">
      <text>
        <r>
          <rPr>
            <sz val="10"/>
            <color rgb="FF000000"/>
            <rFont val="Montserrat"/>
          </rPr>
          <t>Principal/Executive Salary and Benefits</t>
        </r>
      </text>
    </comment>
    <comment ref="E65" authorId="1" shapeId="0" xr:uid="{B23B5A83-C04A-0647-A49C-CAD379DF3D43}">
      <text>
        <r>
          <rPr>
            <sz val="10"/>
            <color rgb="FF000000"/>
            <rFont val="Montserrat"/>
          </rPr>
          <t>Should not include facility salaries and benefits; these should be included in the appropriate row in Occupancy Expenses.</t>
        </r>
      </text>
    </comment>
    <comment ref="E68" authorId="1" shapeId="0" xr:uid="{962C8C8D-DE3E-5E4E-9A59-F07BA129B720}">
      <text>
        <r>
          <rPr>
            <sz val="10"/>
            <color rgb="FF000000"/>
            <rFont val="Montserrat"/>
          </rPr>
          <t>Contracted Student Services and Other Direct Student Expense</t>
        </r>
      </text>
    </comment>
    <comment ref="E69" authorId="1" shapeId="0" xr:uid="{CF7D0637-E0D9-0744-8B07-92F79AC98990}">
      <text>
        <r>
          <rPr>
            <sz val="10"/>
            <color rgb="FF000000"/>
            <rFont val="Montserrat"/>
          </rPr>
          <t>Educational Supplies and Textbooks and Student Assessment Materials/Program Evaluation</t>
        </r>
      </text>
    </comment>
    <comment ref="E78" authorId="1" shapeId="0" xr:uid="{80E53238-F8DC-CC4F-AA21-DB93759F3AD2}">
      <text>
        <r>
          <rPr>
            <sz val="10"/>
            <color rgb="FF000000"/>
            <rFont val="Montserrat"/>
          </rPr>
          <t>Includes Building Maintenance and Repairs, Contracted Building Services, and Other Occupancy Expenses</t>
        </r>
      </text>
    </comment>
    <comment ref="E85" authorId="1" shapeId="0" xr:uid="{D9F21F55-59C8-2B43-98F3-065A36D31922}">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E103" authorId="1" shapeId="0" xr:uid="{59746B6A-6774-7243-969D-51E42E60D2AE}">
      <text>
        <r>
          <rPr>
            <sz val="10"/>
            <color rgb="FF000000"/>
            <rFont val="Montserrat"/>
          </rPr>
          <t>From 5-Yr PCSB Enrollment Budget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Bayuk</author>
    <author>Mike Bayuk</author>
    <author>tc={FFCF0926-A26F-43D6-8A2C-83EC015ABA02}</author>
    <author>tc={33E7AFA4-B6B8-4907-B0A4-A2A8E9178268}</author>
  </authors>
  <commentList>
    <comment ref="G8" authorId="0" shapeId="0" xr:uid="{16285A91-984E-904E-B750-22520C4F13D6}">
      <text>
        <r>
          <rPr>
            <sz val="10"/>
            <color rgb="FF000000"/>
            <rFont val="Tahoma"/>
            <family val="2"/>
          </rPr>
          <t>Cells G8:K43 should be student enrollment budgeted for each category</t>
        </r>
      </text>
    </comment>
    <comment ref="E59" authorId="1" shapeId="0" xr:uid="{CF005D77-29DB-CD49-9749-FEF2D0D6BD3B}">
      <text>
        <r>
          <rPr>
            <sz val="10"/>
            <color rgb="FF000000"/>
            <rFont val="Montserrat"/>
          </rPr>
          <t>Associated expense should be included in Occupancy Expenses</t>
        </r>
      </text>
    </comment>
    <comment ref="E61" authorId="1" shapeId="0" xr:uid="{B36BB376-1EEB-0C47-BA86-CEF867E2B2A9}">
      <text>
        <r>
          <rPr>
            <sz val="10"/>
            <color rgb="FF000000"/>
            <rFont val="Montserrat"/>
          </rPr>
          <t>Teachers and Special Education Salaries and Benefits</t>
        </r>
      </text>
    </comment>
    <comment ref="E62" authorId="1" shapeId="0" xr:uid="{22DE03B4-6A82-FB4C-87D1-8D4036D836B2}">
      <text>
        <r>
          <rPr>
            <sz val="10"/>
            <color rgb="FF000000"/>
            <rFont val="Montserrat"/>
          </rPr>
          <t>Other Education Professionals Salaries and Benefits</t>
        </r>
      </text>
    </comment>
    <comment ref="E63" authorId="1" shapeId="0" xr:uid="{5FC2D56E-CF9A-DD4B-8AF9-E0315CC02738}">
      <text>
        <r>
          <rPr>
            <sz val="10"/>
            <color rgb="FF000000"/>
            <rFont val="Montserrat"/>
          </rPr>
          <t>Principal/Executive Salary and Benefits</t>
        </r>
      </text>
    </comment>
    <comment ref="E65" authorId="1" shapeId="0" xr:uid="{3072C9F3-1E86-1F47-BD1D-09915083D148}">
      <text>
        <r>
          <rPr>
            <sz val="10"/>
            <color rgb="FF000000"/>
            <rFont val="Montserrat"/>
          </rPr>
          <t>Should not include facility salaries and benefits; these should be included in the appropriate row in Occupancy Expenses.</t>
        </r>
      </text>
    </comment>
    <comment ref="E68" authorId="1" shapeId="0" xr:uid="{F7DC4F2A-A1B4-634B-9FD0-B28625B54CC4}">
      <text>
        <r>
          <rPr>
            <sz val="10"/>
            <color rgb="FF000000"/>
            <rFont val="Montserrat"/>
          </rPr>
          <t>Contracted Student Services and Other Direct Student Expense</t>
        </r>
      </text>
    </comment>
    <comment ref="E69" authorId="1" shapeId="0" xr:uid="{037A0ABB-B902-C444-BB7B-B3DEF0CB489C}">
      <text>
        <r>
          <rPr>
            <sz val="10"/>
            <color rgb="FF000000"/>
            <rFont val="Montserrat"/>
          </rPr>
          <t>Educational Supplies and Textbooks and Student Assessment Materials/Program Evaluation</t>
        </r>
      </text>
    </comment>
    <comment ref="E78" authorId="1" shapeId="0" xr:uid="{03505577-B59C-A440-B021-84E96278B5AF}">
      <text>
        <r>
          <rPr>
            <sz val="10"/>
            <color rgb="FF000000"/>
            <rFont val="Montserrat"/>
          </rPr>
          <t>Includes Building Maintenance and Repairs, Contracted Building Services, and Other Occupancy Expenses</t>
        </r>
      </text>
    </comment>
    <comment ref="E85" authorId="1" shapeId="0" xr:uid="{94EFCF1F-39EC-2E41-9657-7FFCD7DC6EBD}">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F94" authorId="2" shapeId="0" xr:uid="{FFCF0926-A26F-43D6-8A2C-83EC015ABA02}">
      <text>
        <t>[Threaded comment]
Your version of Excel allows you to read this threaded comment; however, any edits to it will get removed if the file is opened in a newer version of Excel. Learn more: https://go.microsoft.com/fwlink/?linkid=870924
Comment:
    Per Hub submission for FY25</t>
      </text>
    </comment>
    <comment ref="F99" authorId="3" shapeId="0" xr:uid="{33E7AFA4-B6B8-4907-B0A4-A2A8E9178268}">
      <text>
        <t>[Threaded comment]
Your version of Excel allows you to read this threaded comment; however, any edits to it will get removed if the file is opened in a newer version of Excel. Learn more: https://go.microsoft.com/fwlink/?linkid=870924
Comment:
    Per Hub submission for FY25 and aligned to CFRS</t>
      </text>
    </comment>
    <comment ref="E103" authorId="1" shapeId="0" xr:uid="{EBE6C148-743F-B743-AC9D-E8CB1BFC97C3}">
      <text>
        <r>
          <rPr>
            <sz val="10"/>
            <color rgb="FF000000"/>
            <rFont val="Montserrat"/>
          </rPr>
          <t>From 5-Yr PCSB Enrollment Budget worksheet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Bayuk</author>
    <author>Mike Bayuk</author>
  </authors>
  <commentList>
    <comment ref="G8" authorId="0" shapeId="0" xr:uid="{2CE359EA-6C59-6049-9AE7-B81FCC907462}">
      <text>
        <r>
          <rPr>
            <sz val="10"/>
            <color rgb="FF000000"/>
            <rFont val="Tahoma"/>
            <family val="2"/>
          </rPr>
          <t>Cells G8:K43 should be student enrollment budgeted for each category</t>
        </r>
      </text>
    </comment>
    <comment ref="E59" authorId="1" shapeId="0" xr:uid="{F931BD76-47D4-8943-A4BB-08A69DA6F3C3}">
      <text>
        <r>
          <rPr>
            <sz val="10"/>
            <color rgb="FF000000"/>
            <rFont val="Montserrat"/>
          </rPr>
          <t>Associated expense should be included in Occupancy Expenses</t>
        </r>
      </text>
    </comment>
    <comment ref="E61" authorId="1" shapeId="0" xr:uid="{51B07494-4C1E-8543-AD52-5DA9EA386059}">
      <text>
        <r>
          <rPr>
            <sz val="10"/>
            <color rgb="FF000000"/>
            <rFont val="Montserrat"/>
          </rPr>
          <t>Teachers and Special Education Salaries and Benefits</t>
        </r>
      </text>
    </comment>
    <comment ref="E62" authorId="1" shapeId="0" xr:uid="{E1324693-73D7-BE49-8825-D24DB7A919F6}">
      <text>
        <r>
          <rPr>
            <sz val="10"/>
            <color rgb="FF000000"/>
            <rFont val="Montserrat"/>
          </rPr>
          <t>Other Education Professionals Salaries and Benefits</t>
        </r>
      </text>
    </comment>
    <comment ref="E63" authorId="1" shapeId="0" xr:uid="{0579902C-95A3-F94A-BED5-9008B2D2BFC6}">
      <text>
        <r>
          <rPr>
            <sz val="10"/>
            <color rgb="FF000000"/>
            <rFont val="Montserrat"/>
          </rPr>
          <t>Principal/Executive Salary and Benefits</t>
        </r>
      </text>
    </comment>
    <comment ref="E65" authorId="1" shapeId="0" xr:uid="{E69209FC-2CF7-D54C-9140-2DFDEA445F4D}">
      <text>
        <r>
          <rPr>
            <sz val="10"/>
            <color rgb="FF000000"/>
            <rFont val="Montserrat"/>
          </rPr>
          <t>Should not include facility salaries and benefits; these should be included in the appropriate row in Occupancy Expenses.</t>
        </r>
      </text>
    </comment>
    <comment ref="E68" authorId="1" shapeId="0" xr:uid="{DA61C286-C640-1542-9F82-1C3AC45297EF}">
      <text>
        <r>
          <rPr>
            <sz val="10"/>
            <color rgb="FF000000"/>
            <rFont val="Montserrat"/>
          </rPr>
          <t>Contracted Student Services and Other Direct Student Expense</t>
        </r>
      </text>
    </comment>
    <comment ref="E69" authorId="1" shapeId="0" xr:uid="{1246F048-515B-A040-A115-3BE5C7173F76}">
      <text>
        <r>
          <rPr>
            <sz val="10"/>
            <color rgb="FF000000"/>
            <rFont val="Montserrat"/>
          </rPr>
          <t>Educational Supplies and Textbooks and Student Assessment Materials/Program Evaluation</t>
        </r>
      </text>
    </comment>
    <comment ref="E78" authorId="1" shapeId="0" xr:uid="{2CC76C29-B802-D944-A76B-A49DFDC4077C}">
      <text>
        <r>
          <rPr>
            <sz val="10"/>
            <color rgb="FF000000"/>
            <rFont val="Montserrat"/>
          </rPr>
          <t>Includes Building Maintenance and Repairs, Contracted Building Services, and Other Occupancy Expenses</t>
        </r>
      </text>
    </comment>
    <comment ref="E85" authorId="1" shapeId="0" xr:uid="{908B8AB2-F5D2-BD44-AAA9-1AA157EE0471}">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E103" authorId="1" shapeId="0" xr:uid="{D41E5289-9B1C-4042-B248-15688238F883}">
      <text>
        <r>
          <rPr>
            <sz val="10"/>
            <color rgb="FF000000"/>
            <rFont val="Montserrat"/>
          </rPr>
          <t>From 5-Yr PCSB Enrollment Budget worksheet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Mike Bayuk</author>
  </authors>
  <commentList>
    <comment ref="E59" authorId="0" shapeId="0" xr:uid="{40ABC5ED-B18D-7748-8F0F-D67C254394FD}">
      <text>
        <r>
          <rPr>
            <sz val="10"/>
            <color rgb="FF000000"/>
            <rFont val="Montserrat"/>
          </rPr>
          <t>Associated expense should be included in Occupancy Expenses</t>
        </r>
      </text>
    </comment>
    <comment ref="E61" authorId="0" shapeId="0" xr:uid="{4AA02756-AB80-9644-BF44-C93E660E21D5}">
      <text>
        <r>
          <rPr>
            <sz val="10"/>
            <color rgb="FF000000"/>
            <rFont val="Montserrat"/>
          </rPr>
          <t>Teachers and Special Education Salaries and Benefits</t>
        </r>
      </text>
    </comment>
    <comment ref="E62" authorId="0" shapeId="0" xr:uid="{8E0861B1-3082-1247-91B2-9C750A4E5841}">
      <text>
        <r>
          <rPr>
            <sz val="10"/>
            <color rgb="FF000000"/>
            <rFont val="Montserrat"/>
          </rPr>
          <t>Other Education Professionals Salaries and Benefits</t>
        </r>
      </text>
    </comment>
    <comment ref="E63" authorId="0" shapeId="0" xr:uid="{90CFFC6E-90E8-F14C-8CFA-9AD2EBB933AB}">
      <text>
        <r>
          <rPr>
            <sz val="10"/>
            <color rgb="FF000000"/>
            <rFont val="Montserrat"/>
          </rPr>
          <t>Principal/Executive Salary and Benefits</t>
        </r>
      </text>
    </comment>
    <comment ref="E65" authorId="0" shapeId="0" xr:uid="{E70D6EAD-71C3-164B-98B9-14A324E04D94}">
      <text>
        <r>
          <rPr>
            <sz val="10"/>
            <color rgb="FF000000"/>
            <rFont val="Montserrat"/>
          </rPr>
          <t>Should not include facility salaries and benefits; these should be included in the appropriate row in Occupancy Expenses.</t>
        </r>
      </text>
    </comment>
    <comment ref="E68" authorId="0" shapeId="0" xr:uid="{785D51C6-EBE8-1746-9A3C-9203CE8052BD}">
      <text>
        <r>
          <rPr>
            <sz val="10"/>
            <color rgb="FF000000"/>
            <rFont val="Montserrat"/>
          </rPr>
          <t>Contracted Student Services and Other Direct Student Expense</t>
        </r>
      </text>
    </comment>
    <comment ref="E69" authorId="0" shapeId="0" xr:uid="{3F295E78-BB93-AB4D-AFB2-3C4F7456A14A}">
      <text>
        <r>
          <rPr>
            <sz val="10"/>
            <color rgb="FF000000"/>
            <rFont val="Montserrat"/>
          </rPr>
          <t>Educational Supplies and Textbooks and Student Assessment Materials/Program Evaluation</t>
        </r>
      </text>
    </comment>
    <comment ref="E78" authorId="0" shapeId="0" xr:uid="{F0F5D438-6519-1440-9051-C71DBC885ABD}">
      <text>
        <r>
          <rPr>
            <sz val="10"/>
            <color rgb="FF000000"/>
            <rFont val="Montserrat"/>
          </rPr>
          <t>Includes Building Maintenance and Repairs, Contracted Building Services, and Other Occupancy Expenses</t>
        </r>
      </text>
    </comment>
    <comment ref="E85" authorId="0" shapeId="0" xr:uid="{458118BF-8C68-7C42-9407-CA99A24A29E7}">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E103" authorId="0" shapeId="0" xr:uid="{1C0FFF85-C689-F54B-860F-173CFA619D81}">
      <text>
        <r>
          <rPr>
            <sz val="10"/>
            <color rgb="FF000000"/>
            <rFont val="Montserrat"/>
          </rPr>
          <t>From 5-Yr PCSB Enrollment Budget worksheet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Mike Bayuk</author>
  </authors>
  <commentList>
    <comment ref="E59" authorId="0" shapeId="0" xr:uid="{95EB2CF0-2D06-5548-9485-BDA69CB713ED}">
      <text>
        <r>
          <rPr>
            <sz val="10"/>
            <color rgb="FF000000"/>
            <rFont val="Montserrat"/>
          </rPr>
          <t>Associated expense should be included in Occupancy Expenses</t>
        </r>
      </text>
    </comment>
    <comment ref="E61" authorId="0" shapeId="0" xr:uid="{5358296F-AC0F-2042-96FC-C86BF9C8752E}">
      <text>
        <r>
          <rPr>
            <sz val="10"/>
            <color rgb="FF000000"/>
            <rFont val="Montserrat"/>
          </rPr>
          <t>Teachers and Special Education Salaries and Benefits</t>
        </r>
      </text>
    </comment>
    <comment ref="E62" authorId="0" shapeId="0" xr:uid="{FC3CE23D-4763-0742-B4B3-D1BD88710BAE}">
      <text>
        <r>
          <rPr>
            <sz val="10"/>
            <color rgb="FF000000"/>
            <rFont val="Montserrat"/>
          </rPr>
          <t>Other Education Professionals Salaries and Benefits</t>
        </r>
      </text>
    </comment>
    <comment ref="E63" authorId="0" shapeId="0" xr:uid="{483A8ED4-F1B0-3C4E-A3B8-EA98F212FA46}">
      <text>
        <r>
          <rPr>
            <sz val="10"/>
            <color rgb="FF000000"/>
            <rFont val="Montserrat"/>
          </rPr>
          <t>Principal/Executive Salary and Benefits</t>
        </r>
      </text>
    </comment>
    <comment ref="E65" authorId="0" shapeId="0" xr:uid="{9E163E9C-5512-4F4B-A7DB-3DCF0BA512C8}">
      <text>
        <r>
          <rPr>
            <sz val="10"/>
            <color rgb="FF000000"/>
            <rFont val="Montserrat"/>
          </rPr>
          <t>Should not include facility salaries and benefits; these should be included in the appropriate row in Occupancy Expenses.</t>
        </r>
      </text>
    </comment>
    <comment ref="E68" authorId="0" shapeId="0" xr:uid="{39394FCD-C2F4-3242-86E7-3986C026D3AD}">
      <text>
        <r>
          <rPr>
            <sz val="10"/>
            <color rgb="FF000000"/>
            <rFont val="Montserrat"/>
          </rPr>
          <t>Contracted Student Services and Other Direct Student Expense</t>
        </r>
      </text>
    </comment>
    <comment ref="E69" authorId="0" shapeId="0" xr:uid="{3BAFEE51-670E-D648-B41C-28ED4747649C}">
      <text>
        <r>
          <rPr>
            <sz val="10"/>
            <color rgb="FF000000"/>
            <rFont val="Montserrat"/>
          </rPr>
          <t>Educational Supplies and Textbooks and Student Assessment Materials/Program Evaluation</t>
        </r>
      </text>
    </comment>
    <comment ref="E78" authorId="0" shapeId="0" xr:uid="{C85457BA-A64C-BC4B-BAC2-0ED53F641E3B}">
      <text>
        <r>
          <rPr>
            <sz val="10"/>
            <color rgb="FF000000"/>
            <rFont val="Montserrat"/>
          </rPr>
          <t>Includes Building Maintenance and Repairs, Contracted Building Services, and Other Occupancy Expenses</t>
        </r>
      </text>
    </comment>
    <comment ref="E85" authorId="0" shapeId="0" xr:uid="{87CC82F9-1A59-3248-9982-488654EE8AD5}">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E103" authorId="0" shapeId="0" xr:uid="{48B07CC9-EA8E-8B40-90B2-87E03A8D7D7B}">
      <text>
        <r>
          <rPr>
            <sz val="10"/>
            <color rgb="FF000000"/>
            <rFont val="Montserrat"/>
          </rPr>
          <t>From 5-Yr PCSB Enrollment Budget worksheet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Mike Bayuk</author>
  </authors>
  <commentList>
    <comment ref="E59" authorId="0" shapeId="0" xr:uid="{8C488653-F884-4617-A71F-7D7AACAF218D}">
      <text>
        <r>
          <rPr>
            <sz val="10"/>
            <color rgb="FF000000"/>
            <rFont val="Montserrat"/>
          </rPr>
          <t>Associated expense should be included in Occupancy Expenses</t>
        </r>
      </text>
    </comment>
    <comment ref="E61" authorId="0" shapeId="0" xr:uid="{90D3B583-95B8-4D80-AEAE-7C3C27C6420E}">
      <text>
        <r>
          <rPr>
            <sz val="10"/>
            <color rgb="FF000000"/>
            <rFont val="Montserrat"/>
          </rPr>
          <t>Teachers and Special Education Salaries and Benefits</t>
        </r>
      </text>
    </comment>
    <comment ref="E62" authorId="0" shapeId="0" xr:uid="{3DDDFA8F-CCF7-4846-9508-F608406F9F5B}">
      <text>
        <r>
          <rPr>
            <sz val="10"/>
            <color rgb="FF000000"/>
            <rFont val="Montserrat"/>
          </rPr>
          <t>Other Education Professionals Salaries and Benefits</t>
        </r>
      </text>
    </comment>
    <comment ref="E63" authorId="0" shapeId="0" xr:uid="{639B9639-62C5-48CA-AB63-1586EF7E483E}">
      <text>
        <r>
          <rPr>
            <sz val="10"/>
            <color rgb="FF000000"/>
            <rFont val="Montserrat"/>
          </rPr>
          <t>Principal/Executive Salary and Benefits</t>
        </r>
      </text>
    </comment>
    <comment ref="E65" authorId="0" shapeId="0" xr:uid="{6D4A7273-BFFB-4E26-A602-4188F1104904}">
      <text>
        <r>
          <rPr>
            <sz val="10"/>
            <color rgb="FF000000"/>
            <rFont val="Montserrat"/>
          </rPr>
          <t>Should not include facility salaries and benefits; these should be included in the appropriate row in Occupancy Expenses.</t>
        </r>
      </text>
    </comment>
    <comment ref="E68" authorId="0" shapeId="0" xr:uid="{4BE8F5C2-8C40-45E1-84F3-9D5E4800A546}">
      <text>
        <r>
          <rPr>
            <sz val="10"/>
            <color rgb="FF000000"/>
            <rFont val="Montserrat"/>
          </rPr>
          <t>Contracted Student Services and Other Direct Student Expense</t>
        </r>
      </text>
    </comment>
    <comment ref="E69" authorId="0" shapeId="0" xr:uid="{D05EFF0A-33FC-490F-A730-770E03C3706F}">
      <text>
        <r>
          <rPr>
            <sz val="10"/>
            <color rgb="FF000000"/>
            <rFont val="Montserrat"/>
          </rPr>
          <t>Educational Supplies and Textbooks and Student Assessment Materials/Program Evaluation</t>
        </r>
      </text>
    </comment>
    <comment ref="E78" authorId="0" shapeId="0" xr:uid="{45E42C2D-5360-4342-93BB-B93D61B27EF6}">
      <text>
        <r>
          <rPr>
            <sz val="10"/>
            <color rgb="FF000000"/>
            <rFont val="Montserrat"/>
          </rPr>
          <t>Includes Building Maintenance and Repairs, Contracted Building Services, and Other Occupancy Expenses</t>
        </r>
      </text>
    </comment>
    <comment ref="E85" authorId="0" shapeId="0" xr:uid="{0F69A038-11F4-4253-AE14-4E8B43C621EA}">
      <text>
        <r>
          <rPr>
            <sz val="10"/>
            <color rgb="FF000000"/>
            <rFont val="Montserrat"/>
          </rPr>
          <t>Includes Office Supplies and Materials, Office Equipment Rental and Maintenance, Telephone/Telecommunications, Legal, Accounting and Payroll Services, Insurance, Transportation, Professional Development, PCSB Administrative Fee, Other General Expense</t>
        </r>
      </text>
    </comment>
    <comment ref="E103" authorId="0" shapeId="0" xr:uid="{ADEB0CD7-17C4-47AC-A03F-8165AB42AD7D}">
      <text>
        <r>
          <rPr>
            <sz val="10"/>
            <color rgb="FF000000"/>
            <rFont val="Montserrat"/>
          </rPr>
          <t>From 5-Yr PCSB Enrollment Budget worksheet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<sst xmlns="http://schemas.openxmlformats.org/spreadsheetml/2006/main" count="1711" uniqueCount="350">
  <si>
    <t>Data Type</t>
  </si>
  <si>
    <t>LEA ID</t>
  </si>
  <si>
    <t>LEA</t>
  </si>
  <si>
    <t>First of Five Budgeted Fiscal Years</t>
  </si>
  <si>
    <t>Element</t>
  </si>
  <si>
    <t>Assumption Comments</t>
  </si>
  <si>
    <t>PCSB 5-Year Budget</t>
  </si>
  <si>
    <t>Kingsman Academy PCS</t>
  </si>
  <si>
    <t>2025-2026</t>
  </si>
  <si>
    <r>
      <rPr>
        <sz val="11"/>
        <color rgb="FF00B050"/>
        <rFont val="Montserrat"/>
      </rPr>
      <t>Per Pupil Funding</t>
    </r>
    <r>
      <rPr>
        <sz val="11"/>
        <color theme="1"/>
        <rFont val="Montserrat"/>
        <family val="2"/>
      </rPr>
      <t xml:space="preserve"> </t>
    </r>
    <r>
      <rPr>
        <sz val="11"/>
        <color rgb="FF00B0F0"/>
        <rFont val="Montserrat"/>
      </rPr>
      <t>Foundation Level</t>
    </r>
    <r>
      <rPr>
        <sz val="11"/>
        <color theme="1"/>
        <rFont val="Montserrat"/>
        <family val="2"/>
      </rPr>
      <t xml:space="preserve"> % Increase from Prior Fiscal Year</t>
    </r>
  </si>
  <si>
    <t>-</t>
  </si>
  <si>
    <r>
      <rPr>
        <sz val="11"/>
        <color rgb="FF00B050"/>
        <rFont val="Montserrat"/>
      </rPr>
      <t>Per Pupil Funding</t>
    </r>
    <r>
      <rPr>
        <sz val="11"/>
        <color theme="1"/>
        <rFont val="Montserrat"/>
        <family val="2"/>
      </rPr>
      <t xml:space="preserve"> </t>
    </r>
    <r>
      <rPr>
        <sz val="11"/>
        <color rgb="FF00B0F0"/>
        <rFont val="Montserrat"/>
      </rPr>
      <t>Foundation Level</t>
    </r>
  </si>
  <si>
    <r>
      <t>Per Pupil Funding Non-Residential Facilities</t>
    </r>
    <r>
      <rPr>
        <sz val="11"/>
        <rFont val="Montserrat"/>
      </rPr>
      <t xml:space="preserve"> % Increase from Prior Fiscal Year</t>
    </r>
  </si>
  <si>
    <t>Per Pupil Non-Residential Facilities Allotment</t>
  </si>
  <si>
    <r>
      <t xml:space="preserve">Per Pupil Funding Residential Facilities </t>
    </r>
    <r>
      <rPr>
        <sz val="11"/>
        <rFont val="Montserrat"/>
      </rPr>
      <t>% Increase from Prior Fiscal Year</t>
    </r>
  </si>
  <si>
    <t>Per Pupil Residential Facilities Allotment</t>
  </si>
  <si>
    <t>PK3</t>
  </si>
  <si>
    <t>PK4</t>
  </si>
  <si>
    <t>K</t>
  </si>
  <si>
    <t>Alternative</t>
  </si>
  <si>
    <t>Ungraded - Special Education</t>
  </si>
  <si>
    <t>Adult</t>
  </si>
  <si>
    <t>Students with Disabilities - Level 1</t>
  </si>
  <si>
    <t>Students with Disabilities - Level 2</t>
  </si>
  <si>
    <t>Students with Disabilities - Level 3</t>
  </si>
  <si>
    <t>Students with Disabilities - Level 4</t>
  </si>
  <si>
    <t>At Risk - Over-Age Students Grades 9-12</t>
  </si>
  <si>
    <t>At Risk - All Students</t>
  </si>
  <si>
    <t>English Learner - Grades 6-12</t>
  </si>
  <si>
    <t>English Learner - All Grades Excluding 6-12</t>
  </si>
  <si>
    <t>Residential</t>
  </si>
  <si>
    <t>Residential - Students with Disabilities Level 1</t>
  </si>
  <si>
    <t>Residential - Students with Disabilities Level 2</t>
  </si>
  <si>
    <t>Residential - Students with Disabilities Level 3</t>
  </si>
  <si>
    <t>Residential - Students with Disabilities Level 4</t>
  </si>
  <si>
    <t>Residential - English Learner</t>
  </si>
  <si>
    <t>Extended School Year - Students with Disabilities - Level 1</t>
  </si>
  <si>
    <t>Extended School Year - Students with Disabilities - Level 2</t>
  </si>
  <si>
    <t>Extended School Year - Students with Disabilities - Level 3</t>
  </si>
  <si>
    <t>Extended School Year - Students with Disabilities - Level 4</t>
  </si>
  <si>
    <t>Other Adjustment to General Allocation, DC Funding Allocation</t>
  </si>
  <si>
    <t>Placeholder for At-Risk Calculation error hard coded in file</t>
  </si>
  <si>
    <t>Other Adjustment to Categorical Enhancements, DC Funding Allocation</t>
  </si>
  <si>
    <t>General Education, DC Funding Allocation</t>
  </si>
  <si>
    <t>Categorical Enhancements, DC Funding Allocation</t>
  </si>
  <si>
    <t>Facilities Allowance, DC Funding Allocation</t>
  </si>
  <si>
    <t>Federal Entitlements and Other Federal Funds</t>
  </si>
  <si>
    <t>State and Local Government Contributions and Grants</t>
  </si>
  <si>
    <t>Private Contributions, Donations, and Grants</t>
  </si>
  <si>
    <t>Other Income</t>
  </si>
  <si>
    <t>Operating Revenues</t>
  </si>
  <si>
    <t>Instructional Staff Headcount</t>
  </si>
  <si>
    <t>Student Supports Staff Headcount</t>
  </si>
  <si>
    <t>School Administrators Headcount</t>
  </si>
  <si>
    <t>Business/Operations Headcount</t>
  </si>
  <si>
    <t>Administrative/Other Staff Headcount</t>
  </si>
  <si>
    <t>Facilities Headcount</t>
  </si>
  <si>
    <t>Total Headcount</t>
  </si>
  <si>
    <t>Instructional Staff</t>
  </si>
  <si>
    <t>Student Supports Staff</t>
  </si>
  <si>
    <t>School Administrators</t>
  </si>
  <si>
    <t>Education Personnel Salaries and Benefits Subtotal</t>
  </si>
  <si>
    <t>Business/Operations Salaries and Benefits</t>
  </si>
  <si>
    <t>Administrative/Other Staff Salaries and Benefits</t>
  </si>
  <si>
    <t>Personnel Salaries and Benefits Subtotal</t>
  </si>
  <si>
    <t>Instructional Supports</t>
  </si>
  <si>
    <t>Educational Materials</t>
  </si>
  <si>
    <t>Food Service</t>
  </si>
  <si>
    <t>Direct Student Expenses Subtotal</t>
  </si>
  <si>
    <t>Rent Expense</t>
  </si>
  <si>
    <t>Depreciation, Owned Facilities</t>
  </si>
  <si>
    <t>Amortization, Leased Facilities</t>
  </si>
  <si>
    <t>Interest Expense, Owned Facilities</t>
  </si>
  <si>
    <t>Interest Expense, Leased Facilities</t>
  </si>
  <si>
    <t>Other Occupancy Expenses, Owned Facilities</t>
  </si>
  <si>
    <t>Other Occupancy Expenses, Leased Facilities</t>
  </si>
  <si>
    <t>Occupancy Expenses Subtotal, Owned Facilities</t>
  </si>
  <si>
    <t>Occupancy Expenses Subtotal, Leased Facilities</t>
  </si>
  <si>
    <t>Occupancy Expenses Subtotal</t>
  </si>
  <si>
    <t>Depreciation and Amortization, Non-Facilities</t>
  </si>
  <si>
    <t>Interest Expense, Non-Facilities</t>
  </si>
  <si>
    <t>Management Organization Fee</t>
  </si>
  <si>
    <t>Other General Expenses</t>
  </si>
  <si>
    <t>General Expenses Subtotal</t>
  </si>
  <si>
    <t>Operating Expenses</t>
  </si>
  <si>
    <t>Operating Income (Loss)</t>
  </si>
  <si>
    <t>Nonoperating Income (Loss)</t>
  </si>
  <si>
    <t>Description of Nonoperating Income (Loss)</t>
  </si>
  <si>
    <t>Other Increases (Decreases) in Net Assets</t>
  </si>
  <si>
    <t>Description of Other Increases (Decreases) in Net Assets</t>
  </si>
  <si>
    <t>Change in Net Assets</t>
  </si>
  <si>
    <t>Net Assets</t>
  </si>
  <si>
    <t>Net Cash Provided by (Used In) Operating Activities</t>
  </si>
  <si>
    <t>Net Cash Provided by (Used In) Investing Activities</t>
  </si>
  <si>
    <t>Net Cash Provided by (Used In) Financing Activities</t>
  </si>
  <si>
    <t>Net Change in Cash, Cash Equivalents, and Restricted Cash</t>
  </si>
  <si>
    <t>Cash, Cash Equivalents, and Restricted Cash</t>
  </si>
  <si>
    <t>Restricted Cash and Cash Equivalents</t>
  </si>
  <si>
    <t>Noncurrent Restricted Cash and Cash Equivalents</t>
  </si>
  <si>
    <t>Investments</t>
  </si>
  <si>
    <t>Enrollment</t>
  </si>
  <si>
    <t>Per Pupil Education Personnel Salaries and Benefits</t>
  </si>
  <si>
    <t>Per Pupil Facilities Allowance</t>
  </si>
  <si>
    <t>Per Pupil Occupancy Expenses</t>
  </si>
  <si>
    <t>Average Usable Square Footage, Owned Facilities</t>
  </si>
  <si>
    <t>Average Usable Square Footage, Leased Facilities</t>
  </si>
  <si>
    <t>Average Usable Square Footage, Combined Facilities</t>
  </si>
  <si>
    <t>Average Usable Square Footage per Student</t>
  </si>
  <si>
    <t>Occupancy Expenses per Average Usable Square Foot, Owned Facilities</t>
  </si>
  <si>
    <t>Occupancy Expenses per Average Usable Square Foot, Leased Facilities</t>
  </si>
  <si>
    <t>Occupancy Expenses per Average Usable Square Foot, Combined Facilities</t>
  </si>
  <si>
    <t>Occupancy Expenses as % of Facilities Allowance</t>
  </si>
  <si>
    <t>Change in Net Assets Margin</t>
  </si>
  <si>
    <t>Cash Flow from Operations Margin</t>
  </si>
  <si>
    <t>Days of Cash on Hand</t>
  </si>
  <si>
    <t>Personnel Salaries and Benefits as % of Operating Expenses</t>
  </si>
  <si>
    <t>Direct Student Expenses as % of Operating Expenses</t>
  </si>
  <si>
    <t>Occupancy Expenses as % of Operating Expenses</t>
  </si>
  <si>
    <t>General Expenses as % of Operating Expenses</t>
  </si>
  <si>
    <t>Primary Reserve Ratio</t>
  </si>
  <si>
    <t>Placeholder for PPF adjustments from calculations</t>
  </si>
  <si>
    <t>Instructional Staff FTE and Contractor Headcount</t>
  </si>
  <si>
    <t>Student Supports Staff FTE and Contractor Headcount</t>
  </si>
  <si>
    <t>School Administrators FTE and Contractor Headcount</t>
  </si>
  <si>
    <t>Total FTE Headcount</t>
  </si>
  <si>
    <t>Assumes 1% growth in out years</t>
  </si>
  <si>
    <t>Additional Assumptions</t>
  </si>
  <si>
    <t>Account</t>
  </si>
  <si>
    <t xml:space="preserve"> SY24-25</t>
  </si>
  <si>
    <t xml:space="preserve"> SY25-26</t>
  </si>
  <si>
    <t xml:space="preserve"> SY26-27</t>
  </si>
  <si>
    <t xml:space="preserve"> SY27-28</t>
  </si>
  <si>
    <t xml:space="preserve"> SY28-29</t>
  </si>
  <si>
    <t xml:space="preserve"> SY29-30</t>
  </si>
  <si>
    <t>Expenses</t>
  </si>
  <si>
    <t>Salaries</t>
  </si>
  <si>
    <t>Instructional</t>
  </si>
  <si>
    <t>7010 · Teacher salaries</t>
  </si>
  <si>
    <t>7011 · SpEd salaries</t>
  </si>
  <si>
    <t>7030 · Other curricular salaries</t>
  </si>
  <si>
    <t>7100 · Student support salaries</t>
  </si>
  <si>
    <t>Administrative/Other</t>
  </si>
  <si>
    <t>7120 · Clerical salaries</t>
  </si>
  <si>
    <t>Business/Operations</t>
  </si>
  <si>
    <t>7130 · Business, operations salaries</t>
  </si>
  <si>
    <t>Facilities</t>
  </si>
  <si>
    <t>7140 · Maintenance/custodial salaries</t>
  </si>
  <si>
    <t>7190 · Supplemental service bonuses</t>
  </si>
  <si>
    <t>7280 · Program stipends</t>
  </si>
  <si>
    <t>7300 · Executive salaries</t>
  </si>
  <si>
    <t>Salaries Total</t>
  </si>
  <si>
    <t>Bonuses and Stipends</t>
  </si>
  <si>
    <t>Benefits and Taxes</t>
  </si>
  <si>
    <t>7400 · Retirement plan contrib</t>
  </si>
  <si>
    <t>7410 · Health insurance</t>
  </si>
  <si>
    <t>7420 · Life and disability insurance</t>
  </si>
  <si>
    <t>7460 · Workers' comp insurance</t>
  </si>
  <si>
    <t>7500 · Social security &amp; medicare</t>
  </si>
  <si>
    <t>7510 · State unemployment tax</t>
  </si>
  <si>
    <t>7520 · Universal paid leave tax</t>
  </si>
  <si>
    <t>Facilities - Salary and Benefits</t>
  </si>
  <si>
    <t>Occupancy expenses</t>
  </si>
  <si>
    <t>Supplemental service bonuses</t>
  </si>
  <si>
    <t>Supplemental service longevity bonuses for "various"</t>
  </si>
  <si>
    <t>Program stipends for S.T. Hodge Fellows</t>
  </si>
  <si>
    <t>Step</t>
  </si>
  <si>
    <t>PCSB 5-Year Budget Template Instructions</t>
  </si>
  <si>
    <r>
      <t xml:space="preserve">Populate unfilled (i.e., white) cells in columns F:L in the </t>
    </r>
    <r>
      <rPr>
        <sz val="11"/>
        <color rgb="FF00B050"/>
        <rFont val="Montserrat"/>
      </rPr>
      <t>green</t>
    </r>
    <r>
      <rPr>
        <sz val="11"/>
        <color theme="1"/>
        <rFont val="Montserrat"/>
        <family val="2"/>
      </rPr>
      <t xml:space="preserve">, </t>
    </r>
    <r>
      <rPr>
        <sz val="11"/>
        <color rgb="FFFF0000"/>
        <rFont val="Montserrat"/>
      </rPr>
      <t>red</t>
    </r>
    <r>
      <rPr>
        <sz val="11"/>
        <color theme="1"/>
        <rFont val="Montserrat"/>
        <family val="2"/>
      </rPr>
      <t xml:space="preserve">, and </t>
    </r>
    <r>
      <rPr>
        <sz val="11"/>
        <color theme="5"/>
        <rFont val="Montserrat"/>
      </rPr>
      <t>orange</t>
    </r>
    <r>
      <rPr>
        <sz val="11"/>
        <color theme="1"/>
        <rFont val="Montserrat"/>
        <family val="2"/>
      </rPr>
      <t xml:space="preserve">-tabbed  </t>
    </r>
    <r>
      <rPr>
        <b/>
        <i/>
        <sz val="11"/>
        <color theme="1"/>
        <rFont val="Montserrat"/>
      </rPr>
      <t>5-Yr PCSB Budget</t>
    </r>
    <r>
      <rPr>
        <sz val="11"/>
        <color theme="1"/>
        <rFont val="Montserrat"/>
        <family val="2"/>
      </rPr>
      <t xml:space="preserve"> worksheets per all the following instructions:
- The </t>
    </r>
    <r>
      <rPr>
        <b/>
        <i/>
        <sz val="11"/>
        <color theme="1"/>
        <rFont val="Montserrat"/>
      </rPr>
      <t>Base Case</t>
    </r>
    <r>
      <rPr>
        <sz val="11"/>
        <color theme="1"/>
        <rFont val="Montserrat"/>
        <family val="2"/>
      </rPr>
      <t xml:space="preserve"> budget is your best estimate for your school opening or expansion plan.
- The </t>
    </r>
    <r>
      <rPr>
        <b/>
        <i/>
        <sz val="11"/>
        <color theme="1"/>
        <rFont val="Montserrat"/>
      </rPr>
      <t>No Expansion</t>
    </r>
    <r>
      <rPr>
        <sz val="11"/>
        <color theme="1"/>
        <rFont val="Montserrat"/>
        <family val="2"/>
      </rPr>
      <t xml:space="preserve"> budget is your best estimate for your existing school(s) to continue operations without expanding.
- The </t>
    </r>
    <r>
      <rPr>
        <b/>
        <i/>
        <sz val="11"/>
        <color theme="1"/>
        <rFont val="Montserrat"/>
      </rPr>
      <t>Contingency</t>
    </r>
    <r>
      <rPr>
        <sz val="11"/>
        <color theme="1"/>
        <rFont val="Montserrat"/>
        <family val="2"/>
      </rPr>
      <t xml:space="preserve"> budget is your very conservative estimate for your school opening or expansion plan, typically reflecting lower enrollment, lower UPSFF increases, reduced or no private grants and donations, increased occupancy expenses (if the terms of the building(s) acquistion/expansion or leased facility(ies) rents are not finalized), and decreased expenses that would be needed to balance the </t>
    </r>
    <r>
      <rPr>
        <b/>
        <i/>
        <sz val="11"/>
        <color theme="1"/>
        <rFont val="Montserrat"/>
      </rPr>
      <t>Contingency</t>
    </r>
    <r>
      <rPr>
        <sz val="11"/>
        <color theme="1"/>
        <rFont val="Montserrat"/>
        <family val="2"/>
      </rPr>
      <t xml:space="preserve"> budget after reducing revenues.
Please enter the number of students budgeted for enrollment in the </t>
    </r>
    <r>
      <rPr>
        <sz val="11"/>
        <color rgb="FF00B050"/>
        <rFont val="Montserrat"/>
      </rPr>
      <t>green</t>
    </r>
    <r>
      <rPr>
        <sz val="11"/>
        <color theme="1"/>
        <rFont val="Montserrat"/>
        <family val="2"/>
      </rPr>
      <t>-shaded cells G8:K43.</t>
    </r>
  </si>
  <si>
    <r>
      <t xml:space="preserve">Do not edit protected cells that are </t>
    </r>
    <r>
      <rPr>
        <i/>
        <sz val="11"/>
        <color rgb="FF7030A0"/>
        <rFont val="Montserrat"/>
      </rPr>
      <t>purple shaded</t>
    </r>
    <r>
      <rPr>
        <sz val="11"/>
        <color theme="1"/>
        <rFont val="Montserrat"/>
        <family val="2"/>
      </rPr>
      <t xml:space="preserve"> (containing protected formulas), </t>
    </r>
    <r>
      <rPr>
        <i/>
        <sz val="11"/>
        <color theme="1"/>
        <rFont val="Montserrat"/>
      </rPr>
      <t>black shaded</t>
    </r>
    <r>
      <rPr>
        <sz val="11"/>
        <color theme="1"/>
        <rFont val="Montserrat"/>
        <family val="2"/>
      </rPr>
      <t xml:space="preserve">, or any cells in </t>
    </r>
    <r>
      <rPr>
        <b/>
        <i/>
        <sz val="11"/>
        <color theme="1"/>
        <rFont val="Montserrat"/>
      </rPr>
      <t>Base Case Minus No Expansion, Base Case Minus Contingency, or Contingency Minus No Expansion.</t>
    </r>
  </si>
  <si>
    <r>
      <t xml:space="preserve">No cells within the data input ranges should be left blank (they will be appear </t>
    </r>
    <r>
      <rPr>
        <b/>
        <sz val="11"/>
        <color rgb="FFFF0000"/>
        <rFont val="Montserrat"/>
      </rPr>
      <t>red-shaded</t>
    </r>
    <r>
      <rPr>
        <sz val="11"/>
        <rFont val="Montserrat"/>
      </rPr>
      <t xml:space="preserve"> and will be unacceptable)</t>
    </r>
  </si>
  <si>
    <t>If you prefer, the cells where you enter or paste whole numbers may be entered as formulas linked to other files</t>
  </si>
  <si>
    <r>
      <t xml:space="preserve">In worksheet </t>
    </r>
    <r>
      <rPr>
        <b/>
        <i/>
        <sz val="11"/>
        <color theme="1"/>
        <rFont val="Montserrat"/>
      </rPr>
      <t>5-Yr PCSB Enrollment Budget Base Case</t>
    </r>
    <r>
      <rPr>
        <sz val="11"/>
        <color theme="1"/>
        <rFont val="Montserrat"/>
        <family val="2"/>
      </rPr>
      <t>, select your LEA from the dropdown menu in cell C2</t>
    </r>
  </si>
  <si>
    <r>
      <t xml:space="preserve">In worksheet </t>
    </r>
    <r>
      <rPr>
        <b/>
        <i/>
        <sz val="11"/>
        <color theme="1"/>
        <rFont val="Montserrat"/>
      </rPr>
      <t>5-Yr PCSB Enrollment Budget Base Case</t>
    </r>
    <r>
      <rPr>
        <sz val="11"/>
        <color theme="1"/>
        <rFont val="Montserrat"/>
        <family val="2"/>
      </rPr>
      <t>, select the first of the five budgeted fiscal years from the dropdown menu in cell D2</t>
    </r>
  </si>
  <si>
    <t>If your LEA has more than one campus, combine the numbers and amounts from all campuses in each of the three budget versions</t>
  </si>
  <si>
    <r>
      <t xml:space="preserve">Provide key assumptions (to minimize questions from DC PCSB) in column L of each budget and any additional assumption details in blue-tabbed worksheet </t>
    </r>
    <r>
      <rPr>
        <b/>
        <i/>
        <sz val="11"/>
        <color theme="1"/>
        <rFont val="Montserrat"/>
      </rPr>
      <t>Additional Assumptions</t>
    </r>
  </si>
  <si>
    <r>
      <t xml:space="preserve">By entering budgeted </t>
    </r>
    <r>
      <rPr>
        <sz val="11"/>
        <color rgb="FF00B050"/>
        <rFont val="Montserrat"/>
      </rPr>
      <t>enrollment</t>
    </r>
    <r>
      <rPr>
        <sz val="11"/>
        <color theme="1"/>
        <rFont val="Montserrat"/>
        <family val="2"/>
      </rPr>
      <t xml:space="preserve"> assumptions by grade level and special populations in columns G:K, the UPSFF revenues rows 46:48 will calculate automatically, and any adjustments entered on rows 44 and 45 should be described in cells L44 and L45 (e.g., stabilization funds)</t>
    </r>
  </si>
  <si>
    <r>
      <t xml:space="preserve">Resave this file as "PCSB 5-Yr Budget - </t>
    </r>
    <r>
      <rPr>
        <b/>
        <i/>
        <sz val="11"/>
        <color theme="1"/>
        <rFont val="Montserrat"/>
      </rPr>
      <t>LEA Name</t>
    </r>
    <r>
      <rPr>
        <sz val="11"/>
        <color theme="1"/>
        <rFont val="Montserrat"/>
        <family val="2"/>
      </rPr>
      <t>"and email the completed file to DC PCSB</t>
    </r>
  </si>
  <si>
    <t>Please contact DC PCSB's Finance Managers if you encounter any issues or have any questions</t>
  </si>
  <si>
    <t>Campus</t>
  </si>
  <si>
    <t>Campus ID</t>
  </si>
  <si>
    <t>Version 2024-11-27</t>
  </si>
  <si>
    <t>[LEA?]</t>
  </si>
  <si>
    <t>[SELECT LEA NAME FOR CAMPUS LIST]</t>
  </si>
  <si>
    <t>[CAMPUS?]</t>
  </si>
  <si>
    <t>Academy of Hope Adult PCS</t>
  </si>
  <si>
    <t>Achievement Preparatory Academy PCS</t>
  </si>
  <si>
    <t>Achievement Preparatory Academy PCS - Wahler Place Elementary School</t>
  </si>
  <si>
    <t>AppleTree Early Learning PCS</t>
  </si>
  <si>
    <t>AppleTree Early Learning Center PCS - Columbia Heights</t>
  </si>
  <si>
    <t>AppleTree Early Learning Center PCS - Douglas Knoll</t>
  </si>
  <si>
    <t>AppleTree Early Learning Center PCS - Lincoln Park</t>
  </si>
  <si>
    <t>AppleTree Early Learning Center PCS - Oklahoma Avenue</t>
  </si>
  <si>
    <t>AppleTree Early Learning Center PCS - Parklands at THEARC</t>
  </si>
  <si>
    <t>AppleTree Early Learning Center PCS - Southwest</t>
  </si>
  <si>
    <t>AppleTree Early Learning Center PCS - Spring Valley</t>
  </si>
  <si>
    <t>AppleTree Early Learning Center PCS - Waterfront Station</t>
  </si>
  <si>
    <t>BASIS DC PCS</t>
  </si>
  <si>
    <t>Breakthrough Montessori PCS</t>
  </si>
  <si>
    <t>Bridges PCS</t>
  </si>
  <si>
    <t>Briya PCS</t>
  </si>
  <si>
    <t>Capital City PCS</t>
  </si>
  <si>
    <t>Capital City PCS - High School</t>
  </si>
  <si>
    <t>Capital City PCS - Lower School</t>
  </si>
  <si>
    <t>Capital City PCS - Middle School</t>
  </si>
  <si>
    <t>Capital Village PCS</t>
  </si>
  <si>
    <t>Carlos Rosario International PCS</t>
  </si>
  <si>
    <t>Cedar Tree Academy PCS</t>
  </si>
  <si>
    <t>Center City PCS</t>
  </si>
  <si>
    <t>Center City PCS - Brightwood</t>
  </si>
  <si>
    <t>Center City PCS - Capitol Hill</t>
  </si>
  <si>
    <t>Center City PCS - Congress Heights</t>
  </si>
  <si>
    <t>Center City PCS - Petworth</t>
  </si>
  <si>
    <t>Center City PCS - Shaw</t>
  </si>
  <si>
    <t>Center City PCS - Trinidad</t>
  </si>
  <si>
    <t>Cesar Chavez PCS for Public Policy</t>
  </si>
  <si>
    <t>Cesar Chavez Public Charter Schools for Public Policy</t>
  </si>
  <si>
    <t>Community College Preparatory Academy PCS</t>
  </si>
  <si>
    <t>Creative Minds International PCS</t>
  </si>
  <si>
    <t>DC Bilingual PCS</t>
  </si>
  <si>
    <t>DC Prep PCS</t>
  </si>
  <si>
    <t>DC Prep PCS - Anacostia Elementary School</t>
  </si>
  <si>
    <t>DC Prep PCS - Anacostia Middle School</t>
  </si>
  <si>
    <t>DC Prep PCS - Benning Elementary School</t>
  </si>
  <si>
    <t>DC Prep PCS - Benning Middle School</t>
  </si>
  <si>
    <t>DC Prep PCS - Edgewood Elementary School</t>
  </si>
  <si>
    <t>DC Prep PCS - Edgewood Middle School</t>
  </si>
  <si>
    <t>DC Scholars PCS</t>
  </si>
  <si>
    <t>DC Wildflower PCS</t>
  </si>
  <si>
    <t>Digital Pioneers Academy PCS</t>
  </si>
  <si>
    <t>Digital Pioneers Academy PCS - Capitol Hill</t>
  </si>
  <si>
    <t>Digital Pioneers Academy PCS - Johenning</t>
  </si>
  <si>
    <t>District of Columbia International School</t>
  </si>
  <si>
    <t>E.L. Haynes PCS</t>
  </si>
  <si>
    <t>E.L. Haynes PCS - Elementary School</t>
  </si>
  <si>
    <t>E.L. Haynes PCS - High School</t>
  </si>
  <si>
    <t>E.L. Haynes PCS - Middle School</t>
  </si>
  <si>
    <t>Early Childhood Academy PCS</t>
  </si>
  <si>
    <t>Elsie Whitlow Stokes Community Freedom PCS</t>
  </si>
  <si>
    <t>Elsie Whitlow Stokes Community Freedom PCS - Brookland</t>
  </si>
  <si>
    <t>Elsie Whitlow Stokes Community Freedom PCS - East End</t>
  </si>
  <si>
    <t>Friendship PCS</t>
  </si>
  <si>
    <t>Friendship PCS - Armstrong Elementary</t>
  </si>
  <si>
    <t>Friendship PCS - Armstrong Middle</t>
  </si>
  <si>
    <t>Friendship PCS - Blow Pierce Elementary</t>
  </si>
  <si>
    <t>Friendship PCS - Blow Pierce Middle</t>
  </si>
  <si>
    <t>Friendship PCS - Chamberlain Elementary</t>
  </si>
  <si>
    <t>Friendship PCS - Chamberlain Middle</t>
  </si>
  <si>
    <t>Friendship PCS - Collegiate Academy</t>
  </si>
  <si>
    <t>Friendship PCS - Ideal Elementary</t>
  </si>
  <si>
    <t>Friendship PCS - Ideal Middle</t>
  </si>
  <si>
    <t>Friendship PCS - Online Academy</t>
  </si>
  <si>
    <t>Friendship PCS - Southeast Elementary</t>
  </si>
  <si>
    <t>Friendship PCS - Southeast Middle</t>
  </si>
  <si>
    <t>Friendship PCS - Technology Preparatory High School</t>
  </si>
  <si>
    <t>Friendship PCS - Woodridge International Elementary</t>
  </si>
  <si>
    <t>Friendship PCS - Woodridge International Middle</t>
  </si>
  <si>
    <t>Girls Global Academy PCS</t>
  </si>
  <si>
    <t>Global Citizens PCS</t>
  </si>
  <si>
    <t>Goodwill Excel Center PCS</t>
  </si>
  <si>
    <t>Harmony DC PCS</t>
  </si>
  <si>
    <t>Harmony DC PCS - School of Excellence</t>
  </si>
  <si>
    <t>Hope Community PCS</t>
  </si>
  <si>
    <t>Hope Community PCS - Tolson</t>
  </si>
  <si>
    <t>Howard University Middle School of Mathematics and Science PCS</t>
  </si>
  <si>
    <t>I Dream PCS</t>
  </si>
  <si>
    <t>IDEA PCS</t>
  </si>
  <si>
    <t>Ingenuity Prep PCS</t>
  </si>
  <si>
    <t>Inspired Teaching Demonstration PCS</t>
  </si>
  <si>
    <t>KIPP DC PCS</t>
  </si>
  <si>
    <t>KIPP DC - AIM Academy PCS</t>
  </si>
  <si>
    <t>KIPP DC - Arts and Technology Academy PCS</t>
  </si>
  <si>
    <t>KIPP DC - College Preparatory PCS</t>
  </si>
  <si>
    <t>KIPP DC - Connect Academy PCS</t>
  </si>
  <si>
    <t>KIPP DC - Discover Academy PCS</t>
  </si>
  <si>
    <t>KIPP DC - Grow Academy PCS</t>
  </si>
  <si>
    <t>KIPP DC - Heights Academy PCS</t>
  </si>
  <si>
    <t>KIPP DC - Honor Academy PCS</t>
  </si>
  <si>
    <t>KIPP DC - Inspire Academy PCS</t>
  </si>
  <si>
    <t>KIPP DC - KEY Academy PCS</t>
  </si>
  <si>
    <t>KIPP DC - Lead Academy PCS</t>
  </si>
  <si>
    <t>KIPP DC - LEAP Academy PCS</t>
  </si>
  <si>
    <t>KIPP DC - Northeast Academy PCS</t>
  </si>
  <si>
    <t>KIPP DC - Pride Academy PCS</t>
  </si>
  <si>
    <t>KIPP DC - Promise Academy PCS</t>
  </si>
  <si>
    <t>KIPP DC - Quest Academy PCS</t>
  </si>
  <si>
    <t>KIPP DC - Spring Academy PCS</t>
  </si>
  <si>
    <t>KIPP DC - Valor Academy PCS</t>
  </si>
  <si>
    <t>KIPP DC - WILL Academy PCS</t>
  </si>
  <si>
    <t>KIPP DC PCS - Legacy College Preparatory PCS</t>
  </si>
  <si>
    <t>Latin American Montessori Bilingual PCS</t>
  </si>
  <si>
    <t>LAYC Career Academy PCS</t>
  </si>
  <si>
    <t>LEARN DC PCS</t>
  </si>
  <si>
    <t>Lee Montessori PCS</t>
  </si>
  <si>
    <t>Lee Montessori PCS - Brookland</t>
  </si>
  <si>
    <t>Lee Montessori PCS - East End</t>
  </si>
  <si>
    <t>Mary McLeod Bethune Day Academy PCS</t>
  </si>
  <si>
    <t>Maya Angelou PCS</t>
  </si>
  <si>
    <t>Maya Angelou PCS - High School</t>
  </si>
  <si>
    <t>Maya Angelou PCS - Young Adult Learning Center</t>
  </si>
  <si>
    <t>Meridian PCS</t>
  </si>
  <si>
    <t>Monument Academy PCS</t>
  </si>
  <si>
    <t>Mundo Verde Bilingual PCS</t>
  </si>
  <si>
    <t>Mundo Verde Bilingual PCS - Calle Ocho</t>
  </si>
  <si>
    <t>Mundo Verde Bilingual PCS - J.F. Cook</t>
  </si>
  <si>
    <t>Paul PCS</t>
  </si>
  <si>
    <t>Paul PCS - International High School</t>
  </si>
  <si>
    <t>Paul PCS - Middle School</t>
  </si>
  <si>
    <t>Perry Street Preparatory PCS</t>
  </si>
  <si>
    <t>Richard Wright PCS for Journalism and Media Arts</t>
  </si>
  <si>
    <t>Rocketship Education DC PCS</t>
  </si>
  <si>
    <t>Rocketship PCS - Infinity Community Prep</t>
  </si>
  <si>
    <t>Rocketship PCS - Legacy Prep</t>
  </si>
  <si>
    <t>Rocketship PCS - Rise Academy</t>
  </si>
  <si>
    <t>Roots PCS</t>
  </si>
  <si>
    <t>SEED PCS</t>
  </si>
  <si>
    <t>The SEED PCS of Washington DC</t>
  </si>
  <si>
    <t>Sela PCS</t>
  </si>
  <si>
    <t>Shining Stars Montessori Academy PCS</t>
  </si>
  <si>
    <t>Social Justice PCS</t>
  </si>
  <si>
    <t>St. Coletta Special Education PCS</t>
  </si>
  <si>
    <t>Statesmen College Preparatory Academy for Boys PCS</t>
  </si>
  <si>
    <t>Statesmen College Preparatory  Academy for Boys PCS</t>
  </si>
  <si>
    <t>The Children's Guild DC PCS</t>
  </si>
  <si>
    <t>The Family Place PCS</t>
  </si>
  <si>
    <t>The Next Step/El Próximo Paso PCS</t>
  </si>
  <si>
    <t>The Sojourner Truth School PCS</t>
  </si>
  <si>
    <t>Thurgood Marshall Academy PCS</t>
  </si>
  <si>
    <t>Two Rivers PCS</t>
  </si>
  <si>
    <t>Two Rivers PCS - 4th Street</t>
  </si>
  <si>
    <t>Two Rivers PCS - Young Elementary School</t>
  </si>
  <si>
    <t>Two Rivers PCS - Young Middle School</t>
  </si>
  <si>
    <t>Washington Global PCS</t>
  </si>
  <si>
    <t>Washington Latin PCS</t>
  </si>
  <si>
    <t>Washington Latin PCS - The Anna Julia Cooper Campus Middle School</t>
  </si>
  <si>
    <t>Washington Latin PCS - Middle School</t>
  </si>
  <si>
    <t>Washington Latin PCS - Upper School</t>
  </si>
  <si>
    <t>The Anna Julia Cooper Campus High School</t>
  </si>
  <si>
    <t>Washington Leadership Academy PCS</t>
  </si>
  <si>
    <t>Washington Yu Ying PCS</t>
  </si>
  <si>
    <t>YouthBuild DC PCS</t>
  </si>
  <si>
    <t>includes contingency of 100K</t>
  </si>
  <si>
    <t>computers and FF&amp;E</t>
  </si>
  <si>
    <t>Educational materials, and costs related to academic success for Quest begin in FY27</t>
  </si>
  <si>
    <t>Trusted partner for educational excursion begin in FY27 with increased reliance on Kingsman staff in contingency model</t>
  </si>
  <si>
    <t>Includes subject matter expert, program leaders and assistants, increased headcount with additional cohort leaders and academic assistants</t>
  </si>
  <si>
    <t>program director, psychologist, health coordinator, safety coordinator with increased headcount</t>
  </si>
  <si>
    <t>Includes Quest operations director</t>
  </si>
  <si>
    <t>reduce traveling cohort assistants and subject matter expert</t>
  </si>
  <si>
    <t>travel with fewer student support staff and utalize partners and virtual supports</t>
  </si>
  <si>
    <t>boarding/excursions, food , flights and transportation, instruction/internships/sevice learning, Trusted partner for educational excursion begin in FY27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</si>
</sst>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_(* #,##0_);[Red]_(* \(#,##0\);_(* &quot;-&quot;_);_(@_)"/>
    <numFmt numFmtId="165" formatCode="_(&quot;$&quot;* #,##0_);[Red]_(&quot;$&quot;* \(#,##0\);_(&quot;$&quot;* &quot;-&quot;_);_(@_)"/>
    <numFmt numFmtId="166" formatCode="_(* #,##0.000_);[Red]_(* \(#,##0.000\);_(* &quot;-&quot;_);_(@_)"/>
    <numFmt numFmtId="167" formatCode="#,##0.00%;[Red]\(#,##0.00%\);&quot;-  &quot;"/>
    <numFmt numFmtId="168" formatCode="#,##0&quot; days&quot;"/>
    <numFmt numFmtId="169" formatCode="_(* #,##0%_);[Red]_(* \(#,##0%\);_(* &quot;-&quot;_);_(@_)"/>
    <numFmt numFmtId="170" formatCode="_(* #,##0.0_);[Red]_(* \(#,##0.0\);_(* &quot;-&quot;_);_(@_)"/>
    <numFmt numFmtId="171" formatCode="####;\-####"/>
    <numFmt numFmtId="172" formatCode="_(&quot;$&quot;* #,##0_);_(&quot;$&quot;* \(#,##0\);_(&quot;$&quot;* &quot;-&quot;??_);_(@_)"/>
    <numFmt numFmtId="173" formatCode="0.0%"/>
  </numFmts>
  <fonts count="36" x14ac:knownFonts="1">
    <font>
      <sz val="11"/>
      <color theme="1"/>
      <name val="Montserrat"/>
      <family val="2"/>
    </font>
    <font>
      <b/>
      <sz val="11"/>
      <color theme="1"/>
      <name val="Montserrat"/>
    </font>
    <font>
      <b/>
      <sz val="11"/>
      <color rgb="FF7030A0"/>
      <name val="Montserrat"/>
    </font>
    <font>
      <sz val="11"/>
      <color rgb="FF0432FF"/>
      <name val="Montserrat"/>
      <family val="2"/>
    </font>
    <font>
      <sz val="11"/>
      <name val="Montserrat"/>
      <family val="2"/>
    </font>
    <font>
      <sz val="11"/>
      <color theme="5" tint="-0.499984740745262"/>
      <name val="Montserrat"/>
      <family val="2"/>
    </font>
    <font>
      <b/>
      <i/>
      <sz val="11"/>
      <color theme="1"/>
      <name val="Montserrat"/>
    </font>
    <font>
      <sz val="8"/>
      <name val="Montserrat"/>
      <family val="2"/>
    </font>
    <font>
      <b/>
      <sz val="11"/>
      <name val="Montserrat"/>
    </font>
    <font>
      <sz val="10"/>
      <name val="Arial"/>
      <family val="2"/>
    </font>
    <font>
      <sz val="10"/>
      <name val="Times New Roman"/>
      <family val="1"/>
    </font>
    <font>
      <sz val="11"/>
      <color theme="1"/>
      <name val="Calibri"/>
      <family val="2"/>
      <scheme val="minor"/>
    </font>
    <font>
      <sz val="11"/>
      <color indexed="8"/>
      <name val="Calibri"/>
      <family val="2"/>
    </font>
    <font>
      <sz val="11"/>
      <color theme="7" tint="-0.499984740745262"/>
      <name val="Montserrat"/>
      <family val="2"/>
    </font>
    <font>
      <b/>
      <sz val="11"/>
      <color theme="0"/>
      <name val="Montserrat"/>
    </font>
    <font>
      <sz val="11"/>
      <name val="Montserrat"/>
    </font>
    <font>
      <sz val="12"/>
      <color theme="1"/>
      <name val="Arial"/>
      <family val="2"/>
    </font>
    <font>
      <b/>
      <sz val="16"/>
      <color theme="1"/>
      <name val="Montserrat"/>
    </font>
    <font>
      <b/>
      <sz val="11"/>
      <color rgb="FFFF0000"/>
      <name val="Montserrat"/>
    </font>
    <font>
      <sz val="11"/>
      <color rgb="FF7030A0"/>
      <name val="Montserrat"/>
      <family val="2"/>
    </font>
    <font>
      <sz val="11"/>
      <color rgb="FF00B050"/>
      <name val="Montserrat"/>
      <family val="2"/>
    </font>
    <font>
      <sz val="11"/>
      <color rgb="FF00B0F0"/>
      <name val="Montserrat"/>
      <family val="2"/>
    </font>
    <font>
      <sz val="11"/>
      <color rgb="FFFF40FF"/>
      <name val="Montserrat"/>
      <family val="2"/>
    </font>
    <font>
      <sz val="11"/>
      <color rgb="FF00B050"/>
      <name val="Montserrat"/>
    </font>
    <font>
      <sz val="11"/>
      <color rgb="FF00B0F0"/>
      <name val="Montserrat"/>
    </font>
    <font>
      <sz val="11"/>
      <color theme="1"/>
      <name val="Montserrat"/>
    </font>
    <font>
      <i/>
      <sz val="11"/>
      <color rgb="FF7030A0"/>
      <name val="Montserrat"/>
    </font>
    <font>
      <i/>
      <sz val="11"/>
      <color theme="1"/>
      <name val="Montserrat"/>
    </font>
    <font>
      <sz val="11"/>
      <color theme="1"/>
      <name val="Montserrat Regular"/>
    </font>
    <font>
      <sz val="11"/>
      <color rgb="FFFF0000"/>
      <name val="Montserrat"/>
    </font>
    <font>
      <sz val="11"/>
      <color theme="5"/>
      <name val="Montserrat"/>
    </font>
    <font>
      <sz val="10"/>
      <color rgb="FF000000"/>
      <name val="Tahoma"/>
      <family val="2"/>
    </font>
    <font>
      <b/>
      <sz val="11"/>
      <color rgb="FF0432FF"/>
      <name val="Montserrat"/>
      <family val="2"/>
    </font>
    <font>
      <sz val="10"/>
      <color rgb="FF000000"/>
      <name val="Montserrat"/>
    </font>
    <font>
      <sz val="11"/>
      <color theme="1"/>
      <name val="Montserrat"/>
      <family val="2"/>
    </font>
    <font>
      <sz val="10"/>
      <color rgb="FF1F1F1F"/>
      <name val="Google Sans"/>
    </font>
  </fonts>
  <fills count="17">
    <fill>
      <patternFill patternType="none"/>
    </fill>
    <fill>
      <patternFill patternType="gray125"/>
    </fill>
    <fill>
      <patternFill patternType="solid">
        <fgColor rgb="FFE4CAFF"/>
        <bgColor indexed="64"/>
      </patternFill>
    </fill>
    <fill>
      <patternFill patternType="solid">
        <fgColor theme="1"/>
        <bgColor indexed="64"/>
      </patternFill>
    </fill>
    <fill>
      <patternFill patternType="solid">
        <fgColor theme="5" tint="0.39997558519241921"/>
        <bgColor indexed="64"/>
      </patternFill>
    </fill>
    <fill>
      <patternFill patternType="solid">
        <fgColor rgb="FF7030A0"/>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s>
  <borders count="20">
    <border>
      <left/>
      <right/>
      <top/>
      <bottom/>
      <diagonal/>
    </border>
    <border>
      <left/>
      <right/>
      <top style="thin">
        <color indexed="64"/>
      </top>
      <bottom style="thin">
        <color indexed="64"/>
      </bottom>
      <diagonal/>
    </border>
    <border>
      <left/>
      <right/>
      <top style="thin">
        <color indexed="64"/>
      </top>
      <bottom style="double">
        <color indexed="64"/>
      </bottom>
      <diagonal/>
    </border>
    <border>
      <left/>
      <right/>
      <top/>
      <bottom style="medium">
        <color indexed="64"/>
      </bottom>
      <diagonal/>
    </border>
    <border>
      <left/>
      <right/>
      <top style="thin">
        <color auto="1"/>
      </top>
      <bottom/>
      <diagonal/>
    </border>
    <border>
      <left/>
      <right/>
      <top/>
      <bottom style="double">
        <color indexed="64"/>
      </bottom>
      <diagonal/>
    </border>
    <border>
      <left/>
      <right/>
      <top/>
      <bottom style="thin">
        <color indexed="64"/>
      </bottom>
      <diagonal/>
    </border>
    <border>
      <left style="medium">
        <color indexed="64"/>
      </left>
      <right/>
      <top/>
      <bottom style="double">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auto="1"/>
      </top>
      <bottom/>
      <diagonal/>
    </border>
    <border>
      <left style="medium">
        <color indexed="64"/>
      </left>
      <right/>
      <top style="thin">
        <color indexed="64"/>
      </top>
      <bottom style="double">
        <color indexed="64"/>
      </bottom>
      <diagonal/>
    </border>
    <border>
      <left/>
      <right style="medium">
        <color indexed="64"/>
      </right>
      <top/>
      <bottom style="double">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auto="1"/>
      </top>
      <bottom/>
      <diagonal/>
    </border>
    <border>
      <left/>
      <right style="medium">
        <color indexed="64"/>
      </right>
      <top style="thin">
        <color indexed="64"/>
      </top>
      <bottom style="double">
        <color indexed="64"/>
      </bottom>
      <diagonal/>
    </border>
    <border>
      <left/>
      <right/>
      <top style="double">
        <color indexed="64"/>
      </top>
      <bottom style="double">
        <color indexed="64"/>
      </bottom>
      <diagonal/>
    </border>
  </borders>
  <cellStyleXfs count="12">
    <xf numFmtId="0" fontId="0" fillId="0" borderId="0"/>
    <xf numFmtId="44" fontId="11" fillId="0" borderId="0" applyFont="0" applyFill="0" applyBorder="0" applyAlignment="0" applyProtection="0"/>
    <xf numFmtId="43" fontId="12" fillId="0" borderId="0" applyFont="0" applyFill="0" applyBorder="0" applyAlignment="0" applyProtection="0"/>
    <xf numFmtId="0" fontId="9" fillId="0" borderId="0"/>
    <xf numFmtId="0" fontId="10" fillId="0" borderId="0"/>
    <xf numFmtId="44" fontId="10" fillId="0" borderId="0" applyFont="0" applyFill="0" applyBorder="0" applyAlignment="0" applyProtection="0"/>
    <xf numFmtId="0" fontId="11" fillId="0" borderId="0"/>
    <xf numFmtId="0" fontId="16" fillId="0" borderId="0"/>
    <xf numFmtId="44" fontId="16" fillId="0" borderId="0" applyFont="0" applyFill="0" applyBorder="0" applyAlignment="0" applyProtection="0"/>
    <xf numFmtId="43" fontId="16" fillId="0" borderId="0" applyFont="0" applyFill="0" applyBorder="0" applyAlignment="0" applyProtection="0"/>
    <xf numFmtId="44" fontId="34" fillId="0" borderId="0" applyFont="0" applyFill="0" applyBorder="0" applyAlignment="0" applyProtection="0"/>
    <xf numFmtId="9" fontId="34" fillId="0" borderId="0" applyFont="0" applyFill="0" applyBorder="0" applyAlignment="0" applyProtection="0"/>
  </cellStyleXfs>
  <cellXfs count="173">
    <xf numFmtId="0" fontId="0" fillId="0" borderId="0" xfId="0"/>
    <xf numFmtId="164" fontId="0" fillId="0" borderId="0" xfId="0" applyNumberFormat="1"/>
    <xf numFmtId="164" fontId="1" fillId="0" borderId="0" xfId="0" applyNumberFormat="1" applyFont="1" applyAlignment="1">
      <alignment horizontal="center" vertical="top"/>
    </xf>
    <xf numFmtId="164" fontId="0" fillId="0" borderId="0" xfId="0" applyNumberFormat="1" applyAlignment="1">
      <alignment horizontal="center"/>
    </xf>
    <xf numFmtId="164" fontId="8" fillId="4" borderId="0" xfId="0" applyNumberFormat="1" applyFont="1" applyFill="1" applyAlignment="1">
      <alignment horizontal="center" vertical="top" wrapText="1"/>
    </xf>
    <xf numFmtId="164" fontId="0" fillId="3" borderId="0" xfId="0" applyNumberFormat="1" applyFill="1" applyAlignment="1">
      <alignment horizontal="center"/>
    </xf>
    <xf numFmtId="164" fontId="13" fillId="0" borderId="0" xfId="0" applyNumberFormat="1" applyFont="1"/>
    <xf numFmtId="0" fontId="0" fillId="0" borderId="0" xfId="0" applyAlignment="1">
      <alignment vertical="top" wrapText="1"/>
    </xf>
    <xf numFmtId="0" fontId="0" fillId="0" borderId="0" xfId="0" applyAlignment="1">
      <alignment horizontal="left" vertical="top" wrapText="1"/>
    </xf>
    <xf numFmtId="0" fontId="6" fillId="0" borderId="0" xfId="0" applyFont="1" applyAlignment="1">
      <alignment vertical="top" wrapText="1"/>
    </xf>
    <xf numFmtId="0" fontId="14" fillId="5" borderId="0" xfId="0" applyFont="1" applyFill="1"/>
    <xf numFmtId="0" fontId="14" fillId="6" borderId="0" xfId="0" applyFont="1" applyFill="1"/>
    <xf numFmtId="165" fontId="0" fillId="0" borderId="0" xfId="0" applyNumberFormat="1"/>
    <xf numFmtId="0" fontId="1" fillId="0" borderId="0" xfId="0" applyFont="1" applyAlignment="1">
      <alignment horizontal="center" vertical="top"/>
    </xf>
    <xf numFmtId="164" fontId="0" fillId="0" borderId="0" xfId="0" applyNumberFormat="1" applyAlignment="1">
      <alignment horizontal="left"/>
    </xf>
    <xf numFmtId="0" fontId="5" fillId="0" borderId="0" xfId="0" applyFont="1"/>
    <xf numFmtId="0" fontId="3" fillId="0" borderId="0" xfId="0" applyFont="1" applyProtection="1">
      <protection locked="0"/>
    </xf>
    <xf numFmtId="0" fontId="2" fillId="0" borderId="0" xfId="0" applyFont="1"/>
    <xf numFmtId="0" fontId="4" fillId="0" borderId="0" xfId="0" applyFont="1"/>
    <xf numFmtId="164" fontId="0" fillId="0" borderId="0" xfId="0" applyNumberFormat="1" applyAlignment="1" applyProtection="1">
      <alignment horizontal="left"/>
      <protection locked="0"/>
    </xf>
    <xf numFmtId="165" fontId="0" fillId="0" borderId="0" xfId="0" applyNumberFormat="1" applyProtection="1">
      <protection locked="0"/>
    </xf>
    <xf numFmtId="165" fontId="2" fillId="2" borderId="0" xfId="0" applyNumberFormat="1" applyFont="1" applyFill="1"/>
    <xf numFmtId="165" fontId="2" fillId="2" borderId="1" xfId="0" applyNumberFormat="1" applyFont="1" applyFill="1" applyBorder="1"/>
    <xf numFmtId="165" fontId="2" fillId="2" borderId="4" xfId="0" applyNumberFormat="1" applyFont="1" applyFill="1" applyBorder="1"/>
    <xf numFmtId="165" fontId="2" fillId="2" borderId="2" xfId="0" applyNumberFormat="1" applyFont="1" applyFill="1" applyBorder="1"/>
    <xf numFmtId="165" fontId="1" fillId="8" borderId="0" xfId="0" applyNumberFormat="1" applyFont="1" applyFill="1" applyAlignment="1">
      <alignment horizontal="center" vertical="top"/>
    </xf>
    <xf numFmtId="164" fontId="8" fillId="0" borderId="0" xfId="0" applyNumberFormat="1" applyFont="1" applyAlignment="1">
      <alignment horizontal="center" vertical="top" wrapText="1"/>
    </xf>
    <xf numFmtId="164" fontId="2" fillId="7" borderId="0" xfId="0" applyNumberFormat="1" applyFont="1" applyFill="1" applyProtection="1">
      <protection locked="0"/>
    </xf>
    <xf numFmtId="0" fontId="15" fillId="0" borderId="0" xfId="0" applyFont="1"/>
    <xf numFmtId="164" fontId="2" fillId="2" borderId="1" xfId="0" applyNumberFormat="1" applyFont="1" applyFill="1" applyBorder="1"/>
    <xf numFmtId="0" fontId="17" fillId="9" borderId="3" xfId="0" applyFont="1" applyFill="1" applyBorder="1" applyAlignment="1">
      <alignment horizontal="center" vertical="top" wrapText="1"/>
    </xf>
    <xf numFmtId="0" fontId="1" fillId="0" borderId="0" xfId="0" applyFont="1" applyAlignment="1">
      <alignment horizontal="center" vertical="top" wrapText="1"/>
    </xf>
    <xf numFmtId="0" fontId="17" fillId="0" borderId="0" xfId="0" applyFont="1"/>
    <xf numFmtId="0" fontId="15" fillId="0" borderId="0" xfId="0" applyFont="1" applyAlignment="1">
      <alignment horizontal="left" vertical="top" wrapText="1"/>
    </xf>
    <xf numFmtId="167" fontId="19" fillId="0" borderId="0" xfId="0" applyNumberFormat="1" applyFont="1"/>
    <xf numFmtId="166" fontId="19" fillId="0" borderId="0" xfId="0" applyNumberFormat="1" applyFont="1"/>
    <xf numFmtId="165" fontId="2" fillId="0" borderId="0" xfId="0" applyNumberFormat="1" applyFont="1"/>
    <xf numFmtId="0" fontId="20" fillId="0" borderId="0" xfId="0" applyFont="1"/>
    <xf numFmtId="0" fontId="20" fillId="0" borderId="0" xfId="0" applyFont="1" applyAlignment="1">
      <alignment horizontal="left"/>
    </xf>
    <xf numFmtId="0" fontId="21" fillId="0" borderId="0" xfId="0" applyFont="1"/>
    <xf numFmtId="0" fontId="22" fillId="0" borderId="0" xfId="0" applyFont="1"/>
    <xf numFmtId="0" fontId="25" fillId="0" borderId="0" xfId="0" applyFont="1"/>
    <xf numFmtId="165" fontId="19" fillId="0" borderId="5" xfId="0" applyNumberFormat="1" applyFont="1" applyBorder="1"/>
    <xf numFmtId="165" fontId="19" fillId="0" borderId="6" xfId="0" applyNumberFormat="1" applyFont="1" applyBorder="1"/>
    <xf numFmtId="166" fontId="19" fillId="0" borderId="6" xfId="0" applyNumberFormat="1" applyFont="1" applyBorder="1"/>
    <xf numFmtId="165" fontId="0" fillId="0" borderId="6" xfId="0" applyNumberFormat="1" applyBorder="1" applyProtection="1">
      <protection locked="0"/>
    </xf>
    <xf numFmtId="41" fontId="0" fillId="10" borderId="0" xfId="0" applyNumberFormat="1" applyFill="1" applyProtection="1">
      <protection locked="0"/>
    </xf>
    <xf numFmtId="41" fontId="0" fillId="10" borderId="6" xfId="0" applyNumberFormat="1" applyFill="1" applyBorder="1" applyProtection="1">
      <protection locked="0"/>
    </xf>
    <xf numFmtId="167" fontId="0" fillId="0" borderId="0" xfId="0" applyNumberFormat="1" applyProtection="1">
      <protection locked="0"/>
    </xf>
    <xf numFmtId="167" fontId="0" fillId="0" borderId="0" xfId="0" applyNumberFormat="1"/>
    <xf numFmtId="41" fontId="0" fillId="10" borderId="0" xfId="0" applyNumberFormat="1" applyFill="1"/>
    <xf numFmtId="41" fontId="0" fillId="10" borderId="6" xfId="0" applyNumberFormat="1" applyFill="1" applyBorder="1"/>
    <xf numFmtId="165" fontId="0" fillId="0" borderId="6" xfId="0" applyNumberFormat="1" applyBorder="1"/>
    <xf numFmtId="164" fontId="2" fillId="7" borderId="0" xfId="0" applyNumberFormat="1" applyFont="1" applyFill="1"/>
    <xf numFmtId="165" fontId="0" fillId="0" borderId="5" xfId="0" applyNumberFormat="1" applyBorder="1"/>
    <xf numFmtId="0" fontId="13" fillId="0" borderId="0" xfId="0" applyFont="1"/>
    <xf numFmtId="169" fontId="2" fillId="2" borderId="0" xfId="0" applyNumberFormat="1" applyFont="1" applyFill="1"/>
    <xf numFmtId="165" fontId="2" fillId="2" borderId="6" xfId="0" applyNumberFormat="1" applyFont="1" applyFill="1" applyBorder="1"/>
    <xf numFmtId="164" fontId="2" fillId="2" borderId="5" xfId="0" applyNumberFormat="1" applyFont="1" applyFill="1" applyBorder="1"/>
    <xf numFmtId="169" fontId="2" fillId="2" borderId="2" xfId="0" applyNumberFormat="1" applyFont="1" applyFill="1" applyBorder="1"/>
    <xf numFmtId="168" fontId="2" fillId="2" borderId="6" xfId="0" applyNumberFormat="1" applyFont="1" applyFill="1" applyBorder="1"/>
    <xf numFmtId="169" fontId="19" fillId="0" borderId="6" xfId="0" applyNumberFormat="1" applyFont="1" applyBorder="1"/>
    <xf numFmtId="169" fontId="0" fillId="0" borderId="0" xfId="0" applyNumberFormat="1"/>
    <xf numFmtId="169" fontId="19" fillId="0" borderId="5" xfId="0" applyNumberFormat="1" applyFont="1" applyBorder="1"/>
    <xf numFmtId="169" fontId="0" fillId="10" borderId="0" xfId="0" applyNumberFormat="1" applyFill="1"/>
    <xf numFmtId="169" fontId="0" fillId="10" borderId="6" xfId="0" applyNumberFormat="1" applyFill="1" applyBorder="1"/>
    <xf numFmtId="169" fontId="0" fillId="0" borderId="6" xfId="0" applyNumberFormat="1" applyBorder="1"/>
    <xf numFmtId="169" fontId="2" fillId="0" borderId="0" xfId="0" applyNumberFormat="1" applyFont="1"/>
    <xf numFmtId="169" fontId="2" fillId="2" borderId="1" xfId="0" applyNumberFormat="1" applyFont="1" applyFill="1" applyBorder="1"/>
    <xf numFmtId="169" fontId="2" fillId="7" borderId="0" xfId="0" applyNumberFormat="1" applyFont="1" applyFill="1"/>
    <xf numFmtId="169" fontId="2" fillId="2" borderId="4" xfId="0" applyNumberFormat="1" applyFont="1" applyFill="1" applyBorder="1"/>
    <xf numFmtId="165" fontId="1" fillId="11" borderId="0" xfId="0" applyNumberFormat="1" applyFont="1" applyFill="1" applyAlignment="1">
      <alignment horizontal="center" vertical="top" wrapText="1"/>
    </xf>
    <xf numFmtId="165" fontId="1" fillId="11" borderId="8" xfId="0" applyNumberFormat="1" applyFont="1" applyFill="1" applyBorder="1" applyAlignment="1">
      <alignment horizontal="center" vertical="top" wrapText="1"/>
    </xf>
    <xf numFmtId="167" fontId="0" fillId="0" borderId="8" xfId="0" applyNumberFormat="1" applyBorder="1"/>
    <xf numFmtId="169" fontId="19" fillId="0" borderId="9" xfId="0" applyNumberFormat="1" applyFont="1" applyBorder="1"/>
    <xf numFmtId="169" fontId="0" fillId="0" borderId="8" xfId="0" applyNumberFormat="1" applyBorder="1"/>
    <xf numFmtId="169" fontId="19" fillId="0" borderId="7" xfId="0" applyNumberFormat="1" applyFont="1" applyBorder="1"/>
    <xf numFmtId="169" fontId="0" fillId="10" borderId="8" xfId="0" applyNumberFormat="1" applyFill="1" applyBorder="1"/>
    <xf numFmtId="169" fontId="0" fillId="10" borderId="9" xfId="0" applyNumberFormat="1" applyFill="1" applyBorder="1"/>
    <xf numFmtId="169" fontId="0" fillId="0" borderId="9" xfId="0" applyNumberFormat="1" applyBorder="1"/>
    <xf numFmtId="169" fontId="2" fillId="0" borderId="8" xfId="0" applyNumberFormat="1" applyFont="1" applyBorder="1"/>
    <xf numFmtId="169" fontId="2" fillId="2" borderId="10" xfId="0" applyNumberFormat="1" applyFont="1" applyFill="1" applyBorder="1"/>
    <xf numFmtId="169" fontId="2" fillId="7" borderId="8" xfId="0" applyNumberFormat="1" applyFont="1" applyFill="1" applyBorder="1"/>
    <xf numFmtId="169" fontId="2" fillId="2" borderId="11" xfId="0" applyNumberFormat="1" applyFont="1" applyFill="1" applyBorder="1"/>
    <xf numFmtId="169" fontId="2" fillId="2" borderId="8" xfId="0" applyNumberFormat="1" applyFont="1" applyFill="1" applyBorder="1"/>
    <xf numFmtId="169" fontId="2" fillId="2" borderId="12" xfId="0" applyNumberFormat="1" applyFont="1" applyFill="1" applyBorder="1"/>
    <xf numFmtId="165" fontId="1" fillId="11" borderId="14" xfId="0" applyNumberFormat="1" applyFont="1" applyFill="1" applyBorder="1" applyAlignment="1">
      <alignment horizontal="center" vertical="top" wrapText="1"/>
    </xf>
    <xf numFmtId="167" fontId="0" fillId="0" borderId="14" xfId="0" applyNumberFormat="1" applyBorder="1"/>
    <xf numFmtId="169" fontId="19" fillId="0" borderId="15" xfId="0" applyNumberFormat="1" applyFont="1" applyBorder="1"/>
    <xf numFmtId="169" fontId="0" fillId="0" borderId="14" xfId="0" applyNumberFormat="1" applyBorder="1"/>
    <xf numFmtId="169" fontId="19" fillId="0" borderId="13" xfId="0" applyNumberFormat="1" applyFont="1" applyBorder="1"/>
    <xf numFmtId="169" fontId="0" fillId="10" borderId="14" xfId="0" applyNumberFormat="1" applyFill="1" applyBorder="1"/>
    <xf numFmtId="169" fontId="0" fillId="10" borderId="15" xfId="0" applyNumberFormat="1" applyFill="1" applyBorder="1"/>
    <xf numFmtId="169" fontId="0" fillId="0" borderId="15" xfId="0" applyNumberFormat="1" applyBorder="1"/>
    <xf numFmtId="169" fontId="2" fillId="0" borderId="14" xfId="0" applyNumberFormat="1" applyFont="1" applyBorder="1"/>
    <xf numFmtId="169" fontId="2" fillId="2" borderId="16" xfId="0" applyNumberFormat="1" applyFont="1" applyFill="1" applyBorder="1"/>
    <xf numFmtId="169" fontId="2" fillId="7" borderId="14" xfId="0" applyNumberFormat="1" applyFont="1" applyFill="1" applyBorder="1"/>
    <xf numFmtId="169" fontId="2" fillId="2" borderId="17" xfId="0" applyNumberFormat="1" applyFont="1" applyFill="1" applyBorder="1"/>
    <xf numFmtId="169" fontId="2" fillId="2" borderId="14" xfId="0" applyNumberFormat="1" applyFont="1" applyFill="1" applyBorder="1"/>
    <xf numFmtId="169" fontId="2" fillId="2" borderId="18" xfId="0" applyNumberFormat="1" applyFont="1" applyFill="1" applyBorder="1"/>
    <xf numFmtId="164" fontId="2" fillId="2" borderId="6" xfId="0" applyNumberFormat="1" applyFont="1" applyFill="1" applyBorder="1"/>
    <xf numFmtId="169" fontId="2" fillId="2" borderId="7" xfId="0" applyNumberFormat="1" applyFont="1" applyFill="1" applyBorder="1"/>
    <xf numFmtId="169" fontId="2" fillId="2" borderId="5" xfId="0" applyNumberFormat="1" applyFont="1" applyFill="1" applyBorder="1"/>
    <xf numFmtId="169" fontId="2" fillId="2" borderId="13" xfId="0" applyNumberFormat="1" applyFont="1" applyFill="1" applyBorder="1"/>
    <xf numFmtId="169" fontId="2" fillId="2" borderId="9" xfId="0" applyNumberFormat="1" applyFont="1" applyFill="1" applyBorder="1"/>
    <xf numFmtId="169" fontId="2" fillId="2" borderId="6" xfId="0" applyNumberFormat="1" applyFont="1" applyFill="1" applyBorder="1"/>
    <xf numFmtId="169" fontId="2" fillId="2" borderId="15" xfId="0" applyNumberFormat="1" applyFont="1" applyFill="1" applyBorder="1"/>
    <xf numFmtId="170" fontId="2" fillId="2" borderId="19" xfId="0" applyNumberFormat="1" applyFont="1" applyFill="1" applyBorder="1"/>
    <xf numFmtId="164" fontId="2" fillId="2" borderId="19" xfId="0" applyNumberFormat="1" applyFont="1" applyFill="1" applyBorder="1"/>
    <xf numFmtId="164" fontId="1" fillId="12" borderId="0" xfId="0" applyNumberFormat="1" applyFont="1" applyFill="1" applyAlignment="1">
      <alignment horizontal="center" vertical="top" wrapText="1"/>
    </xf>
    <xf numFmtId="164" fontId="1" fillId="13" borderId="0" xfId="0" applyNumberFormat="1" applyFont="1" applyFill="1" applyAlignment="1">
      <alignment horizontal="center" vertical="top" wrapText="1"/>
    </xf>
    <xf numFmtId="167" fontId="0" fillId="14" borderId="0" xfId="0" applyNumberFormat="1" applyFill="1"/>
    <xf numFmtId="169" fontId="0" fillId="14" borderId="0" xfId="0" applyNumberFormat="1" applyFill="1"/>
    <xf numFmtId="165" fontId="19" fillId="14" borderId="6" xfId="0" applyNumberFormat="1" applyFont="1" applyFill="1" applyBorder="1"/>
    <xf numFmtId="169" fontId="19" fillId="14" borderId="6" xfId="0" applyNumberFormat="1" applyFont="1" applyFill="1" applyBorder="1"/>
    <xf numFmtId="165" fontId="19" fillId="14" borderId="5" xfId="0" applyNumberFormat="1" applyFont="1" applyFill="1" applyBorder="1"/>
    <xf numFmtId="169" fontId="19" fillId="14" borderId="5" xfId="0" applyNumberFormat="1" applyFont="1" applyFill="1" applyBorder="1"/>
    <xf numFmtId="41" fontId="0" fillId="14" borderId="0" xfId="0" applyNumberFormat="1" applyFill="1"/>
    <xf numFmtId="41" fontId="0" fillId="14" borderId="6" xfId="0" applyNumberFormat="1" applyFill="1" applyBorder="1"/>
    <xf numFmtId="169" fontId="0" fillId="14" borderId="6" xfId="0" applyNumberFormat="1" applyFill="1" applyBorder="1"/>
    <xf numFmtId="165" fontId="0" fillId="14" borderId="0" xfId="0" applyNumberFormat="1" applyFill="1"/>
    <xf numFmtId="165" fontId="0" fillId="14" borderId="6" xfId="0" applyNumberFormat="1" applyFill="1" applyBorder="1"/>
    <xf numFmtId="165" fontId="2" fillId="14" borderId="0" xfId="0" applyNumberFormat="1" applyFont="1" applyFill="1"/>
    <xf numFmtId="169" fontId="2" fillId="14" borderId="0" xfId="0" applyNumberFormat="1" applyFont="1" applyFill="1"/>
    <xf numFmtId="165" fontId="2" fillId="14" borderId="1" xfId="0" applyNumberFormat="1" applyFont="1" applyFill="1" applyBorder="1"/>
    <xf numFmtId="169" fontId="2" fillId="14" borderId="1" xfId="0" applyNumberFormat="1" applyFont="1" applyFill="1" applyBorder="1"/>
    <xf numFmtId="164" fontId="2" fillId="14" borderId="0" xfId="0" applyNumberFormat="1" applyFont="1" applyFill="1"/>
    <xf numFmtId="164" fontId="2" fillId="14" borderId="1" xfId="0" applyNumberFormat="1" applyFont="1" applyFill="1" applyBorder="1"/>
    <xf numFmtId="165" fontId="2" fillId="14" borderId="4" xfId="0" applyNumberFormat="1" applyFont="1" applyFill="1" applyBorder="1"/>
    <xf numFmtId="169" fontId="2" fillId="14" borderId="4" xfId="0" applyNumberFormat="1" applyFont="1" applyFill="1" applyBorder="1"/>
    <xf numFmtId="165" fontId="2" fillId="14" borderId="2" xfId="0" applyNumberFormat="1" applyFont="1" applyFill="1" applyBorder="1"/>
    <xf numFmtId="169" fontId="2" fillId="14" borderId="2" xfId="0" applyNumberFormat="1" applyFont="1" applyFill="1" applyBorder="1"/>
    <xf numFmtId="164" fontId="2" fillId="14" borderId="6" xfId="0" applyNumberFormat="1" applyFont="1" applyFill="1" applyBorder="1"/>
    <xf numFmtId="169" fontId="2" fillId="14" borderId="6" xfId="0" applyNumberFormat="1" applyFont="1" applyFill="1" applyBorder="1"/>
    <xf numFmtId="164" fontId="0" fillId="14" borderId="0" xfId="0" applyNumberFormat="1" applyFill="1"/>
    <xf numFmtId="164" fontId="2" fillId="14" borderId="5" xfId="0" applyNumberFormat="1" applyFont="1" applyFill="1" applyBorder="1"/>
    <xf numFmtId="169" fontId="2" fillId="14" borderId="5" xfId="0" applyNumberFormat="1" applyFont="1" applyFill="1" applyBorder="1"/>
    <xf numFmtId="165" fontId="2" fillId="14" borderId="6" xfId="0" applyNumberFormat="1" applyFont="1" applyFill="1" applyBorder="1"/>
    <xf numFmtId="168" fontId="2" fillId="14" borderId="6" xfId="0" applyNumberFormat="1" applyFont="1" applyFill="1" applyBorder="1"/>
    <xf numFmtId="164" fontId="2" fillId="14" borderId="19" xfId="0" applyNumberFormat="1" applyFont="1" applyFill="1" applyBorder="1"/>
    <xf numFmtId="169" fontId="2" fillId="14" borderId="19" xfId="0" applyNumberFormat="1" applyFont="1" applyFill="1" applyBorder="1"/>
    <xf numFmtId="165" fontId="0" fillId="14" borderId="5" xfId="0" applyNumberFormat="1" applyFill="1" applyBorder="1"/>
    <xf numFmtId="169" fontId="0" fillId="14" borderId="5" xfId="0" applyNumberFormat="1" applyFill="1" applyBorder="1"/>
    <xf numFmtId="169" fontId="2" fillId="0" borderId="7" xfId="0" applyNumberFormat="1" applyFont="1" applyBorder="1"/>
    <xf numFmtId="169" fontId="2" fillId="0" borderId="5" xfId="0" applyNumberFormat="1" applyFont="1" applyBorder="1"/>
    <xf numFmtId="169" fontId="2" fillId="0" borderId="13" xfId="0" applyNumberFormat="1" applyFont="1" applyBorder="1"/>
    <xf numFmtId="171" fontId="0" fillId="0" borderId="0" xfId="0" applyNumberFormat="1"/>
    <xf numFmtId="171" fontId="0" fillId="0" borderId="0" xfId="0" applyNumberFormat="1" applyAlignment="1">
      <alignment horizontal="right"/>
    </xf>
    <xf numFmtId="171" fontId="14" fillId="5" borderId="0" xfId="0" applyNumberFormat="1" applyFont="1" applyFill="1"/>
    <xf numFmtId="171" fontId="1" fillId="0" borderId="0" xfId="0" applyNumberFormat="1" applyFont="1" applyAlignment="1">
      <alignment horizontal="center" vertical="top"/>
    </xf>
    <xf numFmtId="171" fontId="5" fillId="0" borderId="0" xfId="0" applyNumberFormat="1" applyFont="1"/>
    <xf numFmtId="0" fontId="28" fillId="0" borderId="0" xfId="0" quotePrefix="1" applyFont="1" applyAlignment="1">
      <alignment horizontal="left"/>
    </xf>
    <xf numFmtId="165" fontId="19" fillId="10" borderId="5" xfId="0" applyNumberFormat="1" applyFont="1" applyFill="1" applyBorder="1" applyProtection="1">
      <protection locked="0"/>
    </xf>
    <xf numFmtId="167" fontId="19" fillId="10" borderId="0" xfId="0" applyNumberFormat="1" applyFont="1" applyFill="1" applyProtection="1">
      <protection locked="0"/>
    </xf>
    <xf numFmtId="165" fontId="19" fillId="10" borderId="6" xfId="0" applyNumberFormat="1" applyFont="1" applyFill="1" applyBorder="1" applyProtection="1">
      <protection locked="0"/>
    </xf>
    <xf numFmtId="166" fontId="19" fillId="10" borderId="0" xfId="0" applyNumberFormat="1" applyFont="1" applyFill="1" applyProtection="1">
      <protection locked="0"/>
    </xf>
    <xf numFmtId="166" fontId="19" fillId="10" borderId="6" xfId="0" applyNumberFormat="1" applyFont="1" applyFill="1" applyBorder="1" applyProtection="1">
      <protection locked="0"/>
    </xf>
    <xf numFmtId="164" fontId="3" fillId="0" borderId="0" xfId="0" applyNumberFormat="1" applyFont="1" applyProtection="1">
      <protection locked="0"/>
    </xf>
    <xf numFmtId="167" fontId="19" fillId="0" borderId="0" xfId="0" applyNumberFormat="1" applyFont="1" applyProtection="1">
      <protection locked="0"/>
    </xf>
    <xf numFmtId="14" fontId="0" fillId="0" borderId="0" xfId="0" applyNumberFormat="1"/>
    <xf numFmtId="0" fontId="28" fillId="0" borderId="0" xfId="0" applyFont="1"/>
    <xf numFmtId="171" fontId="28" fillId="0" borderId="0" xfId="0" applyNumberFormat="1" applyFont="1"/>
    <xf numFmtId="171" fontId="28" fillId="15" borderId="0" xfId="0" applyNumberFormat="1" applyFont="1" applyFill="1"/>
    <xf numFmtId="164" fontId="0" fillId="0" borderId="0" xfId="0" quotePrefix="1" applyNumberFormat="1" applyAlignment="1" applyProtection="1">
      <alignment horizontal="left"/>
      <protection locked="0"/>
    </xf>
    <xf numFmtId="0" fontId="0" fillId="16" borderId="0" xfId="0" applyFill="1"/>
    <xf numFmtId="172" fontId="0" fillId="0" borderId="0" xfId="10" applyNumberFormat="1" applyFont="1"/>
    <xf numFmtId="173" fontId="0" fillId="0" borderId="0" xfId="11" applyNumberFormat="1" applyFont="1"/>
    <xf numFmtId="172" fontId="0" fillId="0" borderId="0" xfId="0" applyNumberFormat="1"/>
    <xf numFmtId="164" fontId="35" fillId="0" borderId="0" xfId="0" applyNumberFormat="1" applyFont="1" applyAlignment="1" applyProtection="1">
      <alignment horizontal="left"/>
      <protection locked="0"/>
    </xf>
    <xf numFmtId="165" fontId="0" fillId="15" borderId="5" xfId="0" applyNumberFormat="1" applyFill="1" applyBorder="1" applyProtection="1">
      <protection locked="0"/>
    </xf>
    <xf numFmtId="165" fontId="0" fillId="15" borderId="0" xfId="0" applyNumberFormat="1" applyFill="1" applyProtection="1">
      <protection locked="0"/>
    </xf>
    <xf numFmtId="164" fontId="0" fillId="15" borderId="0" xfId="0" applyNumberFormat="1" applyFill="1" applyProtection="1">
      <protection locked="0"/>
    </xf>
    <xf numFmtId="14" fontId="32" fillId="0" borderId="0" xfId="0" applyNumberFormat="1" applyFont="1" applyAlignment="1">
      <alignment horizontal="left"/>
    </xf>
  </cellXfs>
  <cellStyles count="12">
    <cellStyle name="Comma 2" xfId="2" xr:uid="{BF52FA9F-C7DD-9C4D-BA0C-9798BBE7EDAF}"/>
    <cellStyle name="Comma 2 2" xfId="9" xr:uid="{EDDBE982-0CBD-1940-889B-DD54E5A7BF8C}"/>
    <cellStyle name="Currency" xfId="10" builtinId="4"/>
    <cellStyle name="Currency 2" xfId="1" xr:uid="{9B891474-81B5-D749-9E58-90E0098822B6}"/>
    <cellStyle name="Currency 2 2" xfId="5" xr:uid="{53603AB1-A85D-BB41-BC1E-5626E64903A3}"/>
    <cellStyle name="Currency 2 3" xfId="8" xr:uid="{5CC7E134-BD51-EB40-A666-4212FA9EB676}"/>
    <cellStyle name="Normal" xfId="0" builtinId="0"/>
    <cellStyle name="Normal 2" xfId="6" xr:uid="{3D75D44B-1960-1544-82EF-1D795379EBD3}"/>
    <cellStyle name="Normal 2 2" xfId="7" xr:uid="{86D54C07-C9F6-EB46-8DF3-1051350AE133}"/>
    <cellStyle name="Normal 2 2 2" xfId="4" xr:uid="{2F7B67D4-E4BB-7B46-B3F8-2A4C3D119E6F}"/>
    <cellStyle name="Normal 2 2 2 2" xfId="3" xr:uid="{4316DB4E-D67C-A84A-A68B-F6C720D7ED1A}"/>
    <cellStyle name="Percent" xfId="11" builtinId="5"/>
  </cellStyles>
  <dxfs count="1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fill>
        <patternFill>
          <bgColor rgb="FFFFFF00"/>
        </patternFill>
      </fill>
    </dxf>
    <dxf>
      <fill>
        <patternFill>
          <bgColor rgb="FFFF0000"/>
        </patternFill>
      </fill>
    </dxf>
    <dxf>
      <numFmt numFmtId="171" formatCode="####;\-####"/>
    </dxf>
    <dxf>
      <numFmt numFmtId="171" formatCode="####;\-####"/>
    </dxf>
  </dxfs>
  <tableStyles count="0" defaultTableStyle="TableStyleMedium2" defaultPivotStyle="PivotStyleLight16"/>
  <colors>
    <mruColors>
      <color rgb="FF0432FF"/>
      <color rgb="FFFF40FF"/>
      <color rgb="FF00FDFF"/>
      <color rgb="FFE4C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hyperlink" Target="https://dcpcsb.egnyte.com/dl/AqmKONbs2a/2021-22_UPSFF_Payment_Letter.pdf_"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dcpcsb.egnyte.com/dl/AqmKONbs2a/2021-22_UPSFF_Payment_Letter.pdf_"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s://dcpcsb.egnyte.com/dl/AqmKONbs2a/2021-22_UPSFF_Payment_Letter.pdf_" TargetMode="External"/></Relationships>
</file>

<file path=xl/drawings/drawing1.xml><?xml version="1.0" encoding="utf-8"?>
<xdr:wsDr xmlns:xdr="http://schemas.openxmlformats.org/drawingml/2006/spreadsheetDrawing" xmlns:a="http://schemas.openxmlformats.org/drawingml/2006/main">
  <xdr:twoCellAnchor>
    <xdr:from>
      <xdr:col>5</xdr:col>
      <xdr:colOff>0</xdr:colOff>
      <xdr:row>0</xdr:row>
      <xdr:rowOff>127000</xdr:rowOff>
    </xdr:from>
    <xdr:to>
      <xdr:col>6</xdr:col>
      <xdr:colOff>0</xdr:colOff>
      <xdr:row>0</xdr:row>
      <xdr:rowOff>927100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AABE0C5C-62C5-1B4C-8021-EEBA05DDCC06}"/>
            </a:ext>
          </a:extLst>
        </xdr:cNvPr>
        <xdr:cNvSpPr txBox="1"/>
      </xdr:nvSpPr>
      <xdr:spPr>
        <a:xfrm>
          <a:off x="13817600" y="127000"/>
          <a:ext cx="137160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0</xdr:row>
      <xdr:rowOff>127000</xdr:rowOff>
    </xdr:from>
    <xdr:to>
      <xdr:col>5</xdr:col>
      <xdr:colOff>1346200</xdr:colOff>
      <xdr:row>0</xdr:row>
      <xdr:rowOff>914400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EFF3121A-23C9-1544-9FE1-E21CE1BF5884}"/>
            </a:ext>
          </a:extLst>
        </xdr:cNvPr>
        <xdr:cNvSpPr txBox="1"/>
      </xdr:nvSpPr>
      <xdr:spPr>
        <a:xfrm>
          <a:off x="13817600" y="127000"/>
          <a:ext cx="1346200" cy="787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50800</xdr:colOff>
      <xdr:row>0</xdr:row>
      <xdr:rowOff>127000</xdr:rowOff>
    </xdr:from>
    <xdr:to>
      <xdr:col>6</xdr:col>
      <xdr:colOff>25400</xdr:colOff>
      <xdr:row>0</xdr:row>
      <xdr:rowOff>927100</xdr:rowOff>
    </xdr:to>
    <xdr:sp macro="" textlink="">
      <xdr:nvSpPr>
        <xdr:cNvPr id="2" name="TextBox 1">
          <a:hlinkClick xmlns:r="http://schemas.openxmlformats.org/officeDocument/2006/relationships" r:id="rId1"/>
          <a:extLst>
            <a:ext uri="{FF2B5EF4-FFF2-40B4-BE49-F238E27FC236}">
              <a16:creationId xmlns:a16="http://schemas.microsoft.com/office/drawing/2014/main" id="{9DF46FE2-3A7A-B642-AC52-82B20B894A3A}"/>
            </a:ext>
          </a:extLst>
        </xdr:cNvPr>
        <xdr:cNvSpPr txBox="1"/>
      </xdr:nvSpPr>
      <xdr:spPr>
        <a:xfrm>
          <a:off x="13868400" y="127000"/>
          <a:ext cx="134620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0</xdr:row>
      <xdr:rowOff>127000</xdr:rowOff>
    </xdr:from>
    <xdr:to>
      <xdr:col>5</xdr:col>
      <xdr:colOff>1346200</xdr:colOff>
      <xdr:row>0</xdr:row>
      <xdr:rowOff>889000</xdr:rowOff>
    </xdr:to>
    <xdr:sp macro="" textlink="">
      <xdr:nvSpPr>
        <xdr:cNvPr id="3" name="TextBox 2">
          <a:extLst>
            <a:ext uri="{FF2B5EF4-FFF2-40B4-BE49-F238E27FC236}">
              <a16:creationId xmlns:a16="http://schemas.microsoft.com/office/drawing/2014/main" id="{29A870CA-06F8-524A-A133-CAAD15AE0F9E}"/>
            </a:ext>
          </a:extLst>
        </xdr:cNvPr>
        <xdr:cNvSpPr txBox="1"/>
      </xdr:nvSpPr>
      <xdr:spPr>
        <a:xfrm>
          <a:off x="13639800" y="127000"/>
          <a:ext cx="1346200" cy="76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0</xdr:row>
      <xdr:rowOff>139700</xdr:rowOff>
    </xdr:from>
    <xdr:to>
      <xdr:col>5</xdr:col>
      <xdr:colOff>1346200</xdr:colOff>
      <xdr:row>0</xdr:row>
      <xdr:rowOff>952500</xdr:rowOff>
    </xdr:to>
    <xdr:sp macro="" textlink="">
      <xdr:nvSpPr>
        <xdr:cNvPr id="3" name="TextBox 2">
          <a:extLst>
            <a:ext uri="{FF2B5EF4-FFF2-40B4-BE49-F238E27FC236}">
              <a16:creationId xmlns:a16="http://schemas.microsoft.com/office/drawing/2014/main" id="{CB9632A4-671D-BF46-8C44-E41DAEF34C39}"/>
            </a:ext>
          </a:extLst>
        </xdr:cNvPr>
        <xdr:cNvSpPr txBox="1"/>
      </xdr:nvSpPr>
      <xdr:spPr>
        <a:xfrm>
          <a:off x="13639800" y="139700"/>
          <a:ext cx="1346200" cy="81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0</xdr:row>
      <xdr:rowOff>139700</xdr:rowOff>
    </xdr:from>
    <xdr:to>
      <xdr:col>5</xdr:col>
      <xdr:colOff>1346200</xdr:colOff>
      <xdr:row>0</xdr:row>
      <xdr:rowOff>952500</xdr:rowOff>
    </xdr:to>
    <xdr:sp macro="" textlink="">
      <xdr:nvSpPr>
        <xdr:cNvPr id="2" name="TextBox 1">
          <a:extLst>
            <a:ext uri="{FF2B5EF4-FFF2-40B4-BE49-F238E27FC236}">
              <a16:creationId xmlns:a16="http://schemas.microsoft.com/office/drawing/2014/main" id="{2A403D56-29BE-42BE-A17C-EC94DFC7AE93}"/>
            </a:ext>
          </a:extLst>
        </xdr:cNvPr>
        <xdr:cNvSpPr txBox="1"/>
      </xdr:nvSpPr>
      <xdr:spPr>
        <a:xfrm>
          <a:off x="14611350" y="139700"/>
          <a:ext cx="1346200" cy="81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a:solidFill>
                <a:srgbClr val="0432FF"/>
              </a:solidFill>
            </a:rPr>
            <a:t>UPSFF Weights for Next School</a:t>
          </a:r>
          <a:r>
            <a:rPr lang="en-US" sz="1050" baseline="0">
              <a:solidFill>
                <a:srgbClr val="0432FF"/>
              </a:solidFill>
            </a:rPr>
            <a:t> Year </a:t>
          </a:r>
          <a:r>
            <a:rPr lang="en-US" sz="1050" baseline="0"/>
            <a:t>and Beginning Cash and Net Asset Balances</a:t>
          </a:r>
          <a:endParaRPr lang="en-US" sz="1050"/>
        </a:p>
      </xdr:txBody>
    </xdr:sp>
    <xdr:clientData/>
  </xdr:twoCellAnchor>
</xdr:wsDr>
</file>

<file path=xl/persons/person.xml><?xml version="1.0" encoding="utf-8"?>
<personList xmlns="http://schemas.microsoft.com/office/spreadsheetml/2018/threadedcomments" xmlns:x="http://schemas.openxmlformats.org/spreadsheetml/2006/main">
  <person displayName="Jennifer Fotherby" id="{FBE4FED6-465D-4D57-A8B8-D4FD0C9FCAED}" userId="S::jfortherby@kingsmanacademy2.onmicrosoft.com::17d5104d-30f0-4ff6-9ced-26bdb32d408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29820F-E979-D045-B5D8-1135CA12DE16}" name="LEA_and_Campus_List" displayName="LEA_and_Campus_List" ref="A1:D137" totalsRowShown="0">
  <autoFilter ref="A1:D137" xr:uid="{A986EFA7-F4FD-9347-BF45-E7EF0D820037}"/>
  <tableColumns count="4">
    <tableColumn id="3" xr3:uid="{8BF10679-D163-914C-B3B3-339050100F81}" name="LEA"/>
    <tableColumn id="4" xr3:uid="{328117BA-46A1-4C4A-B8F3-64518A0819A9}" name="LEA ID" dataDxfId="11">
      <calculatedColumnFormula>VLOOKUP(LEA_and_Campus_List[[#This Row],[LEA]],#REF!,2,FALSE)</calculatedColumnFormula>
    </tableColumn>
    <tableColumn id="1" xr3:uid="{77103D09-B337-CD4D-9537-DFB386C8A481}" name="Campus"/>
    <tableColumn id="2" xr3:uid="{214885B4-4ABD-CE4B-878F-504401EB789E}" name="Campus ID"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94" dT="2025-08-22T18:48:46.06" personId="{FBE4FED6-465D-4D57-A8B8-D4FD0C9FCAED}" id="{FFCF0926-A26F-43D6-8A2C-83EC015ABA02}">
    <text>Per Hub submission for FY25</text>
  </threadedComment>
  <threadedComment ref="F99" dT="2025-08-22T18:49:02.94" personId="{FBE4FED6-465D-4D57-A8B8-D4FD0C9FCAED}" id="{33E7AFA4-B6B8-4907-B0A4-A2A8E9178268}">
    <text>Per Hub submission for FY25 and aligned to CFRS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42E3D-9D06-B546-82AC-CF89F412025E}">
  <sheetPr codeName="Sheet1">
    <tabColor rgb="FF00B050"/>
  </sheetPr>
  <dimension ref="A1:T123"/>
  <sheetViews>
    <sheetView tabSelected="1" zoomScale="70" zoomScaleNormal="70" workbookViewId="0">
      <pane xSplit="5" ySplit="1" topLeftCell="F2" activePane="bottomRight" state="frozen"/>
      <selection pane="topRight" activeCell="G104" sqref="G104:K104"/>
      <selection pane="bottomLeft" activeCell="G104" sqref="G104:K104"/>
      <selection pane="bottomRight" activeCell="J90" sqref="J90"/>
    </sheetView>
  </sheetViews>
  <sheetFormatPr defaultColWidth="10.6640625" defaultRowHeight="16.5" x14ac:dyDescent="0.45"/>
  <cols>
    <col min="1" max="1" width="5.06640625" customWidth="1"/>
    <col min="2" max="2" width="4.6640625" style="146" customWidth="1"/>
    <col min="3" max="3" width="8.46484375" customWidth="1"/>
    <col min="4" max="4" width="9.59765625" style="1" bestFit="1" customWidth="1"/>
    <col min="5" max="5" width="46.06640625" customWidth="1"/>
    <col min="6" max="6" width="10.6640625" style="3" customWidth="1"/>
    <col min="7" max="7" width="13.796875" style="12" customWidth="1"/>
    <col min="8" max="8" width="16.6640625" style="12" customWidth="1"/>
    <col min="9" max="11" width="13.796875" style="12" customWidth="1"/>
    <col min="12" max="12" width="63.796875" style="14" customWidth="1"/>
    <col min="13" max="20" width="12.06640625" style="1" customWidth="1"/>
    <col min="21" max="16384" width="10.6640625" style="1"/>
  </cols>
  <sheetData>
    <row r="1" spans="1:20"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4" t="s">
        <v>5</v>
      </c>
      <c r="M1" s="109" t="str">
        <f>"In(De)crease "&amp;G1&amp;"     to               "&amp;H1&amp;"      $"</f>
        <v>In(De)crease 2025-2026     to               2026-2027      $</v>
      </c>
      <c r="N1" s="109" t="str">
        <f t="shared" ref="N1:P1" si="1">"In(De)crease "&amp;H1&amp;"     to               "&amp;I1&amp;"      $"</f>
        <v>In(De)crease 2026-2027     to               2027-2028      $</v>
      </c>
      <c r="O1" s="109" t="str">
        <f t="shared" si="1"/>
        <v>In(De)crease 2027-2028     to               2028-2029      $</v>
      </c>
      <c r="P1" s="109" t="str">
        <f t="shared" si="1"/>
        <v>In(De)crease 2028-2029     to               2029-2030      $</v>
      </c>
      <c r="Q1" s="110" t="str">
        <f>"In(De)crease "&amp;G1&amp;"     to               "&amp;H1&amp;"      %"</f>
        <v>In(De)crease 2025-2026     to               2026-2027      %</v>
      </c>
      <c r="R1" s="110" t="str">
        <f t="shared" ref="R1:T1" si="2">"In(De)crease "&amp;H1&amp;"     to               "&amp;I1&amp;"      %"</f>
        <v>In(De)crease 2026-2027     to               2027-2028      %</v>
      </c>
      <c r="S1" s="110" t="str">
        <f t="shared" si="2"/>
        <v>In(De)crease 2027-2028     to               2028-2029      %</v>
      </c>
      <c r="T1" s="110" t="str">
        <f t="shared" si="2"/>
        <v>In(De)crease 2028-2029     to               2029-2030      %</v>
      </c>
    </row>
    <row r="2" spans="1:20" x14ac:dyDescent="0.45">
      <c r="A2" s="18" t="s">
        <v>6</v>
      </c>
      <c r="B2" s="150">
        <f>VLOOKUP(C2,LEA_and_Campus_List[],2,FALSE)</f>
        <v>186</v>
      </c>
      <c r="C2" s="16" t="s">
        <v>7</v>
      </c>
      <c r="D2" s="157" t="s">
        <v>8</v>
      </c>
      <c r="E2" s="41" t="s">
        <v>9</v>
      </c>
      <c r="F2" s="153">
        <f>F3/13046-1</f>
        <v>0.12432929633604162</v>
      </c>
      <c r="G2" s="153">
        <v>2.7400000000000001E-2</v>
      </c>
      <c r="H2" s="153">
        <v>2.5499999999999998E-2</v>
      </c>
      <c r="I2" s="153">
        <v>0.02</v>
      </c>
      <c r="J2" s="153">
        <v>0.02</v>
      </c>
      <c r="K2" s="153">
        <v>0.02</v>
      </c>
      <c r="L2" s="19" t="s">
        <v>10</v>
      </c>
      <c r="M2" s="111">
        <f>H2-G2</f>
        <v>-1.9000000000000024E-3</v>
      </c>
      <c r="N2" s="111">
        <f t="shared" ref="N2:N64" si="3">I2-H2</f>
        <v>-5.4999999999999979E-3</v>
      </c>
      <c r="O2" s="111">
        <f t="shared" ref="O2:O64" si="4">J2-I2</f>
        <v>0</v>
      </c>
      <c r="P2" s="111">
        <f t="shared" ref="P2:P64" si="5">K2-J2</f>
        <v>0</v>
      </c>
      <c r="Q2" s="112">
        <f>IF(G2,M2/G2,0)</f>
        <v>-6.9343065693430739E-2</v>
      </c>
      <c r="R2" s="112">
        <f t="shared" ref="R2:R64" si="6">IF(H2,N2/H2,0)</f>
        <v>-0.21568627450980385</v>
      </c>
      <c r="S2" s="112">
        <f t="shared" ref="S2:S64" si="7">IF(I2,O2/I2,0)</f>
        <v>0</v>
      </c>
      <c r="T2" s="112">
        <f t="shared" ref="T2:T64" si="8">IF(J2,P2/J2,0)</f>
        <v>0</v>
      </c>
    </row>
    <row r="3" spans="1:20" x14ac:dyDescent="0.45">
      <c r="A3" s="15" t="str">
        <f t="shared" ref="A3:D8" si="9">A$2</f>
        <v>PCSB 5-Year Budget</v>
      </c>
      <c r="B3" s="150">
        <f t="shared" si="9"/>
        <v>186</v>
      </c>
      <c r="C3" s="15" t="str">
        <f t="shared" si="9"/>
        <v>Kingsman Academy PCS</v>
      </c>
      <c r="D3" s="6" t="str">
        <f t="shared" si="9"/>
        <v>2025-2026</v>
      </c>
      <c r="E3" s="41" t="s">
        <v>11</v>
      </c>
      <c r="F3" s="154">
        <v>14668</v>
      </c>
      <c r="G3" s="43">
        <f>ROUND(F3*(1+G2),0)</f>
        <v>15070</v>
      </c>
      <c r="H3" s="43">
        <f t="shared" ref="H3:K3" si="10">G3*(1+H2)</f>
        <v>15454.285000000002</v>
      </c>
      <c r="I3" s="43">
        <f t="shared" si="10"/>
        <v>15763.370700000001</v>
      </c>
      <c r="J3" s="43">
        <f t="shared" si="10"/>
        <v>16078.638114000001</v>
      </c>
      <c r="K3" s="43">
        <f t="shared" si="10"/>
        <v>16400.210876280002</v>
      </c>
      <c r="L3" s="5" t="s">
        <v>10</v>
      </c>
      <c r="M3" s="113">
        <f t="shared" ref="M3:M65" si="11">H3-G3</f>
        <v>384.28500000000167</v>
      </c>
      <c r="N3" s="113">
        <f t="shared" si="3"/>
        <v>309.08569999999963</v>
      </c>
      <c r="O3" s="113">
        <f t="shared" si="4"/>
        <v>315.26741399999992</v>
      </c>
      <c r="P3" s="113">
        <f t="shared" si="5"/>
        <v>321.57276228000046</v>
      </c>
      <c r="Q3" s="114">
        <f t="shared" ref="Q3:Q65" si="12">IF(G3,M3/G3,0)</f>
        <v>2.5500000000000109E-2</v>
      </c>
      <c r="R3" s="114">
        <f t="shared" si="6"/>
        <v>1.9999999999999973E-2</v>
      </c>
      <c r="S3" s="114">
        <f t="shared" si="7"/>
        <v>1.9999999999999993E-2</v>
      </c>
      <c r="T3" s="114">
        <f t="shared" si="8"/>
        <v>2.0000000000000028E-2</v>
      </c>
    </row>
    <row r="4" spans="1:20" x14ac:dyDescent="0.45">
      <c r="A4" s="15" t="str">
        <f t="shared" si="9"/>
        <v>PCSB 5-Year Budget</v>
      </c>
      <c r="B4" s="150">
        <f t="shared" si="9"/>
        <v>186</v>
      </c>
      <c r="C4" s="15" t="str">
        <f t="shared" si="9"/>
        <v>Kingsman Academy PCS</v>
      </c>
      <c r="D4" s="6" t="str">
        <f t="shared" si="9"/>
        <v>2025-2026</v>
      </c>
      <c r="E4" s="40" t="s">
        <v>12</v>
      </c>
      <c r="F4" s="153">
        <f>F5/3622-1</f>
        <v>3.0922142462727731E-2</v>
      </c>
      <c r="G4" s="153">
        <v>3.1E-2</v>
      </c>
      <c r="H4" s="153">
        <v>0.01</v>
      </c>
      <c r="I4" s="153">
        <v>0.01</v>
      </c>
      <c r="J4" s="153">
        <v>3.1E-2</v>
      </c>
      <c r="K4" s="153">
        <v>3.1E-2</v>
      </c>
      <c r="L4" s="19" t="s">
        <v>10</v>
      </c>
      <c r="M4" s="111">
        <f t="shared" si="11"/>
        <v>-2.0999999999999998E-2</v>
      </c>
      <c r="N4" s="111">
        <f t="shared" si="3"/>
        <v>0</v>
      </c>
      <c r="O4" s="111">
        <f t="shared" si="4"/>
        <v>2.0999999999999998E-2</v>
      </c>
      <c r="P4" s="111">
        <f t="shared" si="5"/>
        <v>0</v>
      </c>
      <c r="Q4" s="112">
        <f t="shared" si="12"/>
        <v>-0.67741935483870963</v>
      </c>
      <c r="R4" s="112">
        <f t="shared" si="6"/>
        <v>0</v>
      </c>
      <c r="S4" s="112">
        <f t="shared" si="7"/>
        <v>2.0999999999999996</v>
      </c>
      <c r="T4" s="112">
        <f t="shared" si="8"/>
        <v>0</v>
      </c>
    </row>
    <row r="5" spans="1:20" x14ac:dyDescent="0.45">
      <c r="A5" s="15" t="str">
        <f t="shared" si="9"/>
        <v>PCSB 5-Year Budget</v>
      </c>
      <c r="B5" s="150">
        <f t="shared" si="9"/>
        <v>186</v>
      </c>
      <c r="C5" s="15" t="str">
        <f t="shared" si="9"/>
        <v>Kingsman Academy PCS</v>
      </c>
      <c r="D5" s="6" t="str">
        <f t="shared" si="9"/>
        <v>2025-2026</v>
      </c>
      <c r="E5" s="40" t="s">
        <v>13</v>
      </c>
      <c r="F5" s="154">
        <v>3734</v>
      </c>
      <c r="G5" s="43">
        <f>ROUND(F5*(1+G4),0)</f>
        <v>3850</v>
      </c>
      <c r="H5" s="43">
        <f t="shared" ref="H5" si="13">G5*(1+H4)</f>
        <v>3888.5</v>
      </c>
      <c r="I5" s="43">
        <f t="shared" ref="I5" si="14">H5*(1+I4)</f>
        <v>3927.3850000000002</v>
      </c>
      <c r="J5" s="43">
        <f t="shared" ref="J5" si="15">I5*(1+J4)</f>
        <v>4049.1339349999998</v>
      </c>
      <c r="K5" s="43">
        <f t="shared" ref="K5" si="16">J5*(1+K4)</f>
        <v>4174.6570869849993</v>
      </c>
      <c r="L5" s="5" t="s">
        <v>10</v>
      </c>
      <c r="M5" s="113">
        <f t="shared" si="11"/>
        <v>38.5</v>
      </c>
      <c r="N5" s="113">
        <f t="shared" si="3"/>
        <v>38.885000000000218</v>
      </c>
      <c r="O5" s="113">
        <f t="shared" si="4"/>
        <v>121.74893499999962</v>
      </c>
      <c r="P5" s="113">
        <f t="shared" si="5"/>
        <v>125.52315198499946</v>
      </c>
      <c r="Q5" s="114">
        <f t="shared" si="12"/>
        <v>0.01</v>
      </c>
      <c r="R5" s="114">
        <f t="shared" si="6"/>
        <v>1.0000000000000056E-2</v>
      </c>
      <c r="S5" s="114">
        <f t="shared" si="7"/>
        <v>3.0999999999999903E-2</v>
      </c>
      <c r="T5" s="114">
        <f t="shared" si="8"/>
        <v>3.0999999999999868E-2</v>
      </c>
    </row>
    <row r="6" spans="1:20" x14ac:dyDescent="0.45">
      <c r="A6" s="15" t="str">
        <f t="shared" si="9"/>
        <v>PCSB 5-Year Budget</v>
      </c>
      <c r="B6" s="150">
        <f t="shared" si="9"/>
        <v>186</v>
      </c>
      <c r="C6" s="15" t="str">
        <f t="shared" si="9"/>
        <v>Kingsman Academy PCS</v>
      </c>
      <c r="D6" s="6" t="str">
        <f t="shared" si="9"/>
        <v>2025-2026</v>
      </c>
      <c r="E6" s="40" t="s">
        <v>14</v>
      </c>
      <c r="F6" s="153">
        <f>F7/9780-1</f>
        <v>3.0981595092024472E-2</v>
      </c>
      <c r="G6" s="153">
        <v>3.1E-2</v>
      </c>
      <c r="H6" s="153">
        <v>0.01</v>
      </c>
      <c r="I6" s="153">
        <v>0.01</v>
      </c>
      <c r="J6" s="153">
        <v>3.1E-2</v>
      </c>
      <c r="K6" s="153">
        <v>3.1E-2</v>
      </c>
      <c r="L6" s="19" t="s">
        <v>10</v>
      </c>
      <c r="M6" s="111">
        <f t="shared" si="11"/>
        <v>-2.0999999999999998E-2</v>
      </c>
      <c r="N6" s="111">
        <f t="shared" si="3"/>
        <v>0</v>
      </c>
      <c r="O6" s="111">
        <f t="shared" si="4"/>
        <v>2.0999999999999998E-2</v>
      </c>
      <c r="P6" s="111">
        <f t="shared" si="5"/>
        <v>0</v>
      </c>
      <c r="Q6" s="112">
        <f t="shared" si="12"/>
        <v>-0.67741935483870963</v>
      </c>
      <c r="R6" s="112">
        <f t="shared" si="6"/>
        <v>0</v>
      </c>
      <c r="S6" s="112">
        <f t="shared" si="7"/>
        <v>2.0999999999999996</v>
      </c>
      <c r="T6" s="112">
        <f t="shared" si="8"/>
        <v>0</v>
      </c>
    </row>
    <row r="7" spans="1:20" ht="17" thickBot="1" x14ac:dyDescent="0.5">
      <c r="A7" s="15" t="str">
        <f t="shared" si="9"/>
        <v>PCSB 5-Year Budget</v>
      </c>
      <c r="B7" s="150">
        <f t="shared" si="9"/>
        <v>186</v>
      </c>
      <c r="C7" s="15" t="str">
        <f t="shared" si="9"/>
        <v>Kingsman Academy PCS</v>
      </c>
      <c r="D7" s="6" t="str">
        <f t="shared" si="9"/>
        <v>2025-2026</v>
      </c>
      <c r="E7" s="40" t="s">
        <v>15</v>
      </c>
      <c r="F7" s="152">
        <v>10083</v>
      </c>
      <c r="G7" s="42">
        <f>ROUND(F7*(1+G6),0)</f>
        <v>10396</v>
      </c>
      <c r="H7" s="42">
        <f t="shared" ref="H7" si="17">G7*(1+H6)</f>
        <v>10499.960000000001</v>
      </c>
      <c r="I7" s="42">
        <f t="shared" ref="I7" si="18">H7*(1+I6)</f>
        <v>10604.959600000002</v>
      </c>
      <c r="J7" s="42">
        <f t="shared" ref="J7" si="19">I7*(1+J6)</f>
        <v>10933.713347600002</v>
      </c>
      <c r="K7" s="42">
        <f t="shared" ref="K7" si="20">J7*(1+K6)</f>
        <v>11272.6584613756</v>
      </c>
      <c r="L7" s="5" t="s">
        <v>10</v>
      </c>
      <c r="M7" s="115">
        <f t="shared" si="11"/>
        <v>103.96000000000095</v>
      </c>
      <c r="N7" s="115">
        <f t="shared" si="3"/>
        <v>104.99960000000101</v>
      </c>
      <c r="O7" s="115">
        <f t="shared" si="4"/>
        <v>328.75374759999977</v>
      </c>
      <c r="P7" s="115">
        <f t="shared" si="5"/>
        <v>338.94511377559866</v>
      </c>
      <c r="Q7" s="116">
        <f t="shared" si="12"/>
        <v>1.000000000000009E-2</v>
      </c>
      <c r="R7" s="116">
        <f t="shared" si="6"/>
        <v>1.0000000000000096E-2</v>
      </c>
      <c r="S7" s="116">
        <f t="shared" si="7"/>
        <v>3.0999999999999972E-2</v>
      </c>
      <c r="T7" s="116">
        <f t="shared" si="8"/>
        <v>3.0999999999999871E-2</v>
      </c>
    </row>
    <row r="8" spans="1:20" ht="30" hidden="1" customHeight="1" thickTop="1" x14ac:dyDescent="0.45">
      <c r="A8" s="15" t="str">
        <f t="shared" si="9"/>
        <v>PCSB 5-Year Budget</v>
      </c>
      <c r="B8" s="150">
        <f t="shared" si="9"/>
        <v>186</v>
      </c>
      <c r="C8" s="15" t="str">
        <f t="shared" si="9"/>
        <v>Kingsman Academy PCS</v>
      </c>
      <c r="D8" s="6" t="str">
        <f t="shared" si="9"/>
        <v>2025-2026</v>
      </c>
      <c r="E8" s="37" t="s">
        <v>16</v>
      </c>
      <c r="F8" s="155">
        <v>1.34</v>
      </c>
      <c r="G8" s="46">
        <f>'5-Yr PCSB Budget No Expansion'!G8</f>
        <v>0</v>
      </c>
      <c r="H8" s="46">
        <f>'5-Yr PCSB Budget No Expansion'!H8</f>
        <v>0</v>
      </c>
      <c r="I8" s="46">
        <f>'5-Yr PCSB Budget No Expansion'!I8</f>
        <v>0</v>
      </c>
      <c r="J8" s="46">
        <f>'5-Yr PCSB Budget No Expansion'!J8</f>
        <v>0</v>
      </c>
      <c r="K8" s="46">
        <f>'5-Yr PCSB Budget No Expansion'!K8</f>
        <v>0</v>
      </c>
      <c r="L8" s="19" t="s">
        <v>10</v>
      </c>
      <c r="M8" s="117">
        <f t="shared" si="11"/>
        <v>0</v>
      </c>
      <c r="N8" s="117">
        <f t="shared" si="3"/>
        <v>0</v>
      </c>
      <c r="O8" s="117">
        <f t="shared" si="4"/>
        <v>0</v>
      </c>
      <c r="P8" s="117">
        <f t="shared" si="5"/>
        <v>0</v>
      </c>
      <c r="Q8" s="112">
        <f t="shared" si="12"/>
        <v>0</v>
      </c>
      <c r="R8" s="112">
        <f t="shared" si="6"/>
        <v>0</v>
      </c>
      <c r="S8" s="112">
        <f t="shared" si="7"/>
        <v>0</v>
      </c>
      <c r="T8" s="112">
        <f t="shared" si="8"/>
        <v>0</v>
      </c>
    </row>
    <row r="9" spans="1:20" hidden="1" x14ac:dyDescent="0.45">
      <c r="A9" s="15" t="str">
        <f t="shared" ref="A9:D47" si="21">A$2</f>
        <v>PCSB 5-Year Budget</v>
      </c>
      <c r="B9" s="150">
        <f t="shared" si="21"/>
        <v>186</v>
      </c>
      <c r="C9" s="15" t="str">
        <f t="shared" si="21"/>
        <v>Kingsman Academy PCS</v>
      </c>
      <c r="D9" s="6" t="str">
        <f t="shared" si="21"/>
        <v>2025-2026</v>
      </c>
      <c r="E9" s="37" t="s">
        <v>17</v>
      </c>
      <c r="F9" s="155">
        <v>1.3</v>
      </c>
      <c r="G9" s="46">
        <f>'5-Yr PCSB Budget No Expansion'!G9</f>
        <v>0</v>
      </c>
      <c r="H9" s="46">
        <f>'5-Yr PCSB Budget No Expansion'!H9</f>
        <v>0</v>
      </c>
      <c r="I9" s="46">
        <f>'5-Yr PCSB Budget No Expansion'!I9</f>
        <v>0</v>
      </c>
      <c r="J9" s="46">
        <f>'5-Yr PCSB Budget No Expansion'!J9</f>
        <v>0</v>
      </c>
      <c r="K9" s="46">
        <f>'5-Yr PCSB Budget No Expansion'!K9</f>
        <v>0</v>
      </c>
      <c r="L9" s="19" t="s">
        <v>10</v>
      </c>
      <c r="M9" s="117">
        <f t="shared" si="11"/>
        <v>0</v>
      </c>
      <c r="N9" s="117">
        <f t="shared" si="3"/>
        <v>0</v>
      </c>
      <c r="O9" s="117">
        <f t="shared" si="4"/>
        <v>0</v>
      </c>
      <c r="P9" s="117">
        <f t="shared" si="5"/>
        <v>0</v>
      </c>
      <c r="Q9" s="112">
        <f t="shared" si="12"/>
        <v>0</v>
      </c>
      <c r="R9" s="112">
        <f t="shared" si="6"/>
        <v>0</v>
      </c>
      <c r="S9" s="112">
        <f t="shared" si="7"/>
        <v>0</v>
      </c>
      <c r="T9" s="112">
        <f t="shared" si="8"/>
        <v>0</v>
      </c>
    </row>
    <row r="10" spans="1:20" hidden="1" x14ac:dyDescent="0.45">
      <c r="A10" s="15" t="str">
        <f t="shared" si="21"/>
        <v>PCSB 5-Year Budget</v>
      </c>
      <c r="B10" s="150">
        <f t="shared" si="21"/>
        <v>186</v>
      </c>
      <c r="C10" s="15" t="str">
        <f t="shared" si="21"/>
        <v>Kingsman Academy PCS</v>
      </c>
      <c r="D10" s="6" t="str">
        <f t="shared" si="21"/>
        <v>2025-2026</v>
      </c>
      <c r="E10" s="37" t="s">
        <v>18</v>
      </c>
      <c r="F10" s="155">
        <v>1.3</v>
      </c>
      <c r="G10" s="46">
        <f>'5-Yr PCSB Budget No Expansion'!G10</f>
        <v>0</v>
      </c>
      <c r="H10" s="46">
        <f>'5-Yr PCSB Budget No Expansion'!H10</f>
        <v>0</v>
      </c>
      <c r="I10" s="46">
        <f>'5-Yr PCSB Budget No Expansion'!I10</f>
        <v>0</v>
      </c>
      <c r="J10" s="46">
        <f>'5-Yr PCSB Budget No Expansion'!J10</f>
        <v>0</v>
      </c>
      <c r="K10" s="46">
        <f>'5-Yr PCSB Budget No Expansion'!K10</f>
        <v>0</v>
      </c>
      <c r="L10" s="19" t="s">
        <v>10</v>
      </c>
      <c r="M10" s="117">
        <f t="shared" si="11"/>
        <v>0</v>
      </c>
      <c r="N10" s="117">
        <f t="shared" si="3"/>
        <v>0</v>
      </c>
      <c r="O10" s="117">
        <f t="shared" si="4"/>
        <v>0</v>
      </c>
      <c r="P10" s="117">
        <f t="shared" si="5"/>
        <v>0</v>
      </c>
      <c r="Q10" s="112">
        <f t="shared" si="12"/>
        <v>0</v>
      </c>
      <c r="R10" s="112">
        <f t="shared" si="6"/>
        <v>0</v>
      </c>
      <c r="S10" s="112">
        <f t="shared" si="7"/>
        <v>0</v>
      </c>
      <c r="T10" s="112">
        <f t="shared" si="8"/>
        <v>0</v>
      </c>
    </row>
    <row r="11" spans="1:20" hidden="1" x14ac:dyDescent="0.45">
      <c r="A11" s="15" t="str">
        <f t="shared" si="21"/>
        <v>PCSB 5-Year Budget</v>
      </c>
      <c r="B11" s="150">
        <f t="shared" si="21"/>
        <v>186</v>
      </c>
      <c r="C11" s="15" t="str">
        <f t="shared" si="21"/>
        <v>Kingsman Academy PCS</v>
      </c>
      <c r="D11" s="6" t="str">
        <f t="shared" si="21"/>
        <v>2025-2026</v>
      </c>
      <c r="E11" s="38">
        <v>1</v>
      </c>
      <c r="F11" s="155">
        <v>1</v>
      </c>
      <c r="G11" s="46">
        <f>'5-Yr PCSB Budget No Expansion'!G11</f>
        <v>0</v>
      </c>
      <c r="H11" s="46">
        <f>'5-Yr PCSB Budget No Expansion'!H11</f>
        <v>0</v>
      </c>
      <c r="I11" s="46">
        <f>'5-Yr PCSB Budget No Expansion'!I11</f>
        <v>0</v>
      </c>
      <c r="J11" s="46">
        <f>'5-Yr PCSB Budget No Expansion'!J11</f>
        <v>0</v>
      </c>
      <c r="K11" s="46">
        <f>'5-Yr PCSB Budget No Expansion'!K11</f>
        <v>0</v>
      </c>
      <c r="L11" s="19" t="s">
        <v>10</v>
      </c>
      <c r="M11" s="117">
        <f t="shared" si="11"/>
        <v>0</v>
      </c>
      <c r="N11" s="117">
        <f t="shared" si="3"/>
        <v>0</v>
      </c>
      <c r="O11" s="117">
        <f t="shared" si="4"/>
        <v>0</v>
      </c>
      <c r="P11" s="117">
        <f t="shared" si="5"/>
        <v>0</v>
      </c>
      <c r="Q11" s="112">
        <f t="shared" si="12"/>
        <v>0</v>
      </c>
      <c r="R11" s="112">
        <f t="shared" si="6"/>
        <v>0</v>
      </c>
      <c r="S11" s="112">
        <f t="shared" si="7"/>
        <v>0</v>
      </c>
      <c r="T11" s="112">
        <f t="shared" si="8"/>
        <v>0</v>
      </c>
    </row>
    <row r="12" spans="1:20" hidden="1" x14ac:dyDescent="0.45">
      <c r="A12" s="15" t="str">
        <f t="shared" si="21"/>
        <v>PCSB 5-Year Budget</v>
      </c>
      <c r="B12" s="150">
        <f t="shared" si="21"/>
        <v>186</v>
      </c>
      <c r="C12" s="15" t="str">
        <f t="shared" si="21"/>
        <v>Kingsman Academy PCS</v>
      </c>
      <c r="D12" s="6" t="str">
        <f t="shared" si="21"/>
        <v>2025-2026</v>
      </c>
      <c r="E12" s="38">
        <v>2</v>
      </c>
      <c r="F12" s="155">
        <v>1</v>
      </c>
      <c r="G12" s="46">
        <f>'5-Yr PCSB Budget No Expansion'!G12</f>
        <v>0</v>
      </c>
      <c r="H12" s="46">
        <f>'5-Yr PCSB Budget No Expansion'!H12</f>
        <v>0</v>
      </c>
      <c r="I12" s="46">
        <f>'5-Yr PCSB Budget No Expansion'!I12</f>
        <v>0</v>
      </c>
      <c r="J12" s="46">
        <f>'5-Yr PCSB Budget No Expansion'!J12</f>
        <v>0</v>
      </c>
      <c r="K12" s="46">
        <f>'5-Yr PCSB Budget No Expansion'!K12</f>
        <v>0</v>
      </c>
      <c r="L12" s="19" t="s">
        <v>10</v>
      </c>
      <c r="M12" s="117">
        <f t="shared" si="11"/>
        <v>0</v>
      </c>
      <c r="N12" s="117">
        <f t="shared" si="3"/>
        <v>0</v>
      </c>
      <c r="O12" s="117">
        <f t="shared" si="4"/>
        <v>0</v>
      </c>
      <c r="P12" s="117">
        <f t="shared" si="5"/>
        <v>0</v>
      </c>
      <c r="Q12" s="112">
        <f t="shared" si="12"/>
        <v>0</v>
      </c>
      <c r="R12" s="112">
        <f t="shared" si="6"/>
        <v>0</v>
      </c>
      <c r="S12" s="112">
        <f t="shared" si="7"/>
        <v>0</v>
      </c>
      <c r="T12" s="112">
        <f t="shared" si="8"/>
        <v>0</v>
      </c>
    </row>
    <row r="13" spans="1:20" hidden="1" x14ac:dyDescent="0.45">
      <c r="A13" s="15" t="str">
        <f t="shared" si="21"/>
        <v>PCSB 5-Year Budget</v>
      </c>
      <c r="B13" s="150">
        <f t="shared" si="21"/>
        <v>186</v>
      </c>
      <c r="C13" s="15" t="str">
        <f t="shared" si="21"/>
        <v>Kingsman Academy PCS</v>
      </c>
      <c r="D13" s="6" t="str">
        <f t="shared" si="21"/>
        <v>2025-2026</v>
      </c>
      <c r="E13" s="38">
        <v>3</v>
      </c>
      <c r="F13" s="155">
        <v>1</v>
      </c>
      <c r="G13" s="46">
        <f>'5-Yr PCSB Budget No Expansion'!G13</f>
        <v>0</v>
      </c>
      <c r="H13" s="46">
        <f>'5-Yr PCSB Budget No Expansion'!H13</f>
        <v>0</v>
      </c>
      <c r="I13" s="46">
        <f>'5-Yr PCSB Budget No Expansion'!I13</f>
        <v>0</v>
      </c>
      <c r="J13" s="46">
        <f>'5-Yr PCSB Budget No Expansion'!J13</f>
        <v>0</v>
      </c>
      <c r="K13" s="46">
        <f>'5-Yr PCSB Budget No Expansion'!K13</f>
        <v>0</v>
      </c>
      <c r="L13" s="19" t="s">
        <v>10</v>
      </c>
      <c r="M13" s="117">
        <f t="shared" si="11"/>
        <v>0</v>
      </c>
      <c r="N13" s="117">
        <f t="shared" si="3"/>
        <v>0</v>
      </c>
      <c r="O13" s="117">
        <f t="shared" si="4"/>
        <v>0</v>
      </c>
      <c r="P13" s="117">
        <f t="shared" si="5"/>
        <v>0</v>
      </c>
      <c r="Q13" s="112">
        <f t="shared" si="12"/>
        <v>0</v>
      </c>
      <c r="R13" s="112">
        <f t="shared" si="6"/>
        <v>0</v>
      </c>
      <c r="S13" s="112">
        <f t="shared" si="7"/>
        <v>0</v>
      </c>
      <c r="T13" s="112">
        <f t="shared" si="8"/>
        <v>0</v>
      </c>
    </row>
    <row r="14" spans="1:20" hidden="1" x14ac:dyDescent="0.45">
      <c r="A14" s="15" t="str">
        <f t="shared" si="21"/>
        <v>PCSB 5-Year Budget</v>
      </c>
      <c r="B14" s="150">
        <f t="shared" si="21"/>
        <v>186</v>
      </c>
      <c r="C14" s="15" t="str">
        <f t="shared" si="21"/>
        <v>Kingsman Academy PCS</v>
      </c>
      <c r="D14" s="6" t="str">
        <f t="shared" si="21"/>
        <v>2025-2026</v>
      </c>
      <c r="E14" s="38">
        <v>4</v>
      </c>
      <c r="F14" s="155">
        <v>1</v>
      </c>
      <c r="G14" s="46">
        <f>'5-Yr PCSB Budget No Expansion'!G14</f>
        <v>0</v>
      </c>
      <c r="H14" s="46">
        <f>'5-Yr PCSB Budget No Expansion'!H14</f>
        <v>0</v>
      </c>
      <c r="I14" s="46">
        <f>'5-Yr PCSB Budget No Expansion'!I14</f>
        <v>0</v>
      </c>
      <c r="J14" s="46">
        <f>'5-Yr PCSB Budget No Expansion'!J14</f>
        <v>0</v>
      </c>
      <c r="K14" s="46">
        <f>'5-Yr PCSB Budget No Expansion'!K14</f>
        <v>0</v>
      </c>
      <c r="L14" s="19" t="s">
        <v>10</v>
      </c>
      <c r="M14" s="117">
        <f t="shared" si="11"/>
        <v>0</v>
      </c>
      <c r="N14" s="117">
        <f t="shared" si="3"/>
        <v>0</v>
      </c>
      <c r="O14" s="117">
        <f t="shared" si="4"/>
        <v>0</v>
      </c>
      <c r="P14" s="117">
        <f t="shared" si="5"/>
        <v>0</v>
      </c>
      <c r="Q14" s="112">
        <f t="shared" si="12"/>
        <v>0</v>
      </c>
      <c r="R14" s="112">
        <f t="shared" si="6"/>
        <v>0</v>
      </c>
      <c r="S14" s="112">
        <f t="shared" si="7"/>
        <v>0</v>
      </c>
      <c r="T14" s="112">
        <f t="shared" si="8"/>
        <v>0</v>
      </c>
    </row>
    <row r="15" spans="1:20" hidden="1" x14ac:dyDescent="0.45">
      <c r="A15" s="15" t="str">
        <f t="shared" si="21"/>
        <v>PCSB 5-Year Budget</v>
      </c>
      <c r="B15" s="150">
        <f t="shared" si="21"/>
        <v>186</v>
      </c>
      <c r="C15" s="15" t="str">
        <f t="shared" si="21"/>
        <v>Kingsman Academy PCS</v>
      </c>
      <c r="D15" s="6" t="str">
        <f t="shared" si="21"/>
        <v>2025-2026</v>
      </c>
      <c r="E15" s="38">
        <v>5</v>
      </c>
      <c r="F15" s="155">
        <v>1</v>
      </c>
      <c r="G15" s="46">
        <f>'5-Yr PCSB Budget No Expansion'!G15</f>
        <v>0</v>
      </c>
      <c r="H15" s="46">
        <f>'5-Yr PCSB Budget No Expansion'!H15</f>
        <v>0</v>
      </c>
      <c r="I15" s="46">
        <f>'5-Yr PCSB Budget No Expansion'!I15</f>
        <v>0</v>
      </c>
      <c r="J15" s="46">
        <f>'5-Yr PCSB Budget No Expansion'!J15</f>
        <v>0</v>
      </c>
      <c r="K15" s="46">
        <f>'5-Yr PCSB Budget No Expansion'!K15</f>
        <v>0</v>
      </c>
      <c r="L15" s="19" t="s">
        <v>10</v>
      </c>
      <c r="M15" s="117">
        <f t="shared" si="11"/>
        <v>0</v>
      </c>
      <c r="N15" s="117">
        <f t="shared" si="3"/>
        <v>0</v>
      </c>
      <c r="O15" s="117">
        <f t="shared" si="4"/>
        <v>0</v>
      </c>
      <c r="P15" s="117">
        <f t="shared" si="5"/>
        <v>0</v>
      </c>
      <c r="Q15" s="112">
        <f t="shared" si="12"/>
        <v>0</v>
      </c>
      <c r="R15" s="112">
        <f t="shared" si="6"/>
        <v>0</v>
      </c>
      <c r="S15" s="112">
        <f t="shared" si="7"/>
        <v>0</v>
      </c>
      <c r="T15" s="112">
        <f t="shared" si="8"/>
        <v>0</v>
      </c>
    </row>
    <row r="16" spans="1:20" ht="17" thickTop="1" x14ac:dyDescent="0.45">
      <c r="A16" s="15" t="str">
        <f t="shared" si="21"/>
        <v>PCSB 5-Year Budget</v>
      </c>
      <c r="B16" s="150">
        <f t="shared" si="21"/>
        <v>186</v>
      </c>
      <c r="C16" s="15" t="str">
        <f t="shared" si="21"/>
        <v>Kingsman Academy PCS</v>
      </c>
      <c r="D16" s="6" t="str">
        <f t="shared" si="21"/>
        <v>2025-2026</v>
      </c>
      <c r="E16" s="38">
        <v>6</v>
      </c>
      <c r="F16" s="155">
        <v>1.08</v>
      </c>
      <c r="G16" s="46">
        <f>'5-Yr PCSB Budget No Expansion'!G16</f>
        <v>5</v>
      </c>
      <c r="H16" s="46">
        <f>'5-Yr PCSB Budget No Expansion'!H16</f>
        <v>5</v>
      </c>
      <c r="I16" s="46">
        <f>'5-Yr PCSB Budget No Expansion'!I16</f>
        <v>5</v>
      </c>
      <c r="J16" s="46">
        <f>'5-Yr PCSB Budget No Expansion'!J16</f>
        <v>5</v>
      </c>
      <c r="K16" s="46">
        <f>'5-Yr PCSB Budget No Expansion'!K16</f>
        <v>5</v>
      </c>
      <c r="L16" s="19" t="s">
        <v>10</v>
      </c>
      <c r="M16" s="117">
        <f t="shared" si="11"/>
        <v>0</v>
      </c>
      <c r="N16" s="117">
        <f t="shared" si="3"/>
        <v>0</v>
      </c>
      <c r="O16" s="117">
        <f t="shared" si="4"/>
        <v>0</v>
      </c>
      <c r="P16" s="117">
        <f t="shared" si="5"/>
        <v>0</v>
      </c>
      <c r="Q16" s="112">
        <f t="shared" si="12"/>
        <v>0</v>
      </c>
      <c r="R16" s="112">
        <f t="shared" si="6"/>
        <v>0</v>
      </c>
      <c r="S16" s="112">
        <f t="shared" si="7"/>
        <v>0</v>
      </c>
      <c r="T16" s="112">
        <f t="shared" si="8"/>
        <v>0</v>
      </c>
    </row>
    <row r="17" spans="1:20" x14ac:dyDescent="0.45">
      <c r="A17" s="15" t="str">
        <f t="shared" si="21"/>
        <v>PCSB 5-Year Budget</v>
      </c>
      <c r="B17" s="150">
        <f t="shared" si="21"/>
        <v>186</v>
      </c>
      <c r="C17" s="15" t="str">
        <f t="shared" si="21"/>
        <v>Kingsman Academy PCS</v>
      </c>
      <c r="D17" s="6" t="str">
        <f t="shared" si="21"/>
        <v>2025-2026</v>
      </c>
      <c r="E17" s="38">
        <v>7</v>
      </c>
      <c r="F17" s="155">
        <v>1.08</v>
      </c>
      <c r="G17" s="46">
        <f>'5-Yr PCSB Budget No Expansion'!G17</f>
        <v>10</v>
      </c>
      <c r="H17" s="46">
        <f>'5-Yr PCSB Budget No Expansion'!H17</f>
        <v>10</v>
      </c>
      <c r="I17" s="46">
        <f>'5-Yr PCSB Budget No Expansion'!I17</f>
        <v>10</v>
      </c>
      <c r="J17" s="46">
        <f>'5-Yr PCSB Budget No Expansion'!J17</f>
        <v>10</v>
      </c>
      <c r="K17" s="46">
        <f>'5-Yr PCSB Budget No Expansion'!K17</f>
        <v>10</v>
      </c>
      <c r="L17" s="19" t="s">
        <v>10</v>
      </c>
      <c r="M17" s="117">
        <f t="shared" si="11"/>
        <v>0</v>
      </c>
      <c r="N17" s="117">
        <f t="shared" si="3"/>
        <v>0</v>
      </c>
      <c r="O17" s="117">
        <f t="shared" si="4"/>
        <v>0</v>
      </c>
      <c r="P17" s="117">
        <f t="shared" si="5"/>
        <v>0</v>
      </c>
      <c r="Q17" s="112">
        <f t="shared" si="12"/>
        <v>0</v>
      </c>
      <c r="R17" s="112">
        <f t="shared" si="6"/>
        <v>0</v>
      </c>
      <c r="S17" s="112">
        <f t="shared" si="7"/>
        <v>0</v>
      </c>
      <c r="T17" s="112">
        <f t="shared" si="8"/>
        <v>0</v>
      </c>
    </row>
    <row r="18" spans="1:20" x14ac:dyDescent="0.45">
      <c r="A18" s="15" t="str">
        <f t="shared" si="21"/>
        <v>PCSB 5-Year Budget</v>
      </c>
      <c r="B18" s="150">
        <f t="shared" si="21"/>
        <v>186</v>
      </c>
      <c r="C18" s="15" t="str">
        <f t="shared" si="21"/>
        <v>Kingsman Academy PCS</v>
      </c>
      <c r="D18" s="6" t="str">
        <f t="shared" si="21"/>
        <v>2025-2026</v>
      </c>
      <c r="E18" s="38">
        <v>8</v>
      </c>
      <c r="F18" s="155">
        <v>1.08</v>
      </c>
      <c r="G18" s="46">
        <f>'5-Yr PCSB Budget No Expansion'!G18</f>
        <v>1</v>
      </c>
      <c r="H18" s="46">
        <f>'5-Yr PCSB Budget No Expansion'!H18</f>
        <v>1</v>
      </c>
      <c r="I18" s="46">
        <f>'5-Yr PCSB Budget No Expansion'!I18</f>
        <v>1</v>
      </c>
      <c r="J18" s="46">
        <f>'5-Yr PCSB Budget No Expansion'!J18</f>
        <v>1</v>
      </c>
      <c r="K18" s="46">
        <f>'5-Yr PCSB Budget No Expansion'!K18</f>
        <v>1</v>
      </c>
      <c r="L18" s="19" t="s">
        <v>10</v>
      </c>
      <c r="M18" s="117">
        <f t="shared" si="11"/>
        <v>0</v>
      </c>
      <c r="N18" s="117">
        <f t="shared" si="3"/>
        <v>0</v>
      </c>
      <c r="O18" s="117">
        <f t="shared" si="4"/>
        <v>0</v>
      </c>
      <c r="P18" s="117">
        <f t="shared" si="5"/>
        <v>0</v>
      </c>
      <c r="Q18" s="112">
        <f t="shared" si="12"/>
        <v>0</v>
      </c>
      <c r="R18" s="112">
        <f t="shared" si="6"/>
        <v>0</v>
      </c>
      <c r="S18" s="112">
        <f t="shared" si="7"/>
        <v>0</v>
      </c>
      <c r="T18" s="112">
        <f t="shared" si="8"/>
        <v>0</v>
      </c>
    </row>
    <row r="19" spans="1:20" x14ac:dyDescent="0.45">
      <c r="A19" s="15" t="str">
        <f t="shared" si="21"/>
        <v>PCSB 5-Year Budget</v>
      </c>
      <c r="B19" s="150">
        <f t="shared" si="21"/>
        <v>186</v>
      </c>
      <c r="C19" s="15" t="str">
        <f t="shared" si="21"/>
        <v>Kingsman Academy PCS</v>
      </c>
      <c r="D19" s="6" t="str">
        <f t="shared" si="21"/>
        <v>2025-2026</v>
      </c>
      <c r="E19" s="38">
        <v>9</v>
      </c>
      <c r="F19" s="155">
        <v>1.22</v>
      </c>
      <c r="G19" s="46">
        <f>'5-Yr PCSB Budget No Expansion'!G19</f>
        <v>4</v>
      </c>
      <c r="H19" s="46">
        <f>'5-Yr PCSB Budget No Expansion'!H19</f>
        <v>4</v>
      </c>
      <c r="I19" s="46">
        <f>'5-Yr PCSB Budget No Expansion'!I19</f>
        <v>4</v>
      </c>
      <c r="J19" s="46">
        <f>'5-Yr PCSB Budget No Expansion'!J19</f>
        <v>4</v>
      </c>
      <c r="K19" s="46">
        <f>'5-Yr PCSB Budget No Expansion'!K19</f>
        <v>4</v>
      </c>
      <c r="L19" s="19" t="s">
        <v>10</v>
      </c>
      <c r="M19" s="117">
        <f t="shared" si="11"/>
        <v>0</v>
      </c>
      <c r="N19" s="117">
        <f t="shared" si="3"/>
        <v>0</v>
      </c>
      <c r="O19" s="117">
        <f t="shared" si="4"/>
        <v>0</v>
      </c>
      <c r="P19" s="117">
        <f t="shared" si="5"/>
        <v>0</v>
      </c>
      <c r="Q19" s="112">
        <f t="shared" si="12"/>
        <v>0</v>
      </c>
      <c r="R19" s="112">
        <f t="shared" si="6"/>
        <v>0</v>
      </c>
      <c r="S19" s="112">
        <f t="shared" si="7"/>
        <v>0</v>
      </c>
      <c r="T19" s="112">
        <f t="shared" si="8"/>
        <v>0</v>
      </c>
    </row>
    <row r="20" spans="1:20" x14ac:dyDescent="0.45">
      <c r="A20" s="15" t="str">
        <f t="shared" si="21"/>
        <v>PCSB 5-Year Budget</v>
      </c>
      <c r="B20" s="150">
        <f t="shared" si="21"/>
        <v>186</v>
      </c>
      <c r="C20" s="15" t="str">
        <f t="shared" si="21"/>
        <v>Kingsman Academy PCS</v>
      </c>
      <c r="D20" s="6" t="str">
        <f t="shared" si="21"/>
        <v>2025-2026</v>
      </c>
      <c r="E20" s="38">
        <v>10</v>
      </c>
      <c r="F20" s="155">
        <v>1.22</v>
      </c>
      <c r="G20" s="46">
        <f>'5-Yr PCSB Budget No Expansion'!G20</f>
        <v>5</v>
      </c>
      <c r="H20" s="46">
        <f>'5-Yr PCSB Budget No Expansion'!H20</f>
        <v>5</v>
      </c>
      <c r="I20" s="46">
        <f>'5-Yr PCSB Budget No Expansion'!I20</f>
        <v>5</v>
      </c>
      <c r="J20" s="46">
        <f>'5-Yr PCSB Budget No Expansion'!J20</f>
        <v>5</v>
      </c>
      <c r="K20" s="46">
        <f>'5-Yr PCSB Budget No Expansion'!K20</f>
        <v>5</v>
      </c>
      <c r="L20" s="19" t="s">
        <v>10</v>
      </c>
      <c r="M20" s="117">
        <f t="shared" si="11"/>
        <v>0</v>
      </c>
      <c r="N20" s="117">
        <f t="shared" si="3"/>
        <v>0</v>
      </c>
      <c r="O20" s="117">
        <f t="shared" si="4"/>
        <v>0</v>
      </c>
      <c r="P20" s="117">
        <f t="shared" si="5"/>
        <v>0</v>
      </c>
      <c r="Q20" s="112">
        <f t="shared" si="12"/>
        <v>0</v>
      </c>
      <c r="R20" s="112">
        <f t="shared" si="6"/>
        <v>0</v>
      </c>
      <c r="S20" s="112">
        <f t="shared" si="7"/>
        <v>0</v>
      </c>
      <c r="T20" s="112">
        <f t="shared" si="8"/>
        <v>0</v>
      </c>
    </row>
    <row r="21" spans="1:20" x14ac:dyDescent="0.45">
      <c r="A21" s="15" t="str">
        <f t="shared" si="21"/>
        <v>PCSB 5-Year Budget</v>
      </c>
      <c r="B21" s="150">
        <f t="shared" si="21"/>
        <v>186</v>
      </c>
      <c r="C21" s="15" t="str">
        <f t="shared" si="21"/>
        <v>Kingsman Academy PCS</v>
      </c>
      <c r="D21" s="6" t="str">
        <f t="shared" si="21"/>
        <v>2025-2026</v>
      </c>
      <c r="E21" s="38">
        <v>11</v>
      </c>
      <c r="F21" s="155">
        <v>1.22</v>
      </c>
      <c r="G21" s="46">
        <f>'5-Yr PCSB Budget No Expansion'!G21</f>
        <v>1</v>
      </c>
      <c r="H21" s="46">
        <f>'5-Yr PCSB Budget No Expansion'!H21</f>
        <v>1</v>
      </c>
      <c r="I21" s="46">
        <f>'5-Yr PCSB Budget No Expansion'!I21</f>
        <v>1</v>
      </c>
      <c r="J21" s="46">
        <f>'5-Yr PCSB Budget No Expansion'!J21</f>
        <v>1</v>
      </c>
      <c r="K21" s="46">
        <f>'5-Yr PCSB Budget No Expansion'!K21</f>
        <v>1</v>
      </c>
      <c r="L21" s="19" t="s">
        <v>10</v>
      </c>
      <c r="M21" s="117">
        <f t="shared" si="11"/>
        <v>0</v>
      </c>
      <c r="N21" s="117">
        <f t="shared" si="3"/>
        <v>0</v>
      </c>
      <c r="O21" s="117">
        <f t="shared" si="4"/>
        <v>0</v>
      </c>
      <c r="P21" s="117">
        <f t="shared" si="5"/>
        <v>0</v>
      </c>
      <c r="Q21" s="112">
        <f t="shared" si="12"/>
        <v>0</v>
      </c>
      <c r="R21" s="112">
        <f t="shared" si="6"/>
        <v>0</v>
      </c>
      <c r="S21" s="112">
        <f t="shared" si="7"/>
        <v>0</v>
      </c>
      <c r="T21" s="112">
        <f t="shared" si="8"/>
        <v>0</v>
      </c>
    </row>
    <row r="22" spans="1:20" x14ac:dyDescent="0.45">
      <c r="A22" s="15" t="str">
        <f t="shared" si="21"/>
        <v>PCSB 5-Year Budget</v>
      </c>
      <c r="B22" s="150">
        <f t="shared" si="21"/>
        <v>186</v>
      </c>
      <c r="C22" s="15" t="str">
        <f t="shared" si="21"/>
        <v>Kingsman Academy PCS</v>
      </c>
      <c r="D22" s="6" t="str">
        <f t="shared" si="21"/>
        <v>2025-2026</v>
      </c>
      <c r="E22" s="38">
        <v>12</v>
      </c>
      <c r="F22" s="155">
        <v>1.22</v>
      </c>
      <c r="G22" s="46">
        <f>'5-Yr PCSB Budget No Expansion'!G22</f>
        <v>1</v>
      </c>
      <c r="H22" s="46">
        <f>'5-Yr PCSB Budget No Expansion'!H22</f>
        <v>1</v>
      </c>
      <c r="I22" s="46">
        <f>'5-Yr PCSB Budget No Expansion'!I22</f>
        <v>1</v>
      </c>
      <c r="J22" s="46">
        <f>'5-Yr PCSB Budget No Expansion'!J22</f>
        <v>1</v>
      </c>
      <c r="K22" s="46">
        <f>'5-Yr PCSB Budget No Expansion'!K22</f>
        <v>1</v>
      </c>
      <c r="L22" s="19" t="s">
        <v>10</v>
      </c>
      <c r="M22" s="117">
        <f t="shared" si="11"/>
        <v>0</v>
      </c>
      <c r="N22" s="117">
        <f t="shared" si="3"/>
        <v>0</v>
      </c>
      <c r="O22" s="117">
        <f t="shared" si="4"/>
        <v>0</v>
      </c>
      <c r="P22" s="117">
        <f t="shared" si="5"/>
        <v>0</v>
      </c>
      <c r="Q22" s="112">
        <f t="shared" si="12"/>
        <v>0</v>
      </c>
      <c r="R22" s="112">
        <f t="shared" si="6"/>
        <v>0</v>
      </c>
      <c r="S22" s="112">
        <f t="shared" si="7"/>
        <v>0</v>
      </c>
      <c r="T22" s="112">
        <f t="shared" si="8"/>
        <v>0</v>
      </c>
    </row>
    <row r="23" spans="1:20" x14ac:dyDescent="0.45">
      <c r="A23" s="15" t="str">
        <f t="shared" si="21"/>
        <v>PCSB 5-Year Budget</v>
      </c>
      <c r="B23" s="150">
        <f t="shared" si="21"/>
        <v>186</v>
      </c>
      <c r="C23" s="15" t="str">
        <f t="shared" si="21"/>
        <v>Kingsman Academy PCS</v>
      </c>
      <c r="D23" s="6" t="str">
        <f t="shared" si="21"/>
        <v>2025-2026</v>
      </c>
      <c r="E23" s="37" t="s">
        <v>19</v>
      </c>
      <c r="F23" s="155">
        <v>1.58</v>
      </c>
      <c r="G23" s="46">
        <f>'5-Yr PCSB Budget No Expansion'!G23</f>
        <v>293</v>
      </c>
      <c r="H23" s="46">
        <f>'5-Yr PCSB Budget No Expansion'!H23</f>
        <v>293</v>
      </c>
      <c r="I23" s="46">
        <f>'5-Yr PCSB Budget No Expansion'!I23</f>
        <v>293</v>
      </c>
      <c r="J23" s="46">
        <f>'5-Yr PCSB Budget No Expansion'!J23</f>
        <v>293</v>
      </c>
      <c r="K23" s="46">
        <f>'5-Yr PCSB Budget No Expansion'!K23</f>
        <v>293</v>
      </c>
      <c r="L23" s="19" t="s">
        <v>10</v>
      </c>
      <c r="M23" s="117">
        <f t="shared" si="11"/>
        <v>0</v>
      </c>
      <c r="N23" s="117">
        <f t="shared" si="3"/>
        <v>0</v>
      </c>
      <c r="O23" s="117">
        <f t="shared" si="4"/>
        <v>0</v>
      </c>
      <c r="P23" s="117">
        <f t="shared" si="5"/>
        <v>0</v>
      </c>
      <c r="Q23" s="112">
        <f t="shared" si="12"/>
        <v>0</v>
      </c>
      <c r="R23" s="112">
        <f t="shared" si="6"/>
        <v>0</v>
      </c>
      <c r="S23" s="112">
        <f t="shared" si="7"/>
        <v>0</v>
      </c>
      <c r="T23" s="112">
        <f t="shared" si="8"/>
        <v>0</v>
      </c>
    </row>
    <row r="24" spans="1:20" hidden="1" x14ac:dyDescent="0.45">
      <c r="A24" s="15" t="str">
        <f t="shared" si="21"/>
        <v>PCSB 5-Year Budget</v>
      </c>
      <c r="B24" s="150">
        <f t="shared" si="21"/>
        <v>186</v>
      </c>
      <c r="C24" s="15" t="str">
        <f t="shared" si="21"/>
        <v>Kingsman Academy PCS</v>
      </c>
      <c r="D24" s="6" t="str">
        <f t="shared" si="21"/>
        <v>2025-2026</v>
      </c>
      <c r="E24" s="37" t="s">
        <v>20</v>
      </c>
      <c r="F24" s="155">
        <v>1.17</v>
      </c>
      <c r="G24" s="46">
        <f>'5-Yr PCSB Budget No Expansion'!G24</f>
        <v>0</v>
      </c>
      <c r="H24" s="46">
        <f>'5-Yr PCSB Budget No Expansion'!H24</f>
        <v>0</v>
      </c>
      <c r="I24" s="46">
        <f>'5-Yr PCSB Budget No Expansion'!I24</f>
        <v>0</v>
      </c>
      <c r="J24" s="46">
        <f>'5-Yr PCSB Budget No Expansion'!J24</f>
        <v>0</v>
      </c>
      <c r="K24" s="46">
        <f>'5-Yr PCSB Budget No Expansion'!K24</f>
        <v>0</v>
      </c>
      <c r="L24" s="19" t="s">
        <v>10</v>
      </c>
      <c r="M24" s="117">
        <f t="shared" si="11"/>
        <v>0</v>
      </c>
      <c r="N24" s="117">
        <f t="shared" si="3"/>
        <v>0</v>
      </c>
      <c r="O24" s="117">
        <f t="shared" si="4"/>
        <v>0</v>
      </c>
      <c r="P24" s="117">
        <f t="shared" si="5"/>
        <v>0</v>
      </c>
      <c r="Q24" s="112">
        <f t="shared" si="12"/>
        <v>0</v>
      </c>
      <c r="R24" s="112">
        <f t="shared" si="6"/>
        <v>0</v>
      </c>
      <c r="S24" s="112">
        <f t="shared" si="7"/>
        <v>0</v>
      </c>
      <c r="T24" s="112">
        <f t="shared" si="8"/>
        <v>0</v>
      </c>
    </row>
    <row r="25" spans="1:20" hidden="1" x14ac:dyDescent="0.45">
      <c r="A25" s="15" t="str">
        <f t="shared" si="21"/>
        <v>PCSB 5-Year Budget</v>
      </c>
      <c r="B25" s="150">
        <f t="shared" si="21"/>
        <v>186</v>
      </c>
      <c r="C25" s="15" t="str">
        <f t="shared" si="21"/>
        <v>Kingsman Academy PCS</v>
      </c>
      <c r="D25" s="6" t="str">
        <f t="shared" si="21"/>
        <v>2025-2026</v>
      </c>
      <c r="E25" s="37" t="s">
        <v>21</v>
      </c>
      <c r="F25" s="156">
        <v>1</v>
      </c>
      <c r="G25" s="47">
        <f>'5-Yr PCSB Budget No Expansion'!G25</f>
        <v>0</v>
      </c>
      <c r="H25" s="47">
        <f>'5-Yr PCSB Budget No Expansion'!H25</f>
        <v>0</v>
      </c>
      <c r="I25" s="47">
        <f>'5-Yr PCSB Budget No Expansion'!I25</f>
        <v>0</v>
      </c>
      <c r="J25" s="47">
        <f>'5-Yr PCSB Budget No Expansion'!J25</f>
        <v>0</v>
      </c>
      <c r="K25" s="47">
        <f>'5-Yr PCSB Budget No Expansion'!K25</f>
        <v>0</v>
      </c>
      <c r="L25" s="19" t="s">
        <v>10</v>
      </c>
      <c r="M25" s="118">
        <f t="shared" si="11"/>
        <v>0</v>
      </c>
      <c r="N25" s="118">
        <f t="shared" si="3"/>
        <v>0</v>
      </c>
      <c r="O25" s="118">
        <f t="shared" si="4"/>
        <v>0</v>
      </c>
      <c r="P25" s="118">
        <f t="shared" si="5"/>
        <v>0</v>
      </c>
      <c r="Q25" s="119">
        <f t="shared" si="12"/>
        <v>0</v>
      </c>
      <c r="R25" s="119">
        <f t="shared" si="6"/>
        <v>0</v>
      </c>
      <c r="S25" s="119">
        <f t="shared" si="7"/>
        <v>0</v>
      </c>
      <c r="T25" s="119">
        <f t="shared" si="8"/>
        <v>0</v>
      </c>
    </row>
    <row r="26" spans="1:20" ht="30" customHeight="1" x14ac:dyDescent="0.45">
      <c r="A26" s="15" t="str">
        <f t="shared" si="21"/>
        <v>PCSB 5-Year Budget</v>
      </c>
      <c r="B26" s="150">
        <f t="shared" si="21"/>
        <v>186</v>
      </c>
      <c r="C26" s="15" t="str">
        <f t="shared" si="21"/>
        <v>Kingsman Academy PCS</v>
      </c>
      <c r="D26" s="6" t="str">
        <f t="shared" si="21"/>
        <v>2025-2026</v>
      </c>
      <c r="E26" s="39" t="s">
        <v>22</v>
      </c>
      <c r="F26" s="155">
        <v>0.97</v>
      </c>
      <c r="G26" s="46">
        <v>7</v>
      </c>
      <c r="H26" s="46">
        <v>8</v>
      </c>
      <c r="I26" s="46">
        <v>8</v>
      </c>
      <c r="J26" s="46">
        <v>8</v>
      </c>
      <c r="K26" s="46">
        <v>8</v>
      </c>
      <c r="L26" s="19" t="s">
        <v>10</v>
      </c>
      <c r="M26" s="117">
        <f t="shared" si="11"/>
        <v>1</v>
      </c>
      <c r="N26" s="117">
        <f t="shared" si="3"/>
        <v>0</v>
      </c>
      <c r="O26" s="117">
        <f t="shared" si="4"/>
        <v>0</v>
      </c>
      <c r="P26" s="117">
        <f t="shared" si="5"/>
        <v>0</v>
      </c>
      <c r="Q26" s="112">
        <f t="shared" si="12"/>
        <v>0.14285714285714285</v>
      </c>
      <c r="R26" s="112">
        <f t="shared" si="6"/>
        <v>0</v>
      </c>
      <c r="S26" s="112">
        <f t="shared" si="7"/>
        <v>0</v>
      </c>
      <c r="T26" s="112">
        <f t="shared" si="8"/>
        <v>0</v>
      </c>
    </row>
    <row r="27" spans="1:20" x14ac:dyDescent="0.45">
      <c r="A27" s="15" t="str">
        <f t="shared" si="21"/>
        <v>PCSB 5-Year Budget</v>
      </c>
      <c r="B27" s="150">
        <f t="shared" si="21"/>
        <v>186</v>
      </c>
      <c r="C27" s="15" t="str">
        <f t="shared" si="21"/>
        <v>Kingsman Academy PCS</v>
      </c>
      <c r="D27" s="6" t="str">
        <f t="shared" si="21"/>
        <v>2025-2026</v>
      </c>
      <c r="E27" s="39" t="s">
        <v>23</v>
      </c>
      <c r="F27" s="155">
        <v>1.2</v>
      </c>
      <c r="G27" s="46">
        <v>21</v>
      </c>
      <c r="H27" s="46">
        <v>15</v>
      </c>
      <c r="I27" s="46">
        <v>15</v>
      </c>
      <c r="J27" s="46">
        <v>15</v>
      </c>
      <c r="K27" s="46">
        <v>15</v>
      </c>
      <c r="L27" s="19" t="s">
        <v>10</v>
      </c>
      <c r="M27" s="117">
        <f t="shared" si="11"/>
        <v>-6</v>
      </c>
      <c r="N27" s="117">
        <f t="shared" si="3"/>
        <v>0</v>
      </c>
      <c r="O27" s="117">
        <f t="shared" si="4"/>
        <v>0</v>
      </c>
      <c r="P27" s="117">
        <f t="shared" si="5"/>
        <v>0</v>
      </c>
      <c r="Q27" s="112">
        <f t="shared" si="12"/>
        <v>-0.2857142857142857</v>
      </c>
      <c r="R27" s="112">
        <f t="shared" si="6"/>
        <v>0</v>
      </c>
      <c r="S27" s="112">
        <f t="shared" si="7"/>
        <v>0</v>
      </c>
      <c r="T27" s="112">
        <f t="shared" si="8"/>
        <v>0</v>
      </c>
    </row>
    <row r="28" spans="1:20" x14ac:dyDescent="0.45">
      <c r="A28" s="15" t="str">
        <f t="shared" si="21"/>
        <v>PCSB 5-Year Budget</v>
      </c>
      <c r="B28" s="150">
        <f t="shared" si="21"/>
        <v>186</v>
      </c>
      <c r="C28" s="15" t="str">
        <f t="shared" si="21"/>
        <v>Kingsman Academy PCS</v>
      </c>
      <c r="D28" s="6" t="str">
        <f t="shared" si="21"/>
        <v>2025-2026</v>
      </c>
      <c r="E28" s="39" t="s">
        <v>24</v>
      </c>
      <c r="F28" s="155">
        <v>1.97</v>
      </c>
      <c r="G28" s="46">
        <v>18</v>
      </c>
      <c r="H28" s="46">
        <v>26</v>
      </c>
      <c r="I28" s="46">
        <v>26</v>
      </c>
      <c r="J28" s="46">
        <v>26</v>
      </c>
      <c r="K28" s="46">
        <v>26</v>
      </c>
      <c r="L28" s="19" t="s">
        <v>10</v>
      </c>
      <c r="M28" s="117">
        <f t="shared" si="11"/>
        <v>8</v>
      </c>
      <c r="N28" s="117">
        <f t="shared" si="3"/>
        <v>0</v>
      </c>
      <c r="O28" s="117">
        <f t="shared" si="4"/>
        <v>0</v>
      </c>
      <c r="P28" s="117">
        <f t="shared" si="5"/>
        <v>0</v>
      </c>
      <c r="Q28" s="112">
        <f t="shared" si="12"/>
        <v>0.44444444444444442</v>
      </c>
      <c r="R28" s="112">
        <f t="shared" si="6"/>
        <v>0</v>
      </c>
      <c r="S28" s="112">
        <f t="shared" si="7"/>
        <v>0</v>
      </c>
      <c r="T28" s="112">
        <f t="shared" si="8"/>
        <v>0</v>
      </c>
    </row>
    <row r="29" spans="1:20" x14ac:dyDescent="0.45">
      <c r="A29" s="15" t="str">
        <f t="shared" si="21"/>
        <v>PCSB 5-Year Budget</v>
      </c>
      <c r="B29" s="150">
        <f t="shared" si="21"/>
        <v>186</v>
      </c>
      <c r="C29" s="15" t="str">
        <f t="shared" si="21"/>
        <v>Kingsman Academy PCS</v>
      </c>
      <c r="D29" s="6" t="str">
        <f t="shared" si="21"/>
        <v>2025-2026</v>
      </c>
      <c r="E29" s="39" t="s">
        <v>25</v>
      </c>
      <c r="F29" s="155">
        <v>3.49</v>
      </c>
      <c r="G29" s="46">
        <v>74</v>
      </c>
      <c r="H29" s="46">
        <v>89</v>
      </c>
      <c r="I29" s="46">
        <v>89</v>
      </c>
      <c r="J29" s="46">
        <v>89</v>
      </c>
      <c r="K29" s="46">
        <v>89</v>
      </c>
      <c r="L29" s="19" t="s">
        <v>10</v>
      </c>
      <c r="M29" s="117">
        <f t="shared" si="11"/>
        <v>15</v>
      </c>
      <c r="N29" s="117">
        <f t="shared" si="3"/>
        <v>0</v>
      </c>
      <c r="O29" s="117">
        <f t="shared" si="4"/>
        <v>0</v>
      </c>
      <c r="P29" s="117">
        <f t="shared" si="5"/>
        <v>0</v>
      </c>
      <c r="Q29" s="112">
        <f t="shared" si="12"/>
        <v>0.20270270270270271</v>
      </c>
      <c r="R29" s="112">
        <f t="shared" si="6"/>
        <v>0</v>
      </c>
      <c r="S29" s="112">
        <f t="shared" si="7"/>
        <v>0</v>
      </c>
      <c r="T29" s="112">
        <f t="shared" si="8"/>
        <v>0</v>
      </c>
    </row>
    <row r="30" spans="1:20" x14ac:dyDescent="0.45">
      <c r="A30" s="15" t="str">
        <f t="shared" si="21"/>
        <v>PCSB 5-Year Budget</v>
      </c>
      <c r="B30" s="150">
        <f t="shared" si="21"/>
        <v>186</v>
      </c>
      <c r="C30" s="15" t="str">
        <f t="shared" si="21"/>
        <v>Kingsman Academy PCS</v>
      </c>
      <c r="D30" s="6" t="str">
        <f t="shared" si="21"/>
        <v>2025-2026</v>
      </c>
      <c r="E30" s="39" t="s">
        <v>26</v>
      </c>
      <c r="F30" s="155">
        <v>0.06</v>
      </c>
      <c r="G30" s="46">
        <f>'5-Yr PCSB Budget No Expansion'!G30</f>
        <v>11</v>
      </c>
      <c r="H30" s="46">
        <f>'5-Yr PCSB Budget No Expansion'!H30</f>
        <v>11</v>
      </c>
      <c r="I30" s="46">
        <f>'5-Yr PCSB Budget No Expansion'!I30</f>
        <v>11</v>
      </c>
      <c r="J30" s="46">
        <f>'5-Yr PCSB Budget No Expansion'!J30</f>
        <v>11</v>
      </c>
      <c r="K30" s="46">
        <f>'5-Yr PCSB Budget No Expansion'!K30</f>
        <v>11</v>
      </c>
      <c r="L30" s="19" t="s">
        <v>10</v>
      </c>
      <c r="M30" s="117">
        <f t="shared" si="11"/>
        <v>0</v>
      </c>
      <c r="N30" s="117">
        <f t="shared" si="3"/>
        <v>0</v>
      </c>
      <c r="O30" s="117">
        <f t="shared" si="4"/>
        <v>0</v>
      </c>
      <c r="P30" s="117">
        <f t="shared" si="5"/>
        <v>0</v>
      </c>
      <c r="Q30" s="112">
        <f t="shared" si="12"/>
        <v>0</v>
      </c>
      <c r="R30" s="112">
        <f t="shared" si="6"/>
        <v>0</v>
      </c>
      <c r="S30" s="112">
        <f t="shared" si="7"/>
        <v>0</v>
      </c>
      <c r="T30" s="112">
        <f t="shared" si="8"/>
        <v>0</v>
      </c>
    </row>
    <row r="31" spans="1:20" x14ac:dyDescent="0.45">
      <c r="A31" s="15" t="str">
        <f t="shared" si="21"/>
        <v>PCSB 5-Year Budget</v>
      </c>
      <c r="B31" s="150">
        <f t="shared" si="21"/>
        <v>186</v>
      </c>
      <c r="C31" s="15" t="str">
        <f t="shared" si="21"/>
        <v>Kingsman Academy PCS</v>
      </c>
      <c r="D31" s="6" t="str">
        <f t="shared" si="21"/>
        <v>2025-2026</v>
      </c>
      <c r="E31" s="39" t="s">
        <v>27</v>
      </c>
      <c r="F31" s="155">
        <v>0.3</v>
      </c>
      <c r="G31" s="46">
        <f>'5-Yr PCSB Budget No Expansion'!G31</f>
        <v>27</v>
      </c>
      <c r="H31" s="46">
        <f>'5-Yr PCSB Budget No Expansion'!H31</f>
        <v>27</v>
      </c>
      <c r="I31" s="46">
        <f>'5-Yr PCSB Budget No Expansion'!I31</f>
        <v>27</v>
      </c>
      <c r="J31" s="46">
        <f>'5-Yr PCSB Budget No Expansion'!J31</f>
        <v>27</v>
      </c>
      <c r="K31" s="46">
        <f>'5-Yr PCSB Budget No Expansion'!K31</f>
        <v>27</v>
      </c>
      <c r="L31" s="19" t="s">
        <v>10</v>
      </c>
      <c r="M31" s="117">
        <f t="shared" si="11"/>
        <v>0</v>
      </c>
      <c r="N31" s="117">
        <f t="shared" si="3"/>
        <v>0</v>
      </c>
      <c r="O31" s="117">
        <f t="shared" si="4"/>
        <v>0</v>
      </c>
      <c r="P31" s="117">
        <f t="shared" si="5"/>
        <v>0</v>
      </c>
      <c r="Q31" s="112">
        <f t="shared" si="12"/>
        <v>0</v>
      </c>
      <c r="R31" s="112">
        <f t="shared" si="6"/>
        <v>0</v>
      </c>
      <c r="S31" s="112">
        <f t="shared" si="7"/>
        <v>0</v>
      </c>
      <c r="T31" s="112">
        <f t="shared" si="8"/>
        <v>0</v>
      </c>
    </row>
    <row r="32" spans="1:20" x14ac:dyDescent="0.45">
      <c r="A32" s="15" t="str">
        <f t="shared" si="21"/>
        <v>PCSB 5-Year Budget</v>
      </c>
      <c r="B32" s="150">
        <f t="shared" si="21"/>
        <v>186</v>
      </c>
      <c r="C32" s="15" t="str">
        <f t="shared" si="21"/>
        <v>Kingsman Academy PCS</v>
      </c>
      <c r="D32" s="6" t="str">
        <f t="shared" si="21"/>
        <v>2025-2026</v>
      </c>
      <c r="E32" s="39" t="s">
        <v>28</v>
      </c>
      <c r="F32" s="155">
        <v>0.75</v>
      </c>
      <c r="G32" s="46">
        <f>'5-Yr PCSB Budget No Expansion'!G32</f>
        <v>0</v>
      </c>
      <c r="H32" s="46">
        <f>'5-Yr PCSB Budget No Expansion'!H32</f>
        <v>0</v>
      </c>
      <c r="I32" s="46">
        <f>'5-Yr PCSB Budget No Expansion'!I32</f>
        <v>0</v>
      </c>
      <c r="J32" s="46">
        <f>'5-Yr PCSB Budget No Expansion'!J32</f>
        <v>0</v>
      </c>
      <c r="K32" s="46">
        <f>'5-Yr PCSB Budget No Expansion'!K32</f>
        <v>0</v>
      </c>
      <c r="L32" s="19" t="s">
        <v>10</v>
      </c>
      <c r="M32" s="117">
        <f t="shared" si="11"/>
        <v>0</v>
      </c>
      <c r="N32" s="117">
        <f t="shared" si="3"/>
        <v>0</v>
      </c>
      <c r="O32" s="117">
        <f t="shared" si="4"/>
        <v>0</v>
      </c>
      <c r="P32" s="117">
        <f t="shared" si="5"/>
        <v>0</v>
      </c>
      <c r="Q32" s="112">
        <f t="shared" si="12"/>
        <v>0</v>
      </c>
      <c r="R32" s="112">
        <f t="shared" si="6"/>
        <v>0</v>
      </c>
      <c r="S32" s="112">
        <f t="shared" si="7"/>
        <v>0</v>
      </c>
      <c r="T32" s="112">
        <f t="shared" si="8"/>
        <v>0</v>
      </c>
    </row>
    <row r="33" spans="1:20" x14ac:dyDescent="0.45">
      <c r="A33" s="15" t="str">
        <f t="shared" si="21"/>
        <v>PCSB 5-Year Budget</v>
      </c>
      <c r="B33" s="150">
        <f t="shared" si="21"/>
        <v>186</v>
      </c>
      <c r="C33" s="15" t="str">
        <f t="shared" si="21"/>
        <v>Kingsman Academy PCS</v>
      </c>
      <c r="D33" s="6" t="str">
        <f t="shared" si="21"/>
        <v>2025-2026</v>
      </c>
      <c r="E33" s="39" t="s">
        <v>29</v>
      </c>
      <c r="F33" s="155">
        <v>0.5</v>
      </c>
      <c r="G33" s="46">
        <f>'5-Yr PCSB Budget No Expansion'!G33</f>
        <v>0</v>
      </c>
      <c r="H33" s="46">
        <f>'5-Yr PCSB Budget No Expansion'!H33</f>
        <v>0</v>
      </c>
      <c r="I33" s="46">
        <f>'5-Yr PCSB Budget No Expansion'!I33</f>
        <v>0</v>
      </c>
      <c r="J33" s="46">
        <f>'5-Yr PCSB Budget No Expansion'!J33</f>
        <v>0</v>
      </c>
      <c r="K33" s="46">
        <f>'5-Yr PCSB Budget No Expansion'!K33</f>
        <v>0</v>
      </c>
      <c r="L33" s="19" t="s">
        <v>10</v>
      </c>
      <c r="M33" s="117">
        <f t="shared" si="11"/>
        <v>0</v>
      </c>
      <c r="N33" s="117">
        <f t="shared" si="3"/>
        <v>0</v>
      </c>
      <c r="O33" s="117">
        <f t="shared" si="4"/>
        <v>0</v>
      </c>
      <c r="P33" s="117">
        <f t="shared" si="5"/>
        <v>0</v>
      </c>
      <c r="Q33" s="112">
        <f t="shared" si="12"/>
        <v>0</v>
      </c>
      <c r="R33" s="112">
        <f t="shared" si="6"/>
        <v>0</v>
      </c>
      <c r="S33" s="112">
        <f t="shared" si="7"/>
        <v>0</v>
      </c>
      <c r="T33" s="112">
        <f t="shared" si="8"/>
        <v>0</v>
      </c>
    </row>
    <row r="34" spans="1:20" x14ac:dyDescent="0.45">
      <c r="A34" s="15" t="str">
        <f t="shared" si="21"/>
        <v>PCSB 5-Year Budget</v>
      </c>
      <c r="B34" s="150">
        <f t="shared" si="21"/>
        <v>186</v>
      </c>
      <c r="C34" s="15" t="str">
        <f t="shared" si="21"/>
        <v>Kingsman Academy PCS</v>
      </c>
      <c r="D34" s="6" t="str">
        <f t="shared" si="21"/>
        <v>2025-2026</v>
      </c>
      <c r="E34" s="39" t="s">
        <v>30</v>
      </c>
      <c r="F34" s="155">
        <v>1.67</v>
      </c>
      <c r="G34" s="46">
        <f>'5-Yr PCSB Budget No Expansion'!G34</f>
        <v>0</v>
      </c>
      <c r="H34" s="46">
        <v>16</v>
      </c>
      <c r="I34" s="46">
        <v>16</v>
      </c>
      <c r="J34" s="46">
        <v>18</v>
      </c>
      <c r="K34" s="46">
        <v>18</v>
      </c>
      <c r="L34" s="19" t="s">
        <v>10</v>
      </c>
      <c r="M34" s="117">
        <f t="shared" si="11"/>
        <v>16</v>
      </c>
      <c r="N34" s="117">
        <f t="shared" si="3"/>
        <v>0</v>
      </c>
      <c r="O34" s="117">
        <f t="shared" si="4"/>
        <v>2</v>
      </c>
      <c r="P34" s="117">
        <f t="shared" si="5"/>
        <v>0</v>
      </c>
      <c r="Q34" s="112">
        <f t="shared" si="12"/>
        <v>0</v>
      </c>
      <c r="R34" s="112">
        <f t="shared" si="6"/>
        <v>0</v>
      </c>
      <c r="S34" s="112">
        <f t="shared" si="7"/>
        <v>0.125</v>
      </c>
      <c r="T34" s="112">
        <f t="shared" si="8"/>
        <v>0</v>
      </c>
    </row>
    <row r="35" spans="1:20" x14ac:dyDescent="0.45">
      <c r="A35" s="15" t="str">
        <f t="shared" si="21"/>
        <v>PCSB 5-Year Budget</v>
      </c>
      <c r="B35" s="150">
        <f t="shared" si="21"/>
        <v>186</v>
      </c>
      <c r="C35" s="15" t="str">
        <f t="shared" si="21"/>
        <v>Kingsman Academy PCS</v>
      </c>
      <c r="D35" s="6" t="str">
        <f t="shared" si="21"/>
        <v>2025-2026</v>
      </c>
      <c r="E35" s="39" t="s">
        <v>31</v>
      </c>
      <c r="F35" s="155">
        <v>0.37</v>
      </c>
      <c r="G35" s="46">
        <f>'5-Yr PCSB Budget No Expansion'!G35</f>
        <v>0</v>
      </c>
      <c r="H35" s="46">
        <f>'5-Yr PCSB Budget No Expansion'!H35</f>
        <v>0</v>
      </c>
      <c r="I35" s="46">
        <f>'5-Yr PCSB Budget No Expansion'!I35</f>
        <v>0</v>
      </c>
      <c r="J35" s="46">
        <f>'5-Yr PCSB Budget No Expansion'!J35</f>
        <v>0</v>
      </c>
      <c r="K35" s="46">
        <f>'5-Yr PCSB Budget No Expansion'!K35</f>
        <v>0</v>
      </c>
      <c r="L35" s="19" t="s">
        <v>10</v>
      </c>
      <c r="M35" s="117">
        <f t="shared" si="11"/>
        <v>0</v>
      </c>
      <c r="N35" s="117">
        <f t="shared" si="3"/>
        <v>0</v>
      </c>
      <c r="O35" s="117">
        <f t="shared" si="4"/>
        <v>0</v>
      </c>
      <c r="P35" s="117">
        <f t="shared" si="5"/>
        <v>0</v>
      </c>
      <c r="Q35" s="112">
        <f t="shared" si="12"/>
        <v>0</v>
      </c>
      <c r="R35" s="112">
        <f t="shared" si="6"/>
        <v>0</v>
      </c>
      <c r="S35" s="112">
        <f t="shared" si="7"/>
        <v>0</v>
      </c>
      <c r="T35" s="112">
        <f t="shared" si="8"/>
        <v>0</v>
      </c>
    </row>
    <row r="36" spans="1:20" x14ac:dyDescent="0.45">
      <c r="A36" s="15" t="str">
        <f t="shared" si="21"/>
        <v>PCSB 5-Year Budget</v>
      </c>
      <c r="B36" s="150">
        <f t="shared" si="21"/>
        <v>186</v>
      </c>
      <c r="C36" s="15" t="str">
        <f t="shared" si="21"/>
        <v>Kingsman Academy PCS</v>
      </c>
      <c r="D36" s="6" t="str">
        <f t="shared" si="21"/>
        <v>2025-2026</v>
      </c>
      <c r="E36" s="39" t="s">
        <v>32</v>
      </c>
      <c r="F36" s="155">
        <v>1.34</v>
      </c>
      <c r="G36" s="46">
        <f>'5-Yr PCSB Budget No Expansion'!G36</f>
        <v>0</v>
      </c>
      <c r="H36" s="46">
        <f>'5-Yr PCSB Budget No Expansion'!H36</f>
        <v>0</v>
      </c>
      <c r="I36" s="46">
        <f>'5-Yr PCSB Budget No Expansion'!I36</f>
        <v>0</v>
      </c>
      <c r="J36" s="46">
        <f>'5-Yr PCSB Budget No Expansion'!J36</f>
        <v>0</v>
      </c>
      <c r="K36" s="46">
        <f>'5-Yr PCSB Budget No Expansion'!K36</f>
        <v>0</v>
      </c>
      <c r="L36" s="19" t="s">
        <v>10</v>
      </c>
      <c r="M36" s="117">
        <f t="shared" si="11"/>
        <v>0</v>
      </c>
      <c r="N36" s="117">
        <f t="shared" si="3"/>
        <v>0</v>
      </c>
      <c r="O36" s="117">
        <f t="shared" si="4"/>
        <v>0</v>
      </c>
      <c r="P36" s="117">
        <f t="shared" si="5"/>
        <v>0</v>
      </c>
      <c r="Q36" s="112">
        <f t="shared" si="12"/>
        <v>0</v>
      </c>
      <c r="R36" s="112">
        <f t="shared" si="6"/>
        <v>0</v>
      </c>
      <c r="S36" s="112">
        <f t="shared" si="7"/>
        <v>0</v>
      </c>
      <c r="T36" s="112">
        <f t="shared" si="8"/>
        <v>0</v>
      </c>
    </row>
    <row r="37" spans="1:20" x14ac:dyDescent="0.45">
      <c r="A37" s="15" t="str">
        <f t="shared" si="21"/>
        <v>PCSB 5-Year Budget</v>
      </c>
      <c r="B37" s="150">
        <f t="shared" si="21"/>
        <v>186</v>
      </c>
      <c r="C37" s="15" t="str">
        <f t="shared" si="21"/>
        <v>Kingsman Academy PCS</v>
      </c>
      <c r="D37" s="6" t="str">
        <f t="shared" si="21"/>
        <v>2025-2026</v>
      </c>
      <c r="E37" s="39" t="s">
        <v>33</v>
      </c>
      <c r="F37" s="155">
        <v>2.89</v>
      </c>
      <c r="G37" s="46">
        <f>'5-Yr PCSB Budget No Expansion'!G37</f>
        <v>0</v>
      </c>
      <c r="H37" s="46">
        <v>5</v>
      </c>
      <c r="I37" s="46">
        <v>5</v>
      </c>
      <c r="J37" s="46">
        <v>5</v>
      </c>
      <c r="K37" s="46">
        <v>5</v>
      </c>
      <c r="L37" s="19" t="s">
        <v>10</v>
      </c>
      <c r="M37" s="117">
        <f t="shared" si="11"/>
        <v>5</v>
      </c>
      <c r="N37" s="117">
        <f t="shared" si="3"/>
        <v>0</v>
      </c>
      <c r="O37" s="117">
        <f t="shared" si="4"/>
        <v>0</v>
      </c>
      <c r="P37" s="117">
        <f t="shared" si="5"/>
        <v>0</v>
      </c>
      <c r="Q37" s="112">
        <f t="shared" si="12"/>
        <v>0</v>
      </c>
      <c r="R37" s="112">
        <f t="shared" si="6"/>
        <v>0</v>
      </c>
      <c r="S37" s="112">
        <f t="shared" si="7"/>
        <v>0</v>
      </c>
      <c r="T37" s="112">
        <f t="shared" si="8"/>
        <v>0</v>
      </c>
    </row>
    <row r="38" spans="1:20" x14ac:dyDescent="0.45">
      <c r="A38" s="15" t="str">
        <f t="shared" si="21"/>
        <v>PCSB 5-Year Budget</v>
      </c>
      <c r="B38" s="150">
        <f t="shared" si="21"/>
        <v>186</v>
      </c>
      <c r="C38" s="15" t="str">
        <f t="shared" si="21"/>
        <v>Kingsman Academy PCS</v>
      </c>
      <c r="D38" s="6" t="str">
        <f t="shared" si="21"/>
        <v>2025-2026</v>
      </c>
      <c r="E38" s="39" t="s">
        <v>34</v>
      </c>
      <c r="F38" s="155">
        <v>2.89</v>
      </c>
      <c r="G38" s="46">
        <f>'5-Yr PCSB Budget No Expansion'!G38</f>
        <v>0</v>
      </c>
      <c r="H38" s="46">
        <v>9</v>
      </c>
      <c r="I38" s="46">
        <v>9</v>
      </c>
      <c r="J38" s="46">
        <v>10</v>
      </c>
      <c r="K38" s="46">
        <v>10</v>
      </c>
      <c r="L38" s="19" t="s">
        <v>10</v>
      </c>
      <c r="M38" s="117">
        <f t="shared" si="11"/>
        <v>9</v>
      </c>
      <c r="N38" s="117">
        <f t="shared" si="3"/>
        <v>0</v>
      </c>
      <c r="O38" s="117">
        <f t="shared" si="4"/>
        <v>1</v>
      </c>
      <c r="P38" s="117">
        <f t="shared" si="5"/>
        <v>0</v>
      </c>
      <c r="Q38" s="112">
        <f t="shared" si="12"/>
        <v>0</v>
      </c>
      <c r="R38" s="112">
        <f t="shared" si="6"/>
        <v>0</v>
      </c>
      <c r="S38" s="112">
        <f t="shared" si="7"/>
        <v>0.1111111111111111</v>
      </c>
      <c r="T38" s="112">
        <f t="shared" si="8"/>
        <v>0</v>
      </c>
    </row>
    <row r="39" spans="1:20" x14ac:dyDescent="0.45">
      <c r="A39" s="15" t="str">
        <f t="shared" si="21"/>
        <v>PCSB 5-Year Budget</v>
      </c>
      <c r="B39" s="150">
        <f t="shared" si="21"/>
        <v>186</v>
      </c>
      <c r="C39" s="15" t="str">
        <f t="shared" si="21"/>
        <v>Kingsman Academy PCS</v>
      </c>
      <c r="D39" s="6" t="str">
        <f t="shared" si="21"/>
        <v>2025-2026</v>
      </c>
      <c r="E39" s="39" t="s">
        <v>35</v>
      </c>
      <c r="F39" s="155">
        <v>0.66800000000000004</v>
      </c>
      <c r="G39" s="46">
        <f>'5-Yr PCSB Budget No Expansion'!G39</f>
        <v>0</v>
      </c>
      <c r="H39" s="46">
        <f>'5-Yr PCSB Budget No Expansion'!H39</f>
        <v>0</v>
      </c>
      <c r="I39" s="46">
        <f>'5-Yr PCSB Budget No Expansion'!I39</f>
        <v>0</v>
      </c>
      <c r="J39" s="46">
        <f>'5-Yr PCSB Budget No Expansion'!J39</f>
        <v>0</v>
      </c>
      <c r="K39" s="46">
        <f>'5-Yr PCSB Budget No Expansion'!K39</f>
        <v>0</v>
      </c>
      <c r="L39" s="19" t="s">
        <v>10</v>
      </c>
      <c r="M39" s="117">
        <f t="shared" si="11"/>
        <v>0</v>
      </c>
      <c r="N39" s="117">
        <f t="shared" si="3"/>
        <v>0</v>
      </c>
      <c r="O39" s="117">
        <f t="shared" si="4"/>
        <v>0</v>
      </c>
      <c r="P39" s="117">
        <f t="shared" si="5"/>
        <v>0</v>
      </c>
      <c r="Q39" s="112">
        <f t="shared" si="12"/>
        <v>0</v>
      </c>
      <c r="R39" s="112">
        <f t="shared" si="6"/>
        <v>0</v>
      </c>
      <c r="S39" s="112">
        <f t="shared" si="7"/>
        <v>0</v>
      </c>
      <c r="T39" s="112">
        <f t="shared" si="8"/>
        <v>0</v>
      </c>
    </row>
    <row r="40" spans="1:20" x14ac:dyDescent="0.45">
      <c r="A40" s="15" t="str">
        <f t="shared" si="21"/>
        <v>PCSB 5-Year Budget</v>
      </c>
      <c r="B40" s="150">
        <f t="shared" si="21"/>
        <v>186</v>
      </c>
      <c r="C40" s="15" t="str">
        <f t="shared" si="21"/>
        <v>Kingsman Academy PCS</v>
      </c>
      <c r="D40" s="6" t="str">
        <f t="shared" si="21"/>
        <v>2025-2026</v>
      </c>
      <c r="E40" s="39" t="s">
        <v>36</v>
      </c>
      <c r="F40" s="155">
        <v>6.3E-2</v>
      </c>
      <c r="G40" s="46">
        <f>'5-Yr PCSB Budget No Expansion'!G40</f>
        <v>0</v>
      </c>
      <c r="H40" s="46">
        <f>'5-Yr PCSB Budget No Expansion'!H40</f>
        <v>0</v>
      </c>
      <c r="I40" s="46">
        <f>'5-Yr PCSB Budget No Expansion'!I40</f>
        <v>0</v>
      </c>
      <c r="J40" s="46">
        <f>'5-Yr PCSB Budget No Expansion'!J40</f>
        <v>0</v>
      </c>
      <c r="K40" s="46">
        <f>'5-Yr PCSB Budget No Expansion'!K40</f>
        <v>0</v>
      </c>
      <c r="L40" s="19" t="s">
        <v>10</v>
      </c>
      <c r="M40" s="117">
        <f t="shared" si="11"/>
        <v>0</v>
      </c>
      <c r="N40" s="117">
        <f t="shared" si="3"/>
        <v>0</v>
      </c>
      <c r="O40" s="117">
        <f t="shared" si="4"/>
        <v>0</v>
      </c>
      <c r="P40" s="117">
        <f t="shared" si="5"/>
        <v>0</v>
      </c>
      <c r="Q40" s="112">
        <f t="shared" si="12"/>
        <v>0</v>
      </c>
      <c r="R40" s="112">
        <f t="shared" si="6"/>
        <v>0</v>
      </c>
      <c r="S40" s="112">
        <f t="shared" si="7"/>
        <v>0</v>
      </c>
      <c r="T40" s="112">
        <f t="shared" si="8"/>
        <v>0</v>
      </c>
    </row>
    <row r="41" spans="1:20" x14ac:dyDescent="0.45">
      <c r="A41" s="15" t="str">
        <f t="shared" si="21"/>
        <v>PCSB 5-Year Budget</v>
      </c>
      <c r="B41" s="150">
        <f t="shared" si="21"/>
        <v>186</v>
      </c>
      <c r="C41" s="15" t="str">
        <f t="shared" si="21"/>
        <v>Kingsman Academy PCS</v>
      </c>
      <c r="D41" s="6" t="str">
        <f t="shared" si="21"/>
        <v>2025-2026</v>
      </c>
      <c r="E41" s="39" t="s">
        <v>37</v>
      </c>
      <c r="F41" s="155">
        <v>0.22700000000000001</v>
      </c>
      <c r="G41" s="46">
        <f>'5-Yr PCSB Budget No Expansion'!G41</f>
        <v>0</v>
      </c>
      <c r="H41" s="46">
        <f>'5-Yr PCSB Budget No Expansion'!H41</f>
        <v>0</v>
      </c>
      <c r="I41" s="46">
        <f>'5-Yr PCSB Budget No Expansion'!I41</f>
        <v>0</v>
      </c>
      <c r="J41" s="46">
        <f>'5-Yr PCSB Budget No Expansion'!J41</f>
        <v>0</v>
      </c>
      <c r="K41" s="46">
        <f>'5-Yr PCSB Budget No Expansion'!K41</f>
        <v>0</v>
      </c>
      <c r="L41" s="19" t="s">
        <v>10</v>
      </c>
      <c r="M41" s="117">
        <f t="shared" si="11"/>
        <v>0</v>
      </c>
      <c r="N41" s="117">
        <f t="shared" si="3"/>
        <v>0</v>
      </c>
      <c r="O41" s="117">
        <f t="shared" si="4"/>
        <v>0</v>
      </c>
      <c r="P41" s="117">
        <f t="shared" si="5"/>
        <v>0</v>
      </c>
      <c r="Q41" s="112">
        <f t="shared" si="12"/>
        <v>0</v>
      </c>
      <c r="R41" s="112">
        <f t="shared" si="6"/>
        <v>0</v>
      </c>
      <c r="S41" s="112">
        <f t="shared" si="7"/>
        <v>0</v>
      </c>
      <c r="T41" s="112">
        <f t="shared" si="8"/>
        <v>0</v>
      </c>
    </row>
    <row r="42" spans="1:20" x14ac:dyDescent="0.45">
      <c r="A42" s="15" t="str">
        <f t="shared" si="21"/>
        <v>PCSB 5-Year Budget</v>
      </c>
      <c r="B42" s="150">
        <f t="shared" si="21"/>
        <v>186</v>
      </c>
      <c r="C42" s="15" t="str">
        <f t="shared" si="21"/>
        <v>Kingsman Academy PCS</v>
      </c>
      <c r="D42" s="6" t="str">
        <f t="shared" si="21"/>
        <v>2025-2026</v>
      </c>
      <c r="E42" s="39" t="s">
        <v>38</v>
      </c>
      <c r="F42" s="155">
        <v>0.49099999999999999</v>
      </c>
      <c r="G42" s="46">
        <f>'5-Yr PCSB Budget No Expansion'!G42</f>
        <v>0</v>
      </c>
      <c r="H42" s="46">
        <f>'5-Yr PCSB Budget No Expansion'!H42</f>
        <v>0</v>
      </c>
      <c r="I42" s="46">
        <f>'5-Yr PCSB Budget No Expansion'!I42</f>
        <v>0</v>
      </c>
      <c r="J42" s="46">
        <f>'5-Yr PCSB Budget No Expansion'!J42</f>
        <v>0</v>
      </c>
      <c r="K42" s="46">
        <f>'5-Yr PCSB Budget No Expansion'!K42</f>
        <v>0</v>
      </c>
      <c r="L42" s="19" t="s">
        <v>10</v>
      </c>
      <c r="M42" s="117">
        <f t="shared" si="11"/>
        <v>0</v>
      </c>
      <c r="N42" s="117">
        <f t="shared" si="3"/>
        <v>0</v>
      </c>
      <c r="O42" s="117">
        <f t="shared" si="4"/>
        <v>0</v>
      </c>
      <c r="P42" s="117">
        <f t="shared" si="5"/>
        <v>0</v>
      </c>
      <c r="Q42" s="112">
        <f t="shared" si="12"/>
        <v>0</v>
      </c>
      <c r="R42" s="112">
        <f t="shared" si="6"/>
        <v>0</v>
      </c>
      <c r="S42" s="112">
        <f t="shared" si="7"/>
        <v>0</v>
      </c>
      <c r="T42" s="112">
        <f t="shared" si="8"/>
        <v>0</v>
      </c>
    </row>
    <row r="43" spans="1:20" x14ac:dyDescent="0.45">
      <c r="A43" s="15" t="str">
        <f t="shared" si="21"/>
        <v>PCSB 5-Year Budget</v>
      </c>
      <c r="B43" s="150">
        <f t="shared" si="21"/>
        <v>186</v>
      </c>
      <c r="C43" s="15" t="str">
        <f t="shared" si="21"/>
        <v>Kingsman Academy PCS</v>
      </c>
      <c r="D43" s="6" t="str">
        <f t="shared" si="21"/>
        <v>2025-2026</v>
      </c>
      <c r="E43" s="39" t="s">
        <v>39</v>
      </c>
      <c r="F43" s="156">
        <v>0.49099999999999999</v>
      </c>
      <c r="G43" s="47">
        <f>'5-Yr PCSB Budget No Expansion'!G43</f>
        <v>0</v>
      </c>
      <c r="H43" s="47">
        <f>'5-Yr PCSB Budget No Expansion'!H43</f>
        <v>0</v>
      </c>
      <c r="I43" s="47">
        <f>'5-Yr PCSB Budget No Expansion'!I43</f>
        <v>0</v>
      </c>
      <c r="J43" s="47">
        <f>'5-Yr PCSB Budget No Expansion'!J43</f>
        <v>0</v>
      </c>
      <c r="K43" s="47">
        <f>'5-Yr PCSB Budget No Expansion'!K43</f>
        <v>0</v>
      </c>
      <c r="L43" s="19" t="s">
        <v>10</v>
      </c>
      <c r="M43" s="118">
        <f t="shared" si="11"/>
        <v>0</v>
      </c>
      <c r="N43" s="118">
        <f t="shared" si="3"/>
        <v>0</v>
      </c>
      <c r="O43" s="118">
        <f t="shared" si="4"/>
        <v>0</v>
      </c>
      <c r="P43" s="118">
        <f t="shared" si="5"/>
        <v>0</v>
      </c>
      <c r="Q43" s="119">
        <f t="shared" si="12"/>
        <v>0</v>
      </c>
      <c r="R43" s="119">
        <f t="shared" si="6"/>
        <v>0</v>
      </c>
      <c r="S43" s="119">
        <f t="shared" si="7"/>
        <v>0</v>
      </c>
      <c r="T43" s="119">
        <f t="shared" si="8"/>
        <v>0</v>
      </c>
    </row>
    <row r="44" spans="1:20" ht="30" customHeight="1" x14ac:dyDescent="0.45">
      <c r="A44" s="15" t="str">
        <f t="shared" si="21"/>
        <v>PCSB 5-Year Budget</v>
      </c>
      <c r="B44" s="150">
        <f t="shared" si="21"/>
        <v>186</v>
      </c>
      <c r="C44" s="15" t="str">
        <f t="shared" si="21"/>
        <v>Kingsman Academy PCS</v>
      </c>
      <c r="D44" s="6" t="str">
        <f t="shared" si="21"/>
        <v>2025-2026</v>
      </c>
      <c r="E44" s="37" t="s">
        <v>40</v>
      </c>
      <c r="F44" s="5" t="s">
        <v>10</v>
      </c>
      <c r="G44" s="20">
        <f>'5-Yr PCSB Budget No Expansion'!G44</f>
        <v>366082</v>
      </c>
      <c r="H44" s="20">
        <f>'5-Yr PCSB Budget No Expansion'!H44</f>
        <v>366082</v>
      </c>
      <c r="I44" s="20">
        <f>'5-Yr PCSB Budget No Expansion'!I44</f>
        <v>366082</v>
      </c>
      <c r="J44" s="20">
        <f>'5-Yr PCSB Budget No Expansion'!J44</f>
        <v>366082</v>
      </c>
      <c r="K44" s="20">
        <f>'5-Yr PCSB Budget No Expansion'!K44</f>
        <v>366082</v>
      </c>
      <c r="L44" s="19" t="s">
        <v>41</v>
      </c>
      <c r="M44" s="120">
        <f t="shared" si="11"/>
        <v>0</v>
      </c>
      <c r="N44" s="120">
        <f t="shared" si="3"/>
        <v>0</v>
      </c>
      <c r="O44" s="120">
        <f t="shared" si="4"/>
        <v>0</v>
      </c>
      <c r="P44" s="120">
        <f t="shared" si="5"/>
        <v>0</v>
      </c>
      <c r="Q44" s="112">
        <f t="shared" si="12"/>
        <v>0</v>
      </c>
      <c r="R44" s="112">
        <f t="shared" si="6"/>
        <v>0</v>
      </c>
      <c r="S44" s="112">
        <f t="shared" si="7"/>
        <v>0</v>
      </c>
      <c r="T44" s="112">
        <f t="shared" si="8"/>
        <v>0</v>
      </c>
    </row>
    <row r="45" spans="1:20" x14ac:dyDescent="0.45">
      <c r="A45" s="15" t="str">
        <f t="shared" si="21"/>
        <v>PCSB 5-Year Budget</v>
      </c>
      <c r="B45" s="150">
        <f t="shared" si="21"/>
        <v>186</v>
      </c>
      <c r="C45" s="15" t="str">
        <f t="shared" si="21"/>
        <v>Kingsman Academy PCS</v>
      </c>
      <c r="D45" s="6" t="str">
        <f t="shared" si="21"/>
        <v>2025-2026</v>
      </c>
      <c r="E45" s="39" t="s">
        <v>42</v>
      </c>
      <c r="F45" s="5" t="s">
        <v>10</v>
      </c>
      <c r="G45" s="45">
        <f>'5-Yr PCSB Budget No Expansion'!G45</f>
        <v>0</v>
      </c>
      <c r="H45" s="45">
        <f>'5-Yr PCSB Budget No Expansion'!H45</f>
        <v>0</v>
      </c>
      <c r="I45" s="45">
        <f>'5-Yr PCSB Budget No Expansion'!I45</f>
        <v>0</v>
      </c>
      <c r="J45" s="45">
        <f>'5-Yr PCSB Budget No Expansion'!J45</f>
        <v>0</v>
      </c>
      <c r="K45" s="45">
        <f>'5-Yr PCSB Budget No Expansion'!K45</f>
        <v>0</v>
      </c>
      <c r="L45" s="19" t="s">
        <v>10</v>
      </c>
      <c r="M45" s="121">
        <f t="shared" si="11"/>
        <v>0</v>
      </c>
      <c r="N45" s="121">
        <f t="shared" si="3"/>
        <v>0</v>
      </c>
      <c r="O45" s="121">
        <f t="shared" si="4"/>
        <v>0</v>
      </c>
      <c r="P45" s="121">
        <f t="shared" si="5"/>
        <v>0</v>
      </c>
      <c r="Q45" s="119">
        <f t="shared" si="12"/>
        <v>0</v>
      </c>
      <c r="R45" s="119">
        <f t="shared" si="6"/>
        <v>0</v>
      </c>
      <c r="S45" s="119">
        <f t="shared" si="7"/>
        <v>0</v>
      </c>
      <c r="T45" s="119">
        <f t="shared" si="8"/>
        <v>0</v>
      </c>
    </row>
    <row r="46" spans="1:20" ht="30" customHeight="1" x14ac:dyDescent="0.45">
      <c r="A46" s="15" t="str">
        <f t="shared" si="21"/>
        <v>PCSB 5-Year Budget</v>
      </c>
      <c r="B46" s="150">
        <f t="shared" si="21"/>
        <v>186</v>
      </c>
      <c r="C46" s="15" t="str">
        <f t="shared" si="21"/>
        <v>Kingsman Academy PCS</v>
      </c>
      <c r="D46" s="6" t="str">
        <f t="shared" si="21"/>
        <v>2025-2026</v>
      </c>
      <c r="E46" s="37" t="s">
        <v>43</v>
      </c>
      <c r="F46" s="5" t="s">
        <v>10</v>
      </c>
      <c r="G46" s="36">
        <f>SUMPRODUCT($F8:$F25,G8:G25)*G3+G44</f>
        <v>7805236.7999999998</v>
      </c>
      <c r="H46" s="36">
        <f>SUMPRODUCT($F8:$F25,H8:H25)*H3+H44</f>
        <v>7994935.2474000007</v>
      </c>
      <c r="I46" s="36">
        <f>SUMPRODUCT($F8:$F25,I8:I25)*I3+I44</f>
        <v>8147512.3123480007</v>
      </c>
      <c r="J46" s="36">
        <f>SUMPRODUCT($F8:$F25,J8:J25)*J3+J44</f>
        <v>8303140.9185949601</v>
      </c>
      <c r="K46" s="36">
        <f>SUMPRODUCT($F8:$F25,K8:K25)*K3+K44</f>
        <v>8461882.096966859</v>
      </c>
      <c r="L46" s="19" t="s">
        <v>10</v>
      </c>
      <c r="M46" s="122">
        <f t="shared" si="11"/>
        <v>189698.44740000088</v>
      </c>
      <c r="N46" s="122">
        <f t="shared" si="3"/>
        <v>152577.06494800001</v>
      </c>
      <c r="O46" s="122">
        <f t="shared" si="4"/>
        <v>155628.60624695942</v>
      </c>
      <c r="P46" s="122">
        <f t="shared" si="5"/>
        <v>158741.17837189883</v>
      </c>
      <c r="Q46" s="123">
        <f t="shared" si="12"/>
        <v>2.4303996439928751E-2</v>
      </c>
      <c r="R46" s="123">
        <f t="shared" si="6"/>
        <v>1.9084215222083124E-2</v>
      </c>
      <c r="S46" s="123">
        <f t="shared" si="7"/>
        <v>1.910136496646906E-2</v>
      </c>
      <c r="T46" s="123">
        <f t="shared" si="8"/>
        <v>1.9118208389839141E-2</v>
      </c>
    </row>
    <row r="47" spans="1:20" x14ac:dyDescent="0.45">
      <c r="A47" s="15" t="str">
        <f t="shared" si="21"/>
        <v>PCSB 5-Year Budget</v>
      </c>
      <c r="B47" s="150">
        <f t="shared" si="21"/>
        <v>186</v>
      </c>
      <c r="C47" s="15" t="str">
        <f t="shared" si="21"/>
        <v>Kingsman Academy PCS</v>
      </c>
      <c r="D47" s="6" t="str">
        <f t="shared" si="21"/>
        <v>2025-2026</v>
      </c>
      <c r="E47" s="39" t="s">
        <v>44</v>
      </c>
      <c r="F47" s="5" t="s">
        <v>10</v>
      </c>
      <c r="G47" s="36">
        <f>SUMPRODUCT($F26:$F43,G26:G43)*G3+G45</f>
        <v>5040462.9000000004</v>
      </c>
      <c r="H47" s="36">
        <f t="shared" ref="H47:K47" si="22">SUMPRODUCT($F26:$F43,H26:H43)*H3+H45</f>
        <v>7163524.7260500016</v>
      </c>
      <c r="I47" s="36">
        <f t="shared" si="22"/>
        <v>7306795.2205710011</v>
      </c>
      <c r="J47" s="36">
        <f t="shared" si="22"/>
        <v>7553101.0404326413</v>
      </c>
      <c r="K47" s="36">
        <f t="shared" si="22"/>
        <v>7704163.0612412943</v>
      </c>
      <c r="L47" s="19" t="s">
        <v>10</v>
      </c>
      <c r="M47" s="122">
        <f t="shared" si="11"/>
        <v>2123061.8260500012</v>
      </c>
      <c r="N47" s="122">
        <f t="shared" si="3"/>
        <v>143270.49452099949</v>
      </c>
      <c r="O47" s="122">
        <f t="shared" si="4"/>
        <v>246305.81986164022</v>
      </c>
      <c r="P47" s="122">
        <f t="shared" si="5"/>
        <v>151062.02080865297</v>
      </c>
      <c r="Q47" s="123">
        <f t="shared" si="12"/>
        <v>0.42120374024576218</v>
      </c>
      <c r="R47" s="123">
        <f t="shared" si="6"/>
        <v>1.9999999999999924E-2</v>
      </c>
      <c r="S47" s="123">
        <f t="shared" si="7"/>
        <v>3.370914503915607E-2</v>
      </c>
      <c r="T47" s="123">
        <f t="shared" si="8"/>
        <v>2.0000000000000021E-2</v>
      </c>
    </row>
    <row r="48" spans="1:20" x14ac:dyDescent="0.45">
      <c r="A48" s="15" t="str">
        <f t="shared" ref="A48:A119" si="23">A$2</f>
        <v>PCSB 5-Year Budget</v>
      </c>
      <c r="B48" s="150">
        <f t="shared" ref="B48:D119" si="24">B$2</f>
        <v>186</v>
      </c>
      <c r="C48" s="15" t="str">
        <f t="shared" si="24"/>
        <v>Kingsman Academy PCS</v>
      </c>
      <c r="D48" s="6" t="str">
        <f t="shared" si="24"/>
        <v>2025-2026</v>
      </c>
      <c r="E48" s="40" t="s">
        <v>45</v>
      </c>
      <c r="F48" s="5" t="s">
        <v>10</v>
      </c>
      <c r="G48" s="36">
        <f>(G103-G34)*G5+G34*G7</f>
        <v>1232000</v>
      </c>
      <c r="H48" s="36">
        <f>(H103-H34)*H5+H34*H7</f>
        <v>1350103.36</v>
      </c>
      <c r="I48" s="36">
        <f>(I103-I34)*I5+I34*I7</f>
        <v>1363604.3936000001</v>
      </c>
      <c r="J48" s="36">
        <f>(J103-J34)*J5+J34*J7</f>
        <v>1419645.2886267998</v>
      </c>
      <c r="K48" s="36">
        <f>(K103-K34)*K5+K34*K7</f>
        <v>1463654.2925742306</v>
      </c>
      <c r="L48" s="19" t="s">
        <v>10</v>
      </c>
      <c r="M48" s="122">
        <f t="shared" si="11"/>
        <v>118103.3600000001</v>
      </c>
      <c r="N48" s="122">
        <f t="shared" si="3"/>
        <v>13501.033599999966</v>
      </c>
      <c r="O48" s="122">
        <f t="shared" si="4"/>
        <v>56040.895026799757</v>
      </c>
      <c r="P48" s="122">
        <f t="shared" si="5"/>
        <v>44009.003947430756</v>
      </c>
      <c r="Q48" s="123">
        <f t="shared" si="12"/>
        <v>9.5863116883116967E-2</v>
      </c>
      <c r="R48" s="123">
        <f t="shared" si="6"/>
        <v>9.9999999999999742E-3</v>
      </c>
      <c r="S48" s="123">
        <f t="shared" si="7"/>
        <v>4.1097619874081164E-2</v>
      </c>
      <c r="T48" s="123">
        <f t="shared" si="8"/>
        <v>3.0999999999999972E-2</v>
      </c>
    </row>
    <row r="49" spans="1:20" ht="15" customHeight="1" x14ac:dyDescent="0.45">
      <c r="A49" s="15" t="str">
        <f t="shared" si="23"/>
        <v>PCSB 5-Year Budget</v>
      </c>
      <c r="B49" s="150">
        <f t="shared" si="24"/>
        <v>186</v>
      </c>
      <c r="C49" s="15" t="str">
        <f t="shared" si="24"/>
        <v>Kingsman Academy PCS</v>
      </c>
      <c r="D49" s="6" t="str">
        <f t="shared" si="24"/>
        <v>2025-2026</v>
      </c>
      <c r="E49" t="s">
        <v>46</v>
      </c>
      <c r="F49" s="5" t="s">
        <v>10</v>
      </c>
      <c r="G49" s="20">
        <f>'5-Yr PCSB Budget No Expansion'!G49</f>
        <v>455250</v>
      </c>
      <c r="H49" s="20">
        <f>'5-Yr PCSB Budget No Expansion'!H49</f>
        <v>479440</v>
      </c>
      <c r="I49" s="20">
        <f>'5-Yr PCSB Budget No Expansion'!I49</f>
        <v>493823</v>
      </c>
      <c r="J49" s="20">
        <f>'5-Yr PCSB Budget No Expansion'!J49</f>
        <v>508638</v>
      </c>
      <c r="K49" s="20">
        <f>'5-Yr PCSB Budget No Expansion'!K49</f>
        <v>518811</v>
      </c>
      <c r="L49" s="19" t="s">
        <v>10</v>
      </c>
      <c r="M49" s="120">
        <f t="shared" si="11"/>
        <v>24190</v>
      </c>
      <c r="N49" s="120">
        <f t="shared" si="3"/>
        <v>14383</v>
      </c>
      <c r="O49" s="120">
        <f t="shared" si="4"/>
        <v>14815</v>
      </c>
      <c r="P49" s="120">
        <f t="shared" si="5"/>
        <v>10173</v>
      </c>
      <c r="Q49" s="112">
        <f t="shared" si="12"/>
        <v>5.3135639758374521E-2</v>
      </c>
      <c r="R49" s="112">
        <f t="shared" si="6"/>
        <v>2.9999582846654431E-2</v>
      </c>
      <c r="S49" s="112">
        <f t="shared" si="7"/>
        <v>3.0000627755288837E-2</v>
      </c>
      <c r="T49" s="112">
        <f t="shared" si="8"/>
        <v>2.0000471848347939E-2</v>
      </c>
    </row>
    <row r="50" spans="1:20" x14ac:dyDescent="0.45">
      <c r="A50" s="15" t="str">
        <f t="shared" si="23"/>
        <v>PCSB 5-Year Budget</v>
      </c>
      <c r="B50" s="150">
        <f t="shared" si="24"/>
        <v>186</v>
      </c>
      <c r="C50" s="15" t="str">
        <f t="shared" si="24"/>
        <v>Kingsman Academy PCS</v>
      </c>
      <c r="D50" s="6" t="str">
        <f t="shared" si="24"/>
        <v>2025-2026</v>
      </c>
      <c r="E50" t="s">
        <v>47</v>
      </c>
      <c r="F50" s="5" t="s">
        <v>10</v>
      </c>
      <c r="G50" s="20">
        <f>'5-Yr PCSB Budget No Expansion'!G50</f>
        <v>0</v>
      </c>
      <c r="H50" s="20">
        <f>'5-Yr PCSB Budget No Expansion'!H50</f>
        <v>0</v>
      </c>
      <c r="I50" s="20">
        <f>'5-Yr PCSB Budget No Expansion'!I50</f>
        <v>0</v>
      </c>
      <c r="J50" s="20">
        <f>'5-Yr PCSB Budget No Expansion'!J50</f>
        <v>0</v>
      </c>
      <c r="K50" s="20">
        <f>'5-Yr PCSB Budget No Expansion'!K50</f>
        <v>0</v>
      </c>
      <c r="L50" s="19" t="s">
        <v>10</v>
      </c>
      <c r="M50" s="120">
        <f>H50-G50</f>
        <v>0</v>
      </c>
      <c r="N50" s="120">
        <f>I50-H50</f>
        <v>0</v>
      </c>
      <c r="O50" s="120">
        <f>J50-I50</f>
        <v>0</v>
      </c>
      <c r="P50" s="120">
        <f>K50-J50</f>
        <v>0</v>
      </c>
      <c r="Q50" s="112">
        <f>IF(G50,M50/G50,0)</f>
        <v>0</v>
      </c>
      <c r="R50" s="112">
        <f>IF(H50,N50/H50,0)</f>
        <v>0</v>
      </c>
      <c r="S50" s="112">
        <f>IF(I50,O50/I50,0)</f>
        <v>0</v>
      </c>
      <c r="T50" s="112">
        <f>IF(J50,P50/J50,0)</f>
        <v>0</v>
      </c>
    </row>
    <row r="51" spans="1:20" x14ac:dyDescent="0.45">
      <c r="A51" s="15" t="str">
        <f t="shared" si="23"/>
        <v>PCSB 5-Year Budget</v>
      </c>
      <c r="B51" s="150">
        <f t="shared" si="24"/>
        <v>186</v>
      </c>
      <c r="C51" s="15" t="str">
        <f t="shared" si="24"/>
        <v>Kingsman Academy PCS</v>
      </c>
      <c r="D51" s="6" t="str">
        <f t="shared" si="24"/>
        <v>2025-2026</v>
      </c>
      <c r="E51" t="s">
        <v>48</v>
      </c>
      <c r="F51" s="5" t="s">
        <v>10</v>
      </c>
      <c r="G51" s="20">
        <f>'5-Yr PCSB Budget No Expansion'!G51</f>
        <v>7764</v>
      </c>
      <c r="H51" s="20">
        <f>'5-Yr PCSB Budget No Expansion'!H51</f>
        <v>7997</v>
      </c>
      <c r="I51" s="20">
        <f>'5-Yr PCSB Budget No Expansion'!I51</f>
        <v>8237</v>
      </c>
      <c r="J51" s="20">
        <f>'5-Yr PCSB Budget No Expansion'!J51</f>
        <v>8484</v>
      </c>
      <c r="K51" s="20">
        <f>'5-Yr PCSB Budget No Expansion'!K51</f>
        <v>8653</v>
      </c>
      <c r="L51" s="19" t="s">
        <v>10</v>
      </c>
      <c r="M51" s="120">
        <f t="shared" si="11"/>
        <v>233</v>
      </c>
      <c r="N51" s="120">
        <f t="shared" si="3"/>
        <v>240</v>
      </c>
      <c r="O51" s="120">
        <f t="shared" si="4"/>
        <v>247</v>
      </c>
      <c r="P51" s="120">
        <f t="shared" si="5"/>
        <v>169</v>
      </c>
      <c r="Q51" s="112">
        <f t="shared" si="12"/>
        <v>3.0010303967027304E-2</v>
      </c>
      <c r="R51" s="112">
        <f t="shared" si="6"/>
        <v>3.0011254220332625E-2</v>
      </c>
      <c r="S51" s="112">
        <f t="shared" si="7"/>
        <v>2.9986645623406579E-2</v>
      </c>
      <c r="T51" s="112">
        <f t="shared" si="8"/>
        <v>1.991984912776992E-2</v>
      </c>
    </row>
    <row r="52" spans="1:20" x14ac:dyDescent="0.45">
      <c r="A52" s="15" t="str">
        <f t="shared" si="23"/>
        <v>PCSB 5-Year Budget</v>
      </c>
      <c r="B52" s="150">
        <f t="shared" si="24"/>
        <v>186</v>
      </c>
      <c r="C52" s="15" t="str">
        <f t="shared" si="24"/>
        <v>Kingsman Academy PCS</v>
      </c>
      <c r="D52" s="6" t="str">
        <f t="shared" si="24"/>
        <v>2025-2026</v>
      </c>
      <c r="E52" t="s">
        <v>49</v>
      </c>
      <c r="F52" s="5" t="s">
        <v>10</v>
      </c>
      <c r="G52" s="20">
        <f>'5-Yr PCSB Budget No Expansion'!G52</f>
        <v>68854</v>
      </c>
      <c r="H52" s="20">
        <f>'5-Yr PCSB Budget No Expansion'!H52</f>
        <v>70919</v>
      </c>
      <c r="I52" s="20">
        <f>'5-Yr PCSB Budget No Expansion'!I52</f>
        <v>73047</v>
      </c>
      <c r="J52" s="20">
        <f>'5-Yr PCSB Budget No Expansion'!J52</f>
        <v>75238</v>
      </c>
      <c r="K52" s="20">
        <f>'5-Yr PCSB Budget No Expansion'!K52</f>
        <v>76743</v>
      </c>
      <c r="L52" s="19" t="s">
        <v>10</v>
      </c>
      <c r="M52" s="120">
        <f t="shared" si="11"/>
        <v>2065</v>
      </c>
      <c r="N52" s="120">
        <f t="shared" si="3"/>
        <v>2128</v>
      </c>
      <c r="O52" s="120">
        <f t="shared" si="4"/>
        <v>2191</v>
      </c>
      <c r="P52" s="120">
        <f t="shared" si="5"/>
        <v>1505</v>
      </c>
      <c r="Q52" s="112">
        <f t="shared" si="12"/>
        <v>2.9990995439625873E-2</v>
      </c>
      <c r="R52" s="112">
        <f t="shared" si="6"/>
        <v>3.0006063255263046E-2</v>
      </c>
      <c r="S52" s="112">
        <f t="shared" si="7"/>
        <v>2.9994387175380235E-2</v>
      </c>
      <c r="T52" s="112">
        <f t="shared" si="8"/>
        <v>2.000318987745554E-2</v>
      </c>
    </row>
    <row r="53" spans="1:20" x14ac:dyDescent="0.45">
      <c r="A53" s="15" t="str">
        <f t="shared" si="23"/>
        <v>PCSB 5-Year Budget</v>
      </c>
      <c r="B53" s="150">
        <f t="shared" si="24"/>
        <v>186</v>
      </c>
      <c r="C53" s="15" t="str">
        <f t="shared" si="24"/>
        <v>Kingsman Academy PCS</v>
      </c>
      <c r="D53" s="6" t="str">
        <f t="shared" si="24"/>
        <v>2025-2026</v>
      </c>
      <c r="E53" s="17" t="s">
        <v>50</v>
      </c>
      <c r="F53" s="5" t="s">
        <v>10</v>
      </c>
      <c r="G53" s="22">
        <f>SUM(G46:G52)</f>
        <v>14609567.699999999</v>
      </c>
      <c r="H53" s="22">
        <f>SUM(H46:H52)</f>
        <v>17066919.333450001</v>
      </c>
      <c r="I53" s="22">
        <f>SUM(I46:I52)</f>
        <v>17393018.926518999</v>
      </c>
      <c r="J53" s="22">
        <f>SUM(J46:J52)</f>
        <v>17868247.247654401</v>
      </c>
      <c r="K53" s="22">
        <f>SUM(K46:K52)</f>
        <v>18233906.450782385</v>
      </c>
      <c r="L53" s="5" t="s">
        <v>10</v>
      </c>
      <c r="M53" s="124">
        <f t="shared" si="11"/>
        <v>2457351.6334500015</v>
      </c>
      <c r="N53" s="124">
        <f t="shared" si="3"/>
        <v>326099.59306899831</v>
      </c>
      <c r="O53" s="124">
        <f t="shared" si="4"/>
        <v>475228.32113540173</v>
      </c>
      <c r="P53" s="124">
        <f t="shared" si="5"/>
        <v>365659.20312798396</v>
      </c>
      <c r="Q53" s="125">
        <f t="shared" si="12"/>
        <v>0.16820152956681952</v>
      </c>
      <c r="R53" s="125">
        <f t="shared" si="6"/>
        <v>1.9107115156387088E-2</v>
      </c>
      <c r="S53" s="125">
        <f t="shared" si="7"/>
        <v>2.7322934744285529E-2</v>
      </c>
      <c r="T53" s="125">
        <f t="shared" si="8"/>
        <v>2.0464189803282733E-2</v>
      </c>
    </row>
    <row r="54" spans="1:20" ht="30" customHeight="1" x14ac:dyDescent="0.45">
      <c r="A54" s="15" t="str">
        <f t="shared" si="23"/>
        <v>PCSB 5-Year Budget</v>
      </c>
      <c r="B54" s="150">
        <f t="shared" si="24"/>
        <v>186</v>
      </c>
      <c r="C54" s="15" t="str">
        <f t="shared" si="24"/>
        <v>Kingsman Academy PCS</v>
      </c>
      <c r="D54" s="6" t="str">
        <f t="shared" si="24"/>
        <v>2025-2026</v>
      </c>
      <c r="E54" t="s">
        <v>51</v>
      </c>
      <c r="F54" s="5" t="s">
        <v>10</v>
      </c>
      <c r="G54" s="27">
        <f>'5-Yr PCSB Budget No Expansion'!G54</f>
        <v>42</v>
      </c>
      <c r="H54" s="27">
        <v>44</v>
      </c>
      <c r="I54" s="27">
        <v>44</v>
      </c>
      <c r="J54" s="27">
        <v>44</v>
      </c>
      <c r="K54" s="27">
        <v>44</v>
      </c>
      <c r="L54" s="19" t="s">
        <v>344</v>
      </c>
      <c r="M54" s="126">
        <f t="shared" si="11"/>
        <v>2</v>
      </c>
      <c r="N54" s="126">
        <f t="shared" si="3"/>
        <v>0</v>
      </c>
      <c r="O54" s="126">
        <f t="shared" si="4"/>
        <v>0</v>
      </c>
      <c r="P54" s="126">
        <f t="shared" si="5"/>
        <v>0</v>
      </c>
      <c r="Q54" s="123">
        <f t="shared" si="12"/>
        <v>4.7619047619047616E-2</v>
      </c>
      <c r="R54" s="123">
        <f t="shared" si="6"/>
        <v>0</v>
      </c>
      <c r="S54" s="123">
        <f t="shared" si="7"/>
        <v>0</v>
      </c>
      <c r="T54" s="123">
        <f t="shared" si="8"/>
        <v>0</v>
      </c>
    </row>
    <row r="55" spans="1:20" x14ac:dyDescent="0.45">
      <c r="A55" s="15" t="str">
        <f t="shared" si="23"/>
        <v>PCSB 5-Year Budget</v>
      </c>
      <c r="B55" s="150">
        <f t="shared" si="24"/>
        <v>186</v>
      </c>
      <c r="C55" s="15" t="str">
        <f t="shared" si="24"/>
        <v>Kingsman Academy PCS</v>
      </c>
      <c r="D55" s="6" t="str">
        <f t="shared" si="24"/>
        <v>2025-2026</v>
      </c>
      <c r="E55" t="s">
        <v>52</v>
      </c>
      <c r="F55" s="5" t="s">
        <v>10</v>
      </c>
      <c r="G55" s="27">
        <f>'5-Yr PCSB Budget No Expansion'!G55</f>
        <v>10</v>
      </c>
      <c r="H55" s="27">
        <v>13</v>
      </c>
      <c r="I55" s="27">
        <v>13</v>
      </c>
      <c r="J55" s="27">
        <v>13</v>
      </c>
      <c r="K55" s="27">
        <v>13</v>
      </c>
      <c r="L55" s="19" t="s">
        <v>345</v>
      </c>
      <c r="M55" s="126">
        <f t="shared" si="11"/>
        <v>3</v>
      </c>
      <c r="N55" s="126">
        <f t="shared" si="3"/>
        <v>0</v>
      </c>
      <c r="O55" s="126">
        <f t="shared" si="4"/>
        <v>0</v>
      </c>
      <c r="P55" s="126">
        <f t="shared" si="5"/>
        <v>0</v>
      </c>
      <c r="Q55" s="123">
        <f t="shared" si="12"/>
        <v>0.3</v>
      </c>
      <c r="R55" s="123">
        <f t="shared" si="6"/>
        <v>0</v>
      </c>
      <c r="S55" s="123">
        <f t="shared" si="7"/>
        <v>0</v>
      </c>
      <c r="T55" s="123">
        <f t="shared" si="8"/>
        <v>0</v>
      </c>
    </row>
    <row r="56" spans="1:20" x14ac:dyDescent="0.45">
      <c r="A56" s="15" t="str">
        <f t="shared" si="23"/>
        <v>PCSB 5-Year Budget</v>
      </c>
      <c r="B56" s="150">
        <f t="shared" si="24"/>
        <v>186</v>
      </c>
      <c r="C56" s="15" t="str">
        <f t="shared" si="24"/>
        <v>Kingsman Academy PCS</v>
      </c>
      <c r="D56" s="6" t="str">
        <f t="shared" si="24"/>
        <v>2025-2026</v>
      </c>
      <c r="E56" t="s">
        <v>53</v>
      </c>
      <c r="F56" s="5" t="s">
        <v>10</v>
      </c>
      <c r="G56" s="27">
        <f>'5-Yr PCSB Budget No Expansion'!G56</f>
        <v>2</v>
      </c>
      <c r="H56" s="27">
        <f>'5-Yr PCSB Budget No Expansion'!H56</f>
        <v>2</v>
      </c>
      <c r="I56" s="27">
        <f>'5-Yr PCSB Budget No Expansion'!I56</f>
        <v>2</v>
      </c>
      <c r="J56" s="27">
        <f>'5-Yr PCSB Budget No Expansion'!J56</f>
        <v>2</v>
      </c>
      <c r="K56" s="27">
        <f>'5-Yr PCSB Budget No Expansion'!K56</f>
        <v>2</v>
      </c>
      <c r="L56" s="19" t="s">
        <v>10</v>
      </c>
      <c r="M56" s="126">
        <f t="shared" si="11"/>
        <v>0</v>
      </c>
      <c r="N56" s="126">
        <f t="shared" si="3"/>
        <v>0</v>
      </c>
      <c r="O56" s="126">
        <f t="shared" si="4"/>
        <v>0</v>
      </c>
      <c r="P56" s="126">
        <f t="shared" si="5"/>
        <v>0</v>
      </c>
      <c r="Q56" s="123">
        <f t="shared" si="12"/>
        <v>0</v>
      </c>
      <c r="R56" s="123">
        <f t="shared" si="6"/>
        <v>0</v>
      </c>
      <c r="S56" s="123">
        <f t="shared" si="7"/>
        <v>0</v>
      </c>
      <c r="T56" s="123">
        <f t="shared" si="8"/>
        <v>0</v>
      </c>
    </row>
    <row r="57" spans="1:20" x14ac:dyDescent="0.45">
      <c r="A57" s="15" t="str">
        <f t="shared" si="23"/>
        <v>PCSB 5-Year Budget</v>
      </c>
      <c r="B57" s="150">
        <f t="shared" si="24"/>
        <v>186</v>
      </c>
      <c r="C57" s="15" t="str">
        <f t="shared" si="24"/>
        <v>Kingsman Academy PCS</v>
      </c>
      <c r="D57" s="6" t="str">
        <f t="shared" si="24"/>
        <v>2025-2026</v>
      </c>
      <c r="E57" t="s">
        <v>54</v>
      </c>
      <c r="F57" s="5" t="s">
        <v>10</v>
      </c>
      <c r="G57" s="27">
        <f>'5-Yr PCSB Budget No Expansion'!G57</f>
        <v>1</v>
      </c>
      <c r="H57" s="27">
        <f>'5-Yr PCSB Budget No Expansion'!H57</f>
        <v>1</v>
      </c>
      <c r="I57" s="27">
        <f>'5-Yr PCSB Budget No Expansion'!I57</f>
        <v>1</v>
      </c>
      <c r="J57" s="27">
        <f>'5-Yr PCSB Budget No Expansion'!J57</f>
        <v>1</v>
      </c>
      <c r="K57" s="27">
        <f>'5-Yr PCSB Budget No Expansion'!K57</f>
        <v>1</v>
      </c>
      <c r="L57" s="19" t="s">
        <v>10</v>
      </c>
      <c r="M57" s="126">
        <f t="shared" si="11"/>
        <v>0</v>
      </c>
      <c r="N57" s="126">
        <f t="shared" si="3"/>
        <v>0</v>
      </c>
      <c r="O57" s="126">
        <f t="shared" si="4"/>
        <v>0</v>
      </c>
      <c r="P57" s="126">
        <f t="shared" si="5"/>
        <v>0</v>
      </c>
      <c r="Q57" s="123">
        <f t="shared" si="12"/>
        <v>0</v>
      </c>
      <c r="R57" s="123">
        <f t="shared" si="6"/>
        <v>0</v>
      </c>
      <c r="S57" s="123">
        <f t="shared" si="7"/>
        <v>0</v>
      </c>
      <c r="T57" s="123">
        <f t="shared" si="8"/>
        <v>0</v>
      </c>
    </row>
    <row r="58" spans="1:20" x14ac:dyDescent="0.45">
      <c r="A58" s="15" t="str">
        <f t="shared" si="23"/>
        <v>PCSB 5-Year Budget</v>
      </c>
      <c r="B58" s="150">
        <f t="shared" si="24"/>
        <v>186</v>
      </c>
      <c r="C58" s="15" t="str">
        <f t="shared" si="24"/>
        <v>Kingsman Academy PCS</v>
      </c>
      <c r="D58" s="6" t="str">
        <f t="shared" si="24"/>
        <v>2025-2026</v>
      </c>
      <c r="E58" t="s">
        <v>55</v>
      </c>
      <c r="F58" s="5" t="s">
        <v>10</v>
      </c>
      <c r="G58" s="27">
        <f>'5-Yr PCSB Budget No Expansion'!G58</f>
        <v>11</v>
      </c>
      <c r="H58" s="27">
        <f>'5-Yr PCSB Budget No Expansion'!H58</f>
        <v>11</v>
      </c>
      <c r="I58" s="27">
        <f>'5-Yr PCSB Budget No Expansion'!I58</f>
        <v>11</v>
      </c>
      <c r="J58" s="27">
        <f>'5-Yr PCSB Budget No Expansion'!J58</f>
        <v>11</v>
      </c>
      <c r="K58" s="27">
        <f>'5-Yr PCSB Budget No Expansion'!K58</f>
        <v>11</v>
      </c>
      <c r="L58" s="19" t="s">
        <v>346</v>
      </c>
      <c r="M58" s="126">
        <f t="shared" si="11"/>
        <v>0</v>
      </c>
      <c r="N58" s="126">
        <f t="shared" si="3"/>
        <v>0</v>
      </c>
      <c r="O58" s="126">
        <f t="shared" si="4"/>
        <v>0</v>
      </c>
      <c r="P58" s="126">
        <f t="shared" si="5"/>
        <v>0</v>
      </c>
      <c r="Q58" s="123">
        <f t="shared" si="12"/>
        <v>0</v>
      </c>
      <c r="R58" s="123">
        <f t="shared" si="6"/>
        <v>0</v>
      </c>
      <c r="S58" s="123">
        <f t="shared" si="7"/>
        <v>0</v>
      </c>
      <c r="T58" s="123">
        <f t="shared" si="8"/>
        <v>0</v>
      </c>
    </row>
    <row r="59" spans="1:20" x14ac:dyDescent="0.45">
      <c r="A59" s="15" t="str">
        <f t="shared" si="23"/>
        <v>PCSB 5-Year Budget</v>
      </c>
      <c r="B59" s="150">
        <f t="shared" si="24"/>
        <v>186</v>
      </c>
      <c r="C59" s="15" t="str">
        <f t="shared" si="24"/>
        <v>Kingsman Academy PCS</v>
      </c>
      <c r="D59" s="6" t="str">
        <f t="shared" si="24"/>
        <v>2025-2026</v>
      </c>
      <c r="E59" t="s">
        <v>56</v>
      </c>
      <c r="F59" s="5" t="s">
        <v>10</v>
      </c>
      <c r="G59" s="27">
        <f>'5-Yr PCSB Budget No Expansion'!G59</f>
        <v>1</v>
      </c>
      <c r="H59" s="27">
        <f>'5-Yr PCSB Budget No Expansion'!H59</f>
        <v>1</v>
      </c>
      <c r="I59" s="27">
        <f>'5-Yr PCSB Budget No Expansion'!I59</f>
        <v>1</v>
      </c>
      <c r="J59" s="27">
        <f>'5-Yr PCSB Budget No Expansion'!J59</f>
        <v>1</v>
      </c>
      <c r="K59" s="27">
        <f>'5-Yr PCSB Budget No Expansion'!K59</f>
        <v>1</v>
      </c>
      <c r="L59" s="19" t="s">
        <v>10</v>
      </c>
      <c r="M59" s="126">
        <f t="shared" si="11"/>
        <v>0</v>
      </c>
      <c r="N59" s="126">
        <f t="shared" si="3"/>
        <v>0</v>
      </c>
      <c r="O59" s="126">
        <f t="shared" si="4"/>
        <v>0</v>
      </c>
      <c r="P59" s="126">
        <f t="shared" si="5"/>
        <v>0</v>
      </c>
      <c r="Q59" s="123">
        <f t="shared" si="12"/>
        <v>0</v>
      </c>
      <c r="R59" s="123">
        <f t="shared" si="6"/>
        <v>0</v>
      </c>
      <c r="S59" s="123">
        <f t="shared" si="7"/>
        <v>0</v>
      </c>
      <c r="T59" s="123">
        <f t="shared" si="8"/>
        <v>0</v>
      </c>
    </row>
    <row r="60" spans="1:20" x14ac:dyDescent="0.45">
      <c r="A60" s="15" t="str">
        <f t="shared" si="23"/>
        <v>PCSB 5-Year Budget</v>
      </c>
      <c r="B60" s="150">
        <f t="shared" si="24"/>
        <v>186</v>
      </c>
      <c r="C60" s="15" t="str">
        <f t="shared" si="24"/>
        <v>Kingsman Academy PCS</v>
      </c>
      <c r="D60" s="6" t="str">
        <f t="shared" si="24"/>
        <v>2025-2026</v>
      </c>
      <c r="E60" t="s">
        <v>57</v>
      </c>
      <c r="F60" s="5" t="s">
        <v>10</v>
      </c>
      <c r="G60" s="29">
        <f>SUM(G54:G59)</f>
        <v>67</v>
      </c>
      <c r="H60" s="29">
        <f t="shared" ref="H60:K60" si="25">SUM(H54:H59)</f>
        <v>72</v>
      </c>
      <c r="I60" s="29">
        <f t="shared" si="25"/>
        <v>72</v>
      </c>
      <c r="J60" s="29">
        <f t="shared" si="25"/>
        <v>72</v>
      </c>
      <c r="K60" s="29">
        <f t="shared" si="25"/>
        <v>72</v>
      </c>
      <c r="L60" s="5" t="s">
        <v>10</v>
      </c>
      <c r="M60" s="127">
        <f t="shared" si="11"/>
        <v>5</v>
      </c>
      <c r="N60" s="127">
        <f t="shared" si="3"/>
        <v>0</v>
      </c>
      <c r="O60" s="127">
        <f t="shared" si="4"/>
        <v>0</v>
      </c>
      <c r="P60" s="127">
        <f t="shared" si="5"/>
        <v>0</v>
      </c>
      <c r="Q60" s="125">
        <f t="shared" si="12"/>
        <v>7.4626865671641784E-2</v>
      </c>
      <c r="R60" s="125">
        <f t="shared" si="6"/>
        <v>0</v>
      </c>
      <c r="S60" s="125">
        <f t="shared" si="7"/>
        <v>0</v>
      </c>
      <c r="T60" s="125">
        <f t="shared" si="8"/>
        <v>0</v>
      </c>
    </row>
    <row r="61" spans="1:20" ht="30" customHeight="1" x14ac:dyDescent="0.45">
      <c r="A61" s="15" t="str">
        <f t="shared" si="23"/>
        <v>PCSB 5-Year Budget</v>
      </c>
      <c r="B61" s="150">
        <f t="shared" si="24"/>
        <v>186</v>
      </c>
      <c r="C61" s="15" t="str">
        <f t="shared" si="24"/>
        <v>Kingsman Academy PCS</v>
      </c>
      <c r="D61" s="6" t="str">
        <f t="shared" si="24"/>
        <v>2025-2026</v>
      </c>
      <c r="E61" s="28" t="s">
        <v>58</v>
      </c>
      <c r="F61" s="5" t="s">
        <v>10</v>
      </c>
      <c r="G61" s="20">
        <f>'5-Yr PCSB Budget No Expansion'!G61</f>
        <v>3574770</v>
      </c>
      <c r="H61" s="20">
        <v>3897720</v>
      </c>
      <c r="I61" s="20">
        <v>3978903.9</v>
      </c>
      <c r="J61" s="20">
        <v>4061808.36</v>
      </c>
      <c r="K61" s="20">
        <v>4146470.71</v>
      </c>
      <c r="L61" s="19" t="s">
        <v>344</v>
      </c>
      <c r="M61" s="120">
        <f t="shared" si="11"/>
        <v>322950</v>
      </c>
      <c r="N61" s="120">
        <f t="shared" si="3"/>
        <v>81183.899999999907</v>
      </c>
      <c r="O61" s="120">
        <f t="shared" si="4"/>
        <v>82904.459999999963</v>
      </c>
      <c r="P61" s="120">
        <f t="shared" si="5"/>
        <v>84662.350000000093</v>
      </c>
      <c r="Q61" s="112">
        <f t="shared" si="12"/>
        <v>9.0341476514572971E-2</v>
      </c>
      <c r="R61" s="112">
        <f t="shared" si="6"/>
        <v>2.0828561312767439E-2</v>
      </c>
      <c r="S61" s="112">
        <f t="shared" si="7"/>
        <v>2.0836004609209074E-2</v>
      </c>
      <c r="T61" s="112">
        <f t="shared" si="8"/>
        <v>2.0843511681580197E-2</v>
      </c>
    </row>
    <row r="62" spans="1:20" ht="15" customHeight="1" x14ac:dyDescent="0.45">
      <c r="A62" s="15" t="str">
        <f t="shared" si="23"/>
        <v>PCSB 5-Year Budget</v>
      </c>
      <c r="B62" s="150">
        <f t="shared" si="24"/>
        <v>186</v>
      </c>
      <c r="C62" s="15" t="str">
        <f t="shared" si="24"/>
        <v>Kingsman Academy PCS</v>
      </c>
      <c r="D62" s="6" t="str">
        <f t="shared" si="24"/>
        <v>2025-2026</v>
      </c>
      <c r="E62" s="28" t="s">
        <v>59</v>
      </c>
      <c r="F62" s="5" t="s">
        <v>10</v>
      </c>
      <c r="G62" s="20">
        <f>'5-Yr PCSB Budget No Expansion'!G62</f>
        <v>1506628</v>
      </c>
      <c r="H62" s="20">
        <v>1773585.84</v>
      </c>
      <c r="I62" s="20">
        <v>1811275.15</v>
      </c>
      <c r="J62" s="20">
        <v>1849784.77</v>
      </c>
      <c r="K62" s="20">
        <v>1889133.1</v>
      </c>
      <c r="L62" s="19" t="s">
        <v>345</v>
      </c>
      <c r="M62" s="120">
        <f t="shared" si="11"/>
        <v>266957.84000000008</v>
      </c>
      <c r="N62" s="120">
        <f t="shared" si="3"/>
        <v>37689.309999999823</v>
      </c>
      <c r="O62" s="120">
        <f t="shared" si="4"/>
        <v>38509.620000000112</v>
      </c>
      <c r="P62" s="120">
        <f t="shared" si="5"/>
        <v>39348.330000000075</v>
      </c>
      <c r="Q62" s="112">
        <f t="shared" si="12"/>
        <v>0.17718895440679458</v>
      </c>
      <c r="R62" s="112">
        <f t="shared" si="6"/>
        <v>2.1250344443435466E-2</v>
      </c>
      <c r="S62" s="112">
        <f t="shared" si="7"/>
        <v>2.1261054677418897E-2</v>
      </c>
      <c r="T62" s="112">
        <f t="shared" si="8"/>
        <v>2.1271842345204343E-2</v>
      </c>
    </row>
    <row r="63" spans="1:20" ht="15" customHeight="1" x14ac:dyDescent="0.45">
      <c r="A63" s="15" t="str">
        <f t="shared" si="23"/>
        <v>PCSB 5-Year Budget</v>
      </c>
      <c r="B63" s="150">
        <f t="shared" si="24"/>
        <v>186</v>
      </c>
      <c r="C63" s="15" t="str">
        <f t="shared" si="24"/>
        <v>Kingsman Academy PCS</v>
      </c>
      <c r="D63" s="6" t="str">
        <f t="shared" si="24"/>
        <v>2025-2026</v>
      </c>
      <c r="E63" s="28" t="s">
        <v>60</v>
      </c>
      <c r="F63" s="5" t="s">
        <v>10</v>
      </c>
      <c r="G63" s="20">
        <f>'5-Yr PCSB Budget No Expansion'!G63</f>
        <v>224179</v>
      </c>
      <c r="H63" s="20">
        <f>'5-Yr PCSB Budget No Expansion'!H63</f>
        <v>277955.05120819341</v>
      </c>
      <c r="I63" s="20">
        <f>'5-Yr PCSB Budget No Expansion'!I63</f>
        <v>283109.47052789573</v>
      </c>
      <c r="J63" s="20">
        <f>'5-Yr PCSB Budget No Expansion'!J63</f>
        <v>288974.00079068443</v>
      </c>
      <c r="K63" s="20">
        <f>'5-Yr PCSB Budget No Expansion'!K63</f>
        <v>294134.31779867195</v>
      </c>
      <c r="L63" s="19" t="s">
        <v>10</v>
      </c>
      <c r="M63" s="120">
        <f t="shared" si="11"/>
        <v>53776.051208193414</v>
      </c>
      <c r="N63" s="120">
        <f t="shared" si="3"/>
        <v>5154.4193197023124</v>
      </c>
      <c r="O63" s="120">
        <f t="shared" si="4"/>
        <v>5864.5302627886995</v>
      </c>
      <c r="P63" s="120">
        <f t="shared" si="5"/>
        <v>5160.3170079875272</v>
      </c>
      <c r="Q63" s="112">
        <f t="shared" si="12"/>
        <v>0.23987996738406994</v>
      </c>
      <c r="R63" s="112">
        <f t="shared" si="6"/>
        <v>1.8544075012479476E-2</v>
      </c>
      <c r="S63" s="112">
        <f t="shared" si="7"/>
        <v>2.0714708878701561E-2</v>
      </c>
      <c r="T63" s="112">
        <f t="shared" si="8"/>
        <v>1.7857374690691825E-2</v>
      </c>
    </row>
    <row r="64" spans="1:20" ht="15" customHeight="1" x14ac:dyDescent="0.45">
      <c r="A64" s="15" t="str">
        <f t="shared" si="23"/>
        <v>PCSB 5-Year Budget</v>
      </c>
      <c r="B64" s="150">
        <f t="shared" si="24"/>
        <v>186</v>
      </c>
      <c r="C64" s="15" t="str">
        <f t="shared" si="24"/>
        <v>Kingsman Academy PCS</v>
      </c>
      <c r="D64" s="6" t="str">
        <f t="shared" si="24"/>
        <v>2025-2026</v>
      </c>
      <c r="E64" s="17" t="s">
        <v>61</v>
      </c>
      <c r="F64" s="5" t="s">
        <v>10</v>
      </c>
      <c r="G64" s="23">
        <f>SUM(G61:G63)</f>
        <v>5305577</v>
      </c>
      <c r="H64" s="23">
        <f t="shared" ref="H64:I64" si="26">SUM(H61:H63)</f>
        <v>5949260.8912081933</v>
      </c>
      <c r="I64" s="23">
        <f t="shared" si="26"/>
        <v>6073288.5205278955</v>
      </c>
      <c r="J64" s="23">
        <f t="shared" ref="J64" si="27">SUM(J61:J63)</f>
        <v>6200567.1307906844</v>
      </c>
      <c r="K64" s="23">
        <f t="shared" ref="K64" si="28">SUM(K61:K63)</f>
        <v>6329738.1277986728</v>
      </c>
      <c r="L64" s="5" t="s">
        <v>10</v>
      </c>
      <c r="M64" s="128">
        <f t="shared" si="11"/>
        <v>643683.89120819326</v>
      </c>
      <c r="N64" s="128">
        <f t="shared" si="3"/>
        <v>124027.62931970228</v>
      </c>
      <c r="O64" s="128">
        <f t="shared" si="4"/>
        <v>127278.61026278883</v>
      </c>
      <c r="P64" s="128">
        <f t="shared" si="5"/>
        <v>129170.99700798839</v>
      </c>
      <c r="Q64" s="129">
        <f t="shared" si="12"/>
        <v>0.12132212786812693</v>
      </c>
      <c r="R64" s="129">
        <f t="shared" si="6"/>
        <v>2.0847569401938663E-2</v>
      </c>
      <c r="S64" s="129">
        <f t="shared" si="7"/>
        <v>2.0957115709649452E-2</v>
      </c>
      <c r="T64" s="129">
        <f t="shared" si="8"/>
        <v>2.0832126204481032E-2</v>
      </c>
    </row>
    <row r="65" spans="1:20" ht="15" customHeight="1" x14ac:dyDescent="0.45">
      <c r="A65" s="15" t="str">
        <f t="shared" si="23"/>
        <v>PCSB 5-Year Budget</v>
      </c>
      <c r="B65" s="150">
        <f t="shared" si="24"/>
        <v>186</v>
      </c>
      <c r="C65" s="15" t="str">
        <f t="shared" si="24"/>
        <v>Kingsman Academy PCS</v>
      </c>
      <c r="D65" s="6" t="str">
        <f t="shared" si="24"/>
        <v>2025-2026</v>
      </c>
      <c r="E65" s="28" t="s">
        <v>62</v>
      </c>
      <c r="F65" s="5" t="s">
        <v>10</v>
      </c>
      <c r="G65" s="20">
        <v>1502763</v>
      </c>
      <c r="H65" s="20">
        <f>'5-Yr PCSB Budget No Expansion'!H65</f>
        <v>1543970.2025888781</v>
      </c>
      <c r="I65" s="20">
        <f>'5-Yr PCSB Budget No Expansion'!I65</f>
        <v>1572601.7018427195</v>
      </c>
      <c r="J65" s="20">
        <f>'5-Yr PCSB Budget No Expansion'!J65</f>
        <v>1605177.6882785419</v>
      </c>
      <c r="K65" s="20">
        <f>'5-Yr PCSB Budget No Expansion'!K65</f>
        <v>1633841.9477032705</v>
      </c>
      <c r="L65" s="19" t="s">
        <v>346</v>
      </c>
      <c r="M65" s="120">
        <f t="shared" si="11"/>
        <v>41207.202588878106</v>
      </c>
      <c r="N65" s="120">
        <f t="shared" ref="N65:N122" si="29">I65-H65</f>
        <v>28631.49925384135</v>
      </c>
      <c r="O65" s="120">
        <f t="shared" ref="O65:O122" si="30">J65-I65</f>
        <v>32575.986435822444</v>
      </c>
      <c r="P65" s="120">
        <f t="shared" ref="P65:P122" si="31">K65-J65</f>
        <v>28664.259424728574</v>
      </c>
      <c r="Q65" s="112">
        <f t="shared" si="12"/>
        <v>2.7420958986132948E-2</v>
      </c>
      <c r="R65" s="112">
        <f t="shared" ref="R65:R122" si="32">IF(H65,N65/H65,0)</f>
        <v>1.8544075012479514E-2</v>
      </c>
      <c r="S65" s="112">
        <f t="shared" ref="S65:S122" si="33">IF(I65,O65/I65,0)</f>
        <v>2.0714708878701485E-2</v>
      </c>
      <c r="T65" s="112">
        <f t="shared" ref="T65:T122" si="34">IF(J65,P65/J65,0)</f>
        <v>1.7857374690691905E-2</v>
      </c>
    </row>
    <row r="66" spans="1:20" ht="15" customHeight="1" x14ac:dyDescent="0.45">
      <c r="A66" s="15" t="str">
        <f t="shared" si="23"/>
        <v>PCSB 5-Year Budget</v>
      </c>
      <c r="B66" s="150">
        <f t="shared" si="24"/>
        <v>186</v>
      </c>
      <c r="C66" s="15" t="str">
        <f t="shared" si="24"/>
        <v>Kingsman Academy PCS</v>
      </c>
      <c r="D66" s="6" t="str">
        <f t="shared" si="24"/>
        <v>2025-2026</v>
      </c>
      <c r="E66" s="28" t="s">
        <v>63</v>
      </c>
      <c r="F66" s="5" t="s">
        <v>10</v>
      </c>
      <c r="G66" s="20">
        <v>368159</v>
      </c>
      <c r="H66" s="20">
        <f>'5-Yr PCSB Budget No Expansion'!H66</f>
        <v>346267.88920688559</v>
      </c>
      <c r="I66" s="20">
        <f>'5-Yr PCSB Budget No Expansion'!I66</f>
        <v>352689.10691875097</v>
      </c>
      <c r="J66" s="20">
        <f>'5-Yr PCSB Budget No Expansion'!J66</f>
        <v>359994.95909326215</v>
      </c>
      <c r="K66" s="20">
        <f>'5-Yr PCSB Budget No Expansion'!K66</f>
        <v>366423.52396455081</v>
      </c>
      <c r="L66" s="19" t="s">
        <v>10</v>
      </c>
      <c r="M66" s="120">
        <f t="shared" ref="M66:M122" si="35">H66-G66</f>
        <v>-21891.110793114407</v>
      </c>
      <c r="N66" s="120">
        <f t="shared" si="29"/>
        <v>6421.2177118653781</v>
      </c>
      <c r="O66" s="120">
        <f t="shared" si="30"/>
        <v>7305.8521745111793</v>
      </c>
      <c r="P66" s="120">
        <f t="shared" si="31"/>
        <v>6428.5648712886614</v>
      </c>
      <c r="Q66" s="112">
        <f t="shared" ref="Q66:Q122" si="36">IF(G66,M66/G66,0)</f>
        <v>-5.9461023071864079E-2</v>
      </c>
      <c r="R66" s="112">
        <f t="shared" si="32"/>
        <v>1.8544075012479358E-2</v>
      </c>
      <c r="S66" s="112">
        <f t="shared" si="33"/>
        <v>2.0714708878701575E-2</v>
      </c>
      <c r="T66" s="112">
        <f t="shared" si="34"/>
        <v>1.7857374690691832E-2</v>
      </c>
    </row>
    <row r="67" spans="1:20" ht="15" customHeight="1" x14ac:dyDescent="0.45">
      <c r="A67" s="15" t="str">
        <f t="shared" si="23"/>
        <v>PCSB 5-Year Budget</v>
      </c>
      <c r="B67" s="150">
        <f t="shared" si="24"/>
        <v>186</v>
      </c>
      <c r="C67" s="15" t="str">
        <f t="shared" si="24"/>
        <v>Kingsman Academy PCS</v>
      </c>
      <c r="D67" s="6" t="str">
        <f t="shared" si="24"/>
        <v>2025-2026</v>
      </c>
      <c r="E67" s="17" t="s">
        <v>64</v>
      </c>
      <c r="F67" s="5" t="s">
        <v>10</v>
      </c>
      <c r="G67" s="22">
        <f>SUM(G64:G66)</f>
        <v>7176499</v>
      </c>
      <c r="H67" s="22">
        <f t="shared" ref="H67:I67" si="37">SUM(H64:H66)</f>
        <v>7839498.9830039563</v>
      </c>
      <c r="I67" s="22">
        <f t="shared" si="37"/>
        <v>7998579.3292893665</v>
      </c>
      <c r="J67" s="22">
        <f t="shared" ref="J67" si="38">SUM(J64:J66)</f>
        <v>8165739.7781624887</v>
      </c>
      <c r="K67" s="22">
        <f t="shared" ref="K67" si="39">SUM(K64:K66)</f>
        <v>8330003.5994664934</v>
      </c>
      <c r="L67" s="5" t="s">
        <v>10</v>
      </c>
      <c r="M67" s="124">
        <f t="shared" si="35"/>
        <v>662999.98300395627</v>
      </c>
      <c r="N67" s="124">
        <f t="shared" si="29"/>
        <v>159080.34628541023</v>
      </c>
      <c r="O67" s="124">
        <f t="shared" si="30"/>
        <v>167160.44887312222</v>
      </c>
      <c r="P67" s="124">
        <f t="shared" si="31"/>
        <v>164263.82130400464</v>
      </c>
      <c r="Q67" s="125">
        <f t="shared" si="36"/>
        <v>9.2384877780092536E-2</v>
      </c>
      <c r="R67" s="125">
        <f t="shared" si="32"/>
        <v>2.0292157270547086E-2</v>
      </c>
      <c r="S67" s="125">
        <f t="shared" si="33"/>
        <v>2.0898767392480633E-2</v>
      </c>
      <c r="T67" s="125">
        <f t="shared" si="34"/>
        <v>2.0116220424179182E-2</v>
      </c>
    </row>
    <row r="68" spans="1:20" ht="30" customHeight="1" x14ac:dyDescent="0.45">
      <c r="A68" s="15" t="str">
        <f t="shared" si="23"/>
        <v>PCSB 5-Year Budget</v>
      </c>
      <c r="B68" s="150">
        <f t="shared" si="24"/>
        <v>186</v>
      </c>
      <c r="C68" s="15" t="str">
        <f t="shared" si="24"/>
        <v>Kingsman Academy PCS</v>
      </c>
      <c r="D68" s="6" t="str">
        <f t="shared" si="24"/>
        <v>2025-2026</v>
      </c>
      <c r="E68" s="18" t="s">
        <v>65</v>
      </c>
      <c r="F68" s="5" t="s">
        <v>10</v>
      </c>
      <c r="G68" s="20">
        <v>1103210</v>
      </c>
      <c r="H68" s="20">
        <v>2274240</v>
      </c>
      <c r="I68" s="20">
        <v>2310067</v>
      </c>
      <c r="J68" s="20">
        <v>2526969</v>
      </c>
      <c r="K68" s="20">
        <v>2552309</v>
      </c>
      <c r="L68" s="19" t="s">
        <v>349</v>
      </c>
      <c r="M68" s="120">
        <f t="shared" si="35"/>
        <v>1171030</v>
      </c>
      <c r="N68" s="120">
        <f t="shared" si="29"/>
        <v>35827</v>
      </c>
      <c r="O68" s="120">
        <f t="shared" si="30"/>
        <v>216902</v>
      </c>
      <c r="P68" s="120">
        <f t="shared" si="31"/>
        <v>25340</v>
      </c>
      <c r="Q68" s="112">
        <f t="shared" si="36"/>
        <v>1.0614751497901578</v>
      </c>
      <c r="R68" s="112">
        <f t="shared" si="32"/>
        <v>1.5753394540593782E-2</v>
      </c>
      <c r="S68" s="112">
        <f t="shared" si="33"/>
        <v>9.3894246357356728E-2</v>
      </c>
      <c r="T68" s="112">
        <f t="shared" si="34"/>
        <v>1.0027823847463107E-2</v>
      </c>
    </row>
    <row r="69" spans="1:20" ht="15" customHeight="1" x14ac:dyDescent="0.45">
      <c r="A69" s="15" t="str">
        <f t="shared" si="23"/>
        <v>PCSB 5-Year Budget</v>
      </c>
      <c r="B69" s="150">
        <f t="shared" si="24"/>
        <v>186</v>
      </c>
      <c r="C69" s="15" t="str">
        <f t="shared" si="24"/>
        <v>Kingsman Academy PCS</v>
      </c>
      <c r="D69" s="6" t="str">
        <f t="shared" si="24"/>
        <v>2025-2026</v>
      </c>
      <c r="E69" s="18" t="s">
        <v>66</v>
      </c>
      <c r="F69" s="5" t="s">
        <v>10</v>
      </c>
      <c r="G69" s="20">
        <v>671535</v>
      </c>
      <c r="H69" s="20">
        <v>2041681</v>
      </c>
      <c r="I69" s="20">
        <v>2093331</v>
      </c>
      <c r="J69" s="20">
        <v>2186531</v>
      </c>
      <c r="K69" s="20">
        <v>2223062</v>
      </c>
      <c r="L69" s="19" t="s">
        <v>342</v>
      </c>
      <c r="M69" s="120">
        <f t="shared" si="35"/>
        <v>1370146</v>
      </c>
      <c r="N69" s="120">
        <f t="shared" si="29"/>
        <v>51650</v>
      </c>
      <c r="O69" s="120">
        <f t="shared" si="30"/>
        <v>93200</v>
      </c>
      <c r="P69" s="120">
        <f t="shared" si="31"/>
        <v>36531</v>
      </c>
      <c r="Q69" s="112">
        <f t="shared" si="36"/>
        <v>2.0403195663666081</v>
      </c>
      <c r="R69" s="112">
        <f t="shared" si="32"/>
        <v>2.5297781582921133E-2</v>
      </c>
      <c r="S69" s="112">
        <f t="shared" si="33"/>
        <v>4.4522342620445597E-2</v>
      </c>
      <c r="T69" s="112">
        <f t="shared" si="34"/>
        <v>1.6707286564882913E-2</v>
      </c>
    </row>
    <row r="70" spans="1:20" ht="15" customHeight="1" x14ac:dyDescent="0.45">
      <c r="A70" s="15" t="str">
        <f t="shared" si="23"/>
        <v>PCSB 5-Year Budget</v>
      </c>
      <c r="B70" s="150">
        <f t="shared" si="24"/>
        <v>186</v>
      </c>
      <c r="C70" s="15" t="str">
        <f t="shared" si="24"/>
        <v>Kingsman Academy PCS</v>
      </c>
      <c r="D70" s="6" t="str">
        <f t="shared" si="24"/>
        <v>2025-2026</v>
      </c>
      <c r="E70" s="18" t="s">
        <v>67</v>
      </c>
      <c r="F70" s="5" t="s">
        <v>10</v>
      </c>
      <c r="G70" s="20">
        <f ca="1">'5-Yr PCSB Budget No Expansion'!G70</f>
        <v>300000</v>
      </c>
      <c r="H70" s="20">
        <f>'5-Yr PCSB Budget No Expansion'!H70</f>
        <v>309000</v>
      </c>
      <c r="I70" s="20">
        <f>'5-Yr PCSB Budget No Expansion'!I70</f>
        <v>318270</v>
      </c>
      <c r="J70" s="20">
        <f>'5-Yr PCSB Budget No Expansion'!J70</f>
        <v>327818.10000000003</v>
      </c>
      <c r="K70" s="20">
        <f>'5-Yr PCSB Budget No Expansion'!K70</f>
        <v>334374.46200000006</v>
      </c>
      <c r="L70" s="19" t="s">
        <v>10</v>
      </c>
      <c r="M70" s="120">
        <f t="shared" ca="1" si="35"/>
        <v>9000</v>
      </c>
      <c r="N70" s="120">
        <f t="shared" si="29"/>
        <v>9270</v>
      </c>
      <c r="O70" s="120">
        <f t="shared" si="30"/>
        <v>9548.1000000000349</v>
      </c>
      <c r="P70" s="120">
        <f t="shared" si="31"/>
        <v>6556.3620000000228</v>
      </c>
      <c r="Q70" s="112">
        <f t="shared" ca="1" si="36"/>
        <v>0.03</v>
      </c>
      <c r="R70" s="112">
        <f t="shared" si="32"/>
        <v>0.03</v>
      </c>
      <c r="S70" s="112">
        <f t="shared" si="33"/>
        <v>3.000000000000011E-2</v>
      </c>
      <c r="T70" s="112">
        <f t="shared" si="34"/>
        <v>2.0000000000000066E-2</v>
      </c>
    </row>
    <row r="71" spans="1:20" ht="15" customHeight="1" x14ac:dyDescent="0.45">
      <c r="A71" s="15" t="str">
        <f t="shared" si="23"/>
        <v>PCSB 5-Year Budget</v>
      </c>
      <c r="B71" s="150">
        <f t="shared" si="24"/>
        <v>186</v>
      </c>
      <c r="C71" s="15" t="str">
        <f t="shared" si="24"/>
        <v>Kingsman Academy PCS</v>
      </c>
      <c r="D71" s="6" t="str">
        <f t="shared" si="24"/>
        <v>2025-2026</v>
      </c>
      <c r="E71" s="17" t="s">
        <v>68</v>
      </c>
      <c r="F71" s="5" t="s">
        <v>10</v>
      </c>
      <c r="G71" s="22">
        <f ca="1">SUM(G68:G70)</f>
        <v>2074745</v>
      </c>
      <c r="H71" s="22">
        <f t="shared" ref="H71:I71" si="40">SUM(H68:H70)</f>
        <v>4624921</v>
      </c>
      <c r="I71" s="22">
        <f t="shared" si="40"/>
        <v>4721668</v>
      </c>
      <c r="J71" s="22">
        <f t="shared" ref="J71" si="41">SUM(J68:J70)</f>
        <v>5041318.0999999996</v>
      </c>
      <c r="K71" s="22">
        <f t="shared" ref="K71" si="42">SUM(K68:K70)</f>
        <v>5109745.4620000003</v>
      </c>
      <c r="L71" s="5" t="s">
        <v>10</v>
      </c>
      <c r="M71" s="124">
        <f t="shared" ca="1" si="35"/>
        <v>2310176</v>
      </c>
      <c r="N71" s="124">
        <f t="shared" si="29"/>
        <v>96747</v>
      </c>
      <c r="O71" s="124">
        <f t="shared" si="30"/>
        <v>319650.09999999963</v>
      </c>
      <c r="P71" s="124">
        <f t="shared" si="31"/>
        <v>68427.362000000663</v>
      </c>
      <c r="Q71" s="125">
        <f t="shared" ca="1" si="36"/>
        <v>1.1134746679712446</v>
      </c>
      <c r="R71" s="125">
        <f t="shared" si="32"/>
        <v>2.0918627583044122E-2</v>
      </c>
      <c r="S71" s="125">
        <f t="shared" si="33"/>
        <v>6.7698554832741231E-2</v>
      </c>
      <c r="T71" s="125">
        <f t="shared" si="34"/>
        <v>1.3573307742671637E-2</v>
      </c>
    </row>
    <row r="72" spans="1:20" ht="30" hidden="1" customHeight="1" x14ac:dyDescent="0.45">
      <c r="A72" s="15" t="str">
        <f t="shared" si="23"/>
        <v>PCSB 5-Year Budget</v>
      </c>
      <c r="B72" s="150">
        <f t="shared" si="24"/>
        <v>186</v>
      </c>
      <c r="C72" s="15" t="str">
        <f t="shared" si="24"/>
        <v>Kingsman Academy PCS</v>
      </c>
      <c r="D72" s="6" t="str">
        <f t="shared" si="24"/>
        <v>2025-2026</v>
      </c>
      <c r="E72" t="s">
        <v>69</v>
      </c>
      <c r="F72" s="5" t="s">
        <v>10</v>
      </c>
      <c r="G72" s="20">
        <f>'5-Yr PCSB Budget No Expansion'!G72</f>
        <v>0</v>
      </c>
      <c r="H72" s="20">
        <f>'5-Yr PCSB Budget No Expansion'!H72</f>
        <v>0</v>
      </c>
      <c r="I72" s="20">
        <f>'5-Yr PCSB Budget No Expansion'!I72</f>
        <v>0</v>
      </c>
      <c r="J72" s="20">
        <f>'5-Yr PCSB Budget No Expansion'!J72</f>
        <v>0</v>
      </c>
      <c r="K72" s="20">
        <f>'5-Yr PCSB Budget No Expansion'!K72</f>
        <v>0</v>
      </c>
      <c r="L72" s="19" t="s">
        <v>10</v>
      </c>
      <c r="M72" s="120">
        <f t="shared" si="35"/>
        <v>0</v>
      </c>
      <c r="N72" s="120">
        <f t="shared" si="29"/>
        <v>0</v>
      </c>
      <c r="O72" s="120">
        <f t="shared" si="30"/>
        <v>0</v>
      </c>
      <c r="P72" s="120">
        <f t="shared" si="31"/>
        <v>0</v>
      </c>
      <c r="Q72" s="112">
        <f t="shared" si="36"/>
        <v>0</v>
      </c>
      <c r="R72" s="112">
        <f t="shared" si="32"/>
        <v>0</v>
      </c>
      <c r="S72" s="112">
        <f t="shared" si="33"/>
        <v>0</v>
      </c>
      <c r="T72" s="112">
        <f t="shared" si="34"/>
        <v>0</v>
      </c>
    </row>
    <row r="73" spans="1:20" x14ac:dyDescent="0.45">
      <c r="A73" s="15" t="str">
        <f t="shared" si="23"/>
        <v>PCSB 5-Year Budget</v>
      </c>
      <c r="B73" s="150">
        <f t="shared" si="24"/>
        <v>186</v>
      </c>
      <c r="C73" s="15" t="str">
        <f t="shared" si="24"/>
        <v>Kingsman Academy PCS</v>
      </c>
      <c r="D73" s="6" t="str">
        <f t="shared" si="24"/>
        <v>2025-2026</v>
      </c>
      <c r="E73" t="s">
        <v>70</v>
      </c>
      <c r="F73" s="5" t="s">
        <v>10</v>
      </c>
      <c r="G73" s="20">
        <v>352625</v>
      </c>
      <c r="H73" s="20">
        <v>342099</v>
      </c>
      <c r="I73" s="20">
        <v>373678</v>
      </c>
      <c r="J73" s="20">
        <v>384204</v>
      </c>
      <c r="K73" s="20">
        <v>394730</v>
      </c>
      <c r="L73" s="19" t="s">
        <v>10</v>
      </c>
      <c r="M73" s="120">
        <f t="shared" si="35"/>
        <v>-10526</v>
      </c>
      <c r="N73" s="120">
        <f t="shared" si="29"/>
        <v>31579</v>
      </c>
      <c r="O73" s="120">
        <f t="shared" si="30"/>
        <v>10526</v>
      </c>
      <c r="P73" s="120">
        <f t="shared" si="31"/>
        <v>10526</v>
      </c>
      <c r="Q73" s="112">
        <f t="shared" si="36"/>
        <v>-2.9850407656859271E-2</v>
      </c>
      <c r="R73" s="112">
        <f t="shared" si="32"/>
        <v>9.2309536128430653E-2</v>
      </c>
      <c r="S73" s="112">
        <f t="shared" si="33"/>
        <v>2.8168637168899426E-2</v>
      </c>
      <c r="T73" s="112">
        <f t="shared" si="34"/>
        <v>2.7396903728227711E-2</v>
      </c>
    </row>
    <row r="74" spans="1:20" hidden="1" x14ac:dyDescent="0.45">
      <c r="A74" s="15" t="str">
        <f t="shared" si="23"/>
        <v>PCSB 5-Year Budget</v>
      </c>
      <c r="B74" s="150">
        <f t="shared" si="24"/>
        <v>186</v>
      </c>
      <c r="C74" s="15" t="str">
        <f t="shared" si="24"/>
        <v>Kingsman Academy PCS</v>
      </c>
      <c r="D74" s="6" t="str">
        <f t="shared" si="24"/>
        <v>2025-2026</v>
      </c>
      <c r="E74" t="s">
        <v>71</v>
      </c>
      <c r="F74" s="5" t="s">
        <v>10</v>
      </c>
      <c r="G74" s="20">
        <f>'5-Yr PCSB Budget No Expansion'!G74</f>
        <v>0</v>
      </c>
      <c r="H74" s="20">
        <f>'5-Yr PCSB Budget No Expansion'!H74</f>
        <v>0</v>
      </c>
      <c r="I74" s="20">
        <f>'5-Yr PCSB Budget No Expansion'!I74</f>
        <v>0</v>
      </c>
      <c r="J74" s="20">
        <f>'5-Yr PCSB Budget No Expansion'!J74</f>
        <v>0</v>
      </c>
      <c r="K74" s="20">
        <f>'5-Yr PCSB Budget No Expansion'!K74</f>
        <v>0</v>
      </c>
      <c r="L74" s="19" t="s">
        <v>10</v>
      </c>
      <c r="M74" s="120">
        <f t="shared" si="35"/>
        <v>0</v>
      </c>
      <c r="N74" s="120">
        <f t="shared" si="29"/>
        <v>0</v>
      </c>
      <c r="O74" s="120">
        <f t="shared" si="30"/>
        <v>0</v>
      </c>
      <c r="P74" s="120">
        <f t="shared" si="31"/>
        <v>0</v>
      </c>
      <c r="Q74" s="112">
        <f t="shared" si="36"/>
        <v>0</v>
      </c>
      <c r="R74" s="112">
        <f t="shared" si="32"/>
        <v>0</v>
      </c>
      <c r="S74" s="112">
        <f t="shared" si="33"/>
        <v>0</v>
      </c>
      <c r="T74" s="112">
        <f t="shared" si="34"/>
        <v>0</v>
      </c>
    </row>
    <row r="75" spans="1:20" x14ac:dyDescent="0.45">
      <c r="A75" s="15" t="str">
        <f t="shared" si="23"/>
        <v>PCSB 5-Year Budget</v>
      </c>
      <c r="B75" s="150">
        <f t="shared" si="24"/>
        <v>186</v>
      </c>
      <c r="C75" s="15" t="str">
        <f t="shared" si="24"/>
        <v>Kingsman Academy PCS</v>
      </c>
      <c r="D75" s="6" t="str">
        <f t="shared" si="24"/>
        <v>2025-2026</v>
      </c>
      <c r="E75" t="s">
        <v>72</v>
      </c>
      <c r="F75" s="5" t="s">
        <v>10</v>
      </c>
      <c r="G75" s="20">
        <f>'5-Yr PCSB Budget No Expansion'!G75</f>
        <v>243861</v>
      </c>
      <c r="H75" s="20">
        <f>'5-Yr PCSB Budget No Expansion'!H75</f>
        <v>224553</v>
      </c>
      <c r="I75" s="20">
        <f>'5-Yr PCSB Budget No Expansion'!I75</f>
        <v>206422</v>
      </c>
      <c r="J75" s="20">
        <f>'5-Yr PCSB Budget No Expansion'!J75</f>
        <v>186424</v>
      </c>
      <c r="K75" s="20">
        <f>'5-Yr PCSB Budget No Expansion'!K75</f>
        <v>166158</v>
      </c>
      <c r="L75" s="19" t="s">
        <v>10</v>
      </c>
      <c r="M75" s="120">
        <f t="shared" si="35"/>
        <v>-19308</v>
      </c>
      <c r="N75" s="120">
        <f t="shared" si="29"/>
        <v>-18131</v>
      </c>
      <c r="O75" s="120">
        <f t="shared" si="30"/>
        <v>-19998</v>
      </c>
      <c r="P75" s="120">
        <f t="shared" si="31"/>
        <v>-20266</v>
      </c>
      <c r="Q75" s="112">
        <f t="shared" si="36"/>
        <v>-7.9176252045222481E-2</v>
      </c>
      <c r="R75" s="112">
        <f t="shared" si="32"/>
        <v>-8.0742630915641295E-2</v>
      </c>
      <c r="S75" s="112">
        <f t="shared" si="33"/>
        <v>-9.6879208611485204E-2</v>
      </c>
      <c r="T75" s="112">
        <f t="shared" si="34"/>
        <v>-0.1087091790756555</v>
      </c>
    </row>
    <row r="76" spans="1:20" hidden="1" x14ac:dyDescent="0.45">
      <c r="A76" s="15" t="str">
        <f t="shared" si="23"/>
        <v>PCSB 5-Year Budget</v>
      </c>
      <c r="B76" s="150">
        <f t="shared" si="24"/>
        <v>186</v>
      </c>
      <c r="C76" s="15" t="str">
        <f t="shared" si="24"/>
        <v>Kingsman Academy PCS</v>
      </c>
      <c r="D76" s="6" t="str">
        <f t="shared" si="24"/>
        <v>2025-2026</v>
      </c>
      <c r="E76" t="s">
        <v>73</v>
      </c>
      <c r="F76" s="5" t="s">
        <v>10</v>
      </c>
      <c r="G76" s="20">
        <f>'5-Yr PCSB Budget No Expansion'!G76</f>
        <v>0</v>
      </c>
      <c r="H76" s="20">
        <f>'5-Yr PCSB Budget No Expansion'!H76</f>
        <v>0</v>
      </c>
      <c r="I76" s="20">
        <f>'5-Yr PCSB Budget No Expansion'!I76</f>
        <v>0</v>
      </c>
      <c r="J76" s="20">
        <f>'5-Yr PCSB Budget No Expansion'!J76</f>
        <v>0</v>
      </c>
      <c r="K76" s="20">
        <f>'5-Yr PCSB Budget No Expansion'!K76</f>
        <v>0</v>
      </c>
      <c r="L76" s="19" t="s">
        <v>10</v>
      </c>
      <c r="M76" s="120">
        <f t="shared" si="35"/>
        <v>0</v>
      </c>
      <c r="N76" s="120">
        <f t="shared" si="29"/>
        <v>0</v>
      </c>
      <c r="O76" s="120">
        <f t="shared" si="30"/>
        <v>0</v>
      </c>
      <c r="P76" s="120">
        <f t="shared" si="31"/>
        <v>0</v>
      </c>
      <c r="Q76" s="112">
        <f t="shared" si="36"/>
        <v>0</v>
      </c>
      <c r="R76" s="112">
        <f t="shared" si="32"/>
        <v>0</v>
      </c>
      <c r="S76" s="112">
        <f t="shared" si="33"/>
        <v>0</v>
      </c>
      <c r="T76" s="112">
        <f t="shared" si="34"/>
        <v>0</v>
      </c>
    </row>
    <row r="77" spans="1:20" x14ac:dyDescent="0.45">
      <c r="A77" s="15" t="str">
        <f t="shared" si="23"/>
        <v>PCSB 5-Year Budget</v>
      </c>
      <c r="B77" s="150">
        <f t="shared" si="24"/>
        <v>186</v>
      </c>
      <c r="C77" s="15" t="str">
        <f t="shared" si="24"/>
        <v>Kingsman Academy PCS</v>
      </c>
      <c r="D77" s="6" t="str">
        <f t="shared" si="24"/>
        <v>2025-2026</v>
      </c>
      <c r="E77" t="s">
        <v>74</v>
      </c>
      <c r="F77" s="5" t="s">
        <v>10</v>
      </c>
      <c r="G77" s="20">
        <f>'5-Yr PCSB Budget No Expansion'!G77</f>
        <v>2009164</v>
      </c>
      <c r="H77" s="20">
        <f>'5-Yr PCSB Budget No Expansion'!H77</f>
        <v>1305976.1190019941</v>
      </c>
      <c r="I77" s="20">
        <f>'5-Yr PCSB Budget No Expansion'!I77</f>
        <v>1308053.0674721557</v>
      </c>
      <c r="J77" s="20">
        <f>'5-Yr PCSB Budget No Expansion'!J77</f>
        <v>1346435.0409013412</v>
      </c>
      <c r="K77" s="20">
        <f>'5-Yr PCSB Budget No Expansion'!K77</f>
        <v>1336378.9785124511</v>
      </c>
      <c r="L77" s="19" t="s">
        <v>10</v>
      </c>
      <c r="M77" s="120">
        <f t="shared" si="35"/>
        <v>-703187.88099800586</v>
      </c>
      <c r="N77" s="120">
        <f t="shared" si="29"/>
        <v>2076.9484701615293</v>
      </c>
      <c r="O77" s="120">
        <f t="shared" si="30"/>
        <v>38381.973429185571</v>
      </c>
      <c r="P77" s="120">
        <f t="shared" si="31"/>
        <v>-10056.06238889019</v>
      </c>
      <c r="Q77" s="112">
        <f t="shared" si="36"/>
        <v>-0.34999028501307305</v>
      </c>
      <c r="R77" s="112">
        <f t="shared" si="32"/>
        <v>1.5903418446492725E-3</v>
      </c>
      <c r="S77" s="112">
        <f t="shared" si="33"/>
        <v>2.9342825901826495E-2</v>
      </c>
      <c r="T77" s="112">
        <f t="shared" si="34"/>
        <v>-7.4686576651766144E-3</v>
      </c>
    </row>
    <row r="78" spans="1:20" hidden="1" x14ac:dyDescent="0.45">
      <c r="A78" s="15" t="str">
        <f t="shared" si="23"/>
        <v>PCSB 5-Year Budget</v>
      </c>
      <c r="B78" s="150">
        <f t="shared" si="24"/>
        <v>186</v>
      </c>
      <c r="C78" s="15" t="str">
        <f t="shared" si="24"/>
        <v>Kingsman Academy PCS</v>
      </c>
      <c r="D78" s="6" t="str">
        <f t="shared" si="24"/>
        <v>2025-2026</v>
      </c>
      <c r="E78" t="s">
        <v>75</v>
      </c>
      <c r="F78" s="5" t="s">
        <v>10</v>
      </c>
      <c r="G78" s="20">
        <f>'5-Yr PCSB Budget No Expansion'!G78</f>
        <v>0</v>
      </c>
      <c r="H78" s="20">
        <f>'5-Yr PCSB Budget No Expansion'!H78</f>
        <v>0</v>
      </c>
      <c r="I78" s="20">
        <f>'5-Yr PCSB Budget No Expansion'!I78</f>
        <v>0</v>
      </c>
      <c r="J78" s="20">
        <f>'5-Yr PCSB Budget No Expansion'!J78</f>
        <v>0</v>
      </c>
      <c r="K78" s="20">
        <f>'5-Yr PCSB Budget No Expansion'!K78</f>
        <v>0</v>
      </c>
      <c r="L78" s="19" t="s">
        <v>10</v>
      </c>
      <c r="M78" s="120">
        <f t="shared" si="35"/>
        <v>0</v>
      </c>
      <c r="N78" s="120">
        <f t="shared" si="29"/>
        <v>0</v>
      </c>
      <c r="O78" s="120">
        <f t="shared" si="30"/>
        <v>0</v>
      </c>
      <c r="P78" s="120">
        <f t="shared" si="31"/>
        <v>0</v>
      </c>
      <c r="Q78" s="112">
        <f t="shared" si="36"/>
        <v>0</v>
      </c>
      <c r="R78" s="112">
        <f t="shared" si="32"/>
        <v>0</v>
      </c>
      <c r="S78" s="112">
        <f t="shared" si="33"/>
        <v>0</v>
      </c>
      <c r="T78" s="112">
        <f t="shared" si="34"/>
        <v>0</v>
      </c>
    </row>
    <row r="79" spans="1:20" x14ac:dyDescent="0.45">
      <c r="A79" s="15" t="str">
        <f t="shared" si="23"/>
        <v>PCSB 5-Year Budget</v>
      </c>
      <c r="B79" s="150">
        <f t="shared" si="24"/>
        <v>186</v>
      </c>
      <c r="C79" s="15" t="str">
        <f t="shared" si="24"/>
        <v>Kingsman Academy PCS</v>
      </c>
      <c r="D79" s="6" t="str">
        <f t="shared" si="24"/>
        <v>2025-2026</v>
      </c>
      <c r="E79" s="17" t="s">
        <v>76</v>
      </c>
      <c r="F79" s="5" t="s">
        <v>10</v>
      </c>
      <c r="G79" s="22">
        <f>SUM(G73,G75,G77)</f>
        <v>2605650</v>
      </c>
      <c r="H79" s="22">
        <f t="shared" ref="H79:K79" si="43">SUM(H73,H75,H77)</f>
        <v>1872628.1190019941</v>
      </c>
      <c r="I79" s="22">
        <f t="shared" si="43"/>
        <v>1888153.0674721557</v>
      </c>
      <c r="J79" s="22">
        <f t="shared" si="43"/>
        <v>1917063.0409013412</v>
      </c>
      <c r="K79" s="22">
        <f t="shared" si="43"/>
        <v>1897266.9785124511</v>
      </c>
      <c r="L79" s="5" t="s">
        <v>10</v>
      </c>
      <c r="M79" s="124">
        <f t="shared" si="35"/>
        <v>-733021.88099800586</v>
      </c>
      <c r="N79" s="124">
        <f t="shared" si="29"/>
        <v>15524.948470161529</v>
      </c>
      <c r="O79" s="124">
        <f t="shared" si="30"/>
        <v>28909.973429185571</v>
      </c>
      <c r="P79" s="124">
        <f t="shared" si="31"/>
        <v>-19796.06238889019</v>
      </c>
      <c r="Q79" s="125">
        <f t="shared" si="36"/>
        <v>-0.28132016233876611</v>
      </c>
      <c r="R79" s="125">
        <f t="shared" si="32"/>
        <v>8.2904599758095356E-3</v>
      </c>
      <c r="S79" s="125">
        <f t="shared" si="33"/>
        <v>1.5311244584577041E-2</v>
      </c>
      <c r="T79" s="125">
        <f t="shared" si="34"/>
        <v>-1.0326244868600001E-2</v>
      </c>
    </row>
    <row r="80" spans="1:20" x14ac:dyDescent="0.45">
      <c r="A80" s="15" t="str">
        <f t="shared" si="23"/>
        <v>PCSB 5-Year Budget</v>
      </c>
      <c r="B80" s="150">
        <f t="shared" si="24"/>
        <v>186</v>
      </c>
      <c r="C80" s="15" t="str">
        <f t="shared" si="24"/>
        <v>Kingsman Academy PCS</v>
      </c>
      <c r="D80" s="6" t="str">
        <f t="shared" si="24"/>
        <v>2025-2026</v>
      </c>
      <c r="E80" s="17" t="s">
        <v>77</v>
      </c>
      <c r="F80" s="5" t="s">
        <v>10</v>
      </c>
      <c r="G80" s="22">
        <f>SUM(G72,G74,G76,G78)</f>
        <v>0</v>
      </c>
      <c r="H80" s="22">
        <f t="shared" ref="H80:K80" si="44">SUM(H72,H74,H76,H78)</f>
        <v>0</v>
      </c>
      <c r="I80" s="22">
        <f t="shared" si="44"/>
        <v>0</v>
      </c>
      <c r="J80" s="22">
        <f t="shared" si="44"/>
        <v>0</v>
      </c>
      <c r="K80" s="22">
        <f t="shared" si="44"/>
        <v>0</v>
      </c>
      <c r="L80" s="5" t="s">
        <v>10</v>
      </c>
      <c r="M80" s="124">
        <f t="shared" si="35"/>
        <v>0</v>
      </c>
      <c r="N80" s="124">
        <f t="shared" si="29"/>
        <v>0</v>
      </c>
      <c r="O80" s="124">
        <f t="shared" si="30"/>
        <v>0</v>
      </c>
      <c r="P80" s="124">
        <f t="shared" si="31"/>
        <v>0</v>
      </c>
      <c r="Q80" s="125">
        <f t="shared" si="36"/>
        <v>0</v>
      </c>
      <c r="R80" s="125">
        <f t="shared" si="32"/>
        <v>0</v>
      </c>
      <c r="S80" s="125">
        <f t="shared" si="33"/>
        <v>0</v>
      </c>
      <c r="T80" s="125">
        <f t="shared" si="34"/>
        <v>0</v>
      </c>
    </row>
    <row r="81" spans="1:20" x14ac:dyDescent="0.45">
      <c r="A81" s="15" t="str">
        <f t="shared" si="23"/>
        <v>PCSB 5-Year Budget</v>
      </c>
      <c r="B81" s="150">
        <f t="shared" si="24"/>
        <v>186</v>
      </c>
      <c r="C81" s="15" t="str">
        <f t="shared" si="24"/>
        <v>Kingsman Academy PCS</v>
      </c>
      <c r="D81" s="6" t="str">
        <f t="shared" si="24"/>
        <v>2025-2026</v>
      </c>
      <c r="E81" s="17" t="s">
        <v>78</v>
      </c>
      <c r="F81" s="5" t="s">
        <v>10</v>
      </c>
      <c r="G81" s="22">
        <f>G79+G80</f>
        <v>2605650</v>
      </c>
      <c r="H81" s="22">
        <f t="shared" ref="H81:K81" si="45">H79+H80</f>
        <v>1872628.1190019941</v>
      </c>
      <c r="I81" s="22">
        <f t="shared" si="45"/>
        <v>1888153.0674721557</v>
      </c>
      <c r="J81" s="22">
        <f t="shared" si="45"/>
        <v>1917063.0409013412</v>
      </c>
      <c r="K81" s="22">
        <f t="shared" si="45"/>
        <v>1897266.9785124511</v>
      </c>
      <c r="L81" s="5" t="s">
        <v>10</v>
      </c>
      <c r="M81" s="124">
        <f t="shared" si="35"/>
        <v>-733021.88099800586</v>
      </c>
      <c r="N81" s="124">
        <f t="shared" si="29"/>
        <v>15524.948470161529</v>
      </c>
      <c r="O81" s="124">
        <f t="shared" si="30"/>
        <v>28909.973429185571</v>
      </c>
      <c r="P81" s="124">
        <f t="shared" si="31"/>
        <v>-19796.06238889019</v>
      </c>
      <c r="Q81" s="125">
        <f t="shared" si="36"/>
        <v>-0.28132016233876611</v>
      </c>
      <c r="R81" s="125">
        <f t="shared" si="32"/>
        <v>8.2904599758095356E-3</v>
      </c>
      <c r="S81" s="125">
        <f t="shared" si="33"/>
        <v>1.5311244584577041E-2</v>
      </c>
      <c r="T81" s="125">
        <f t="shared" si="34"/>
        <v>-1.0326244868600001E-2</v>
      </c>
    </row>
    <row r="82" spans="1:20" ht="30" customHeight="1" x14ac:dyDescent="0.45">
      <c r="A82" s="15" t="str">
        <f t="shared" si="23"/>
        <v>PCSB 5-Year Budget</v>
      </c>
      <c r="B82" s="150">
        <f t="shared" si="24"/>
        <v>186</v>
      </c>
      <c r="C82" s="15" t="str">
        <f t="shared" si="24"/>
        <v>Kingsman Academy PCS</v>
      </c>
      <c r="D82" s="6" t="str">
        <f t="shared" si="24"/>
        <v>2025-2026</v>
      </c>
      <c r="E82" t="s">
        <v>79</v>
      </c>
      <c r="F82" s="5" t="s">
        <v>10</v>
      </c>
      <c r="G82" s="20">
        <f>'5-Yr PCSB Budget No Expansion'!G82</f>
        <v>279180</v>
      </c>
      <c r="H82" s="20">
        <f>'5-Yr PCSB Budget No Expansion'!H82</f>
        <v>249429</v>
      </c>
      <c r="I82" s="20">
        <f>'5-Yr PCSB Budget No Expansion'!I82</f>
        <v>291128</v>
      </c>
      <c r="J82" s="20">
        <f>'5-Yr PCSB Budget No Expansion'!J82</f>
        <v>267086</v>
      </c>
      <c r="K82" s="20">
        <f>'5-Yr PCSB Budget No Expansion'!K82</f>
        <v>242270</v>
      </c>
      <c r="L82" s="19" t="s">
        <v>10</v>
      </c>
      <c r="M82" s="120">
        <f t="shared" si="35"/>
        <v>-29751</v>
      </c>
      <c r="N82" s="120">
        <f t="shared" si="29"/>
        <v>41699</v>
      </c>
      <c r="O82" s="120">
        <f t="shared" si="30"/>
        <v>-24042</v>
      </c>
      <c r="P82" s="120">
        <f t="shared" si="31"/>
        <v>-24816</v>
      </c>
      <c r="Q82" s="112">
        <f t="shared" si="36"/>
        <v>-0.10656565656565657</v>
      </c>
      <c r="R82" s="112">
        <f t="shared" si="32"/>
        <v>0.16717783417325172</v>
      </c>
      <c r="S82" s="112">
        <f t="shared" si="33"/>
        <v>-8.2582231870517442E-2</v>
      </c>
      <c r="T82" s="112">
        <f t="shared" si="34"/>
        <v>-9.2913892903409387E-2</v>
      </c>
    </row>
    <row r="83" spans="1:20" x14ac:dyDescent="0.45">
      <c r="A83" s="15" t="str">
        <f t="shared" si="23"/>
        <v>PCSB 5-Year Budget</v>
      </c>
      <c r="B83" s="150">
        <f t="shared" si="24"/>
        <v>186</v>
      </c>
      <c r="C83" s="15" t="str">
        <f t="shared" si="24"/>
        <v>Kingsman Academy PCS</v>
      </c>
      <c r="D83" s="6" t="str">
        <f t="shared" si="24"/>
        <v>2025-2026</v>
      </c>
      <c r="E83" t="s">
        <v>80</v>
      </c>
      <c r="F83" s="5" t="s">
        <v>10</v>
      </c>
      <c r="G83" s="20">
        <f>'5-Yr PCSB Budget No Expansion'!G83</f>
        <v>0</v>
      </c>
      <c r="H83" s="20">
        <f>'5-Yr PCSB Budget No Expansion'!H83</f>
        <v>0</v>
      </c>
      <c r="I83" s="20">
        <f>'5-Yr PCSB Budget No Expansion'!I83</f>
        <v>0</v>
      </c>
      <c r="J83" s="20">
        <f>'5-Yr PCSB Budget No Expansion'!J83</f>
        <v>0</v>
      </c>
      <c r="K83" s="20">
        <f>'5-Yr PCSB Budget No Expansion'!K83</f>
        <v>0</v>
      </c>
      <c r="L83" s="19" t="s">
        <v>10</v>
      </c>
      <c r="M83" s="120">
        <f t="shared" si="35"/>
        <v>0</v>
      </c>
      <c r="N83" s="120">
        <f t="shared" si="29"/>
        <v>0</v>
      </c>
      <c r="O83" s="120">
        <f t="shared" si="30"/>
        <v>0</v>
      </c>
      <c r="P83" s="120">
        <f t="shared" si="31"/>
        <v>0</v>
      </c>
      <c r="Q83" s="112">
        <f t="shared" si="36"/>
        <v>0</v>
      </c>
      <c r="R83" s="112">
        <f t="shared" si="32"/>
        <v>0</v>
      </c>
      <c r="S83" s="112">
        <f t="shared" si="33"/>
        <v>0</v>
      </c>
      <c r="T83" s="112">
        <f t="shared" si="34"/>
        <v>0</v>
      </c>
    </row>
    <row r="84" spans="1:20" hidden="1" x14ac:dyDescent="0.45">
      <c r="A84" s="15" t="str">
        <f t="shared" si="23"/>
        <v>PCSB 5-Year Budget</v>
      </c>
      <c r="B84" s="150">
        <f t="shared" si="24"/>
        <v>186</v>
      </c>
      <c r="C84" s="15" t="str">
        <f t="shared" si="24"/>
        <v>Kingsman Academy PCS</v>
      </c>
      <c r="D84" s="6" t="str">
        <f t="shared" si="24"/>
        <v>2025-2026</v>
      </c>
      <c r="E84" t="s">
        <v>81</v>
      </c>
      <c r="F84" s="5" t="s">
        <v>10</v>
      </c>
      <c r="G84" s="20">
        <f>'5-Yr PCSB Budget No Expansion'!G84</f>
        <v>0</v>
      </c>
      <c r="H84" s="20">
        <f>'5-Yr PCSB Budget No Expansion'!H84</f>
        <v>0</v>
      </c>
      <c r="I84" s="20">
        <f>'5-Yr PCSB Budget No Expansion'!I84</f>
        <v>0</v>
      </c>
      <c r="J84" s="20">
        <f>'5-Yr PCSB Budget No Expansion'!J84</f>
        <v>0</v>
      </c>
      <c r="K84" s="20">
        <f>'5-Yr PCSB Budget No Expansion'!K84</f>
        <v>0</v>
      </c>
      <c r="L84" s="19" t="s">
        <v>10</v>
      </c>
      <c r="M84" s="120">
        <f t="shared" si="35"/>
        <v>0</v>
      </c>
      <c r="N84" s="120">
        <f t="shared" si="29"/>
        <v>0</v>
      </c>
      <c r="O84" s="120">
        <f t="shared" si="30"/>
        <v>0</v>
      </c>
      <c r="P84" s="120">
        <f t="shared" si="31"/>
        <v>0</v>
      </c>
      <c r="Q84" s="112">
        <f t="shared" si="36"/>
        <v>0</v>
      </c>
      <c r="R84" s="112">
        <f t="shared" si="32"/>
        <v>0</v>
      </c>
      <c r="S84" s="112">
        <f t="shared" si="33"/>
        <v>0</v>
      </c>
      <c r="T84" s="112">
        <f t="shared" si="34"/>
        <v>0</v>
      </c>
    </row>
    <row r="85" spans="1:20" x14ac:dyDescent="0.45">
      <c r="A85" s="15" t="str">
        <f t="shared" si="23"/>
        <v>PCSB 5-Year Budget</v>
      </c>
      <c r="B85" s="150">
        <f t="shared" si="24"/>
        <v>186</v>
      </c>
      <c r="C85" s="15" t="str">
        <f t="shared" si="24"/>
        <v>Kingsman Academy PCS</v>
      </c>
      <c r="D85" s="6" t="str">
        <f t="shared" si="24"/>
        <v>2025-2026</v>
      </c>
      <c r="E85" t="s">
        <v>82</v>
      </c>
      <c r="F85" s="5" t="s">
        <v>10</v>
      </c>
      <c r="G85" s="20">
        <f>'5-Yr PCSB Budget No Expansion'!G85</f>
        <v>1700278</v>
      </c>
      <c r="H85" s="20">
        <f>'5-Yr PCSB Budget No Expansion'!H85</f>
        <v>2125487.1415955122</v>
      </c>
      <c r="I85" s="20">
        <f>'5-Yr PCSB Budget No Expansion'!I85</f>
        <v>2184646.2170507968</v>
      </c>
      <c r="J85" s="20">
        <f>'5-Yr PCSB Budget No Expansion'!J85</f>
        <v>2245556.782555169</v>
      </c>
      <c r="K85" s="20">
        <f>'5-Yr PCSB Budget No Expansion'!K85</f>
        <v>2288235.6444862722</v>
      </c>
      <c r="L85" s="19" t="s">
        <v>10</v>
      </c>
      <c r="M85" s="120">
        <f t="shared" si="35"/>
        <v>425209.14159551216</v>
      </c>
      <c r="N85" s="120">
        <f t="shared" si="29"/>
        <v>59159.075455284677</v>
      </c>
      <c r="O85" s="120">
        <f t="shared" si="30"/>
        <v>60910.56550437212</v>
      </c>
      <c r="P85" s="120">
        <f t="shared" si="31"/>
        <v>42678.861931103282</v>
      </c>
      <c r="Q85" s="112">
        <f t="shared" si="36"/>
        <v>0.25008212868455171</v>
      </c>
      <c r="R85" s="112">
        <f t="shared" si="32"/>
        <v>2.7833184354564711E-2</v>
      </c>
      <c r="S85" s="112">
        <f t="shared" si="33"/>
        <v>2.788120338614801E-2</v>
      </c>
      <c r="T85" s="112">
        <f t="shared" si="34"/>
        <v>1.9005915264605315E-2</v>
      </c>
    </row>
    <row r="86" spans="1:20" x14ac:dyDescent="0.45">
      <c r="A86" s="15" t="str">
        <f t="shared" si="23"/>
        <v>PCSB 5-Year Budget</v>
      </c>
      <c r="B86" s="150">
        <f t="shared" si="24"/>
        <v>186</v>
      </c>
      <c r="C86" s="15" t="str">
        <f t="shared" si="24"/>
        <v>Kingsman Academy PCS</v>
      </c>
      <c r="D86" s="6" t="str">
        <f t="shared" si="24"/>
        <v>2025-2026</v>
      </c>
      <c r="E86" s="17" t="s">
        <v>83</v>
      </c>
      <c r="F86" s="5" t="s">
        <v>10</v>
      </c>
      <c r="G86" s="22">
        <f>SUM(G82:G85)</f>
        <v>1979458</v>
      </c>
      <c r="H86" s="22">
        <f>SUM(H82:H85)</f>
        <v>2374916.1415955122</v>
      </c>
      <c r="I86" s="22">
        <f>SUM(I82:I85)</f>
        <v>2475774.2170507968</v>
      </c>
      <c r="J86" s="22">
        <f>SUM(J82:J85)</f>
        <v>2512642.782555169</v>
      </c>
      <c r="K86" s="22">
        <f>SUM(K82:K85)</f>
        <v>2530505.6444862722</v>
      </c>
      <c r="L86" s="5" t="s">
        <v>10</v>
      </c>
      <c r="M86" s="124">
        <f t="shared" si="35"/>
        <v>395458.14159551216</v>
      </c>
      <c r="N86" s="124">
        <f t="shared" si="29"/>
        <v>100858.07545528468</v>
      </c>
      <c r="O86" s="124">
        <f t="shared" si="30"/>
        <v>36868.56550437212</v>
      </c>
      <c r="P86" s="124">
        <f t="shared" si="31"/>
        <v>17862.861931103282</v>
      </c>
      <c r="Q86" s="125">
        <f t="shared" si="36"/>
        <v>0.19978102167134243</v>
      </c>
      <c r="R86" s="125">
        <f t="shared" si="32"/>
        <v>4.246805758266748E-2</v>
      </c>
      <c r="S86" s="125">
        <f t="shared" si="33"/>
        <v>1.4891731746156911E-2</v>
      </c>
      <c r="T86" s="125">
        <f t="shared" si="34"/>
        <v>7.1091927810518667E-3</v>
      </c>
    </row>
    <row r="87" spans="1:20" ht="30" customHeight="1" x14ac:dyDescent="0.45">
      <c r="A87" s="15" t="str">
        <f t="shared" si="23"/>
        <v>PCSB 5-Year Budget</v>
      </c>
      <c r="B87" s="150">
        <f t="shared" si="24"/>
        <v>186</v>
      </c>
      <c r="C87" s="15" t="str">
        <f t="shared" si="24"/>
        <v>Kingsman Academy PCS</v>
      </c>
      <c r="D87" s="6" t="str">
        <f t="shared" si="24"/>
        <v>2025-2026</v>
      </c>
      <c r="E87" s="17" t="s">
        <v>84</v>
      </c>
      <c r="F87" s="5" t="s">
        <v>10</v>
      </c>
      <c r="G87" s="22">
        <f ca="1">SUM(G67,G71,G81,G86)</f>
        <v>13836352</v>
      </c>
      <c r="H87" s="22">
        <f>SUM(H67,H71,H81,H86)</f>
        <v>16711964.243601462</v>
      </c>
      <c r="I87" s="22">
        <f>SUM(I67,I71,I81,I86)</f>
        <v>17084174.61381232</v>
      </c>
      <c r="J87" s="22">
        <f>SUM(J67,J71,J81,J86)</f>
        <v>17636763.701618999</v>
      </c>
      <c r="K87" s="22">
        <f>SUM(K67,K71,K81,K86)</f>
        <v>17867521.684465215</v>
      </c>
      <c r="L87" s="5" t="s">
        <v>10</v>
      </c>
      <c r="M87" s="124">
        <f t="shared" ca="1" si="35"/>
        <v>2635612.2436014619</v>
      </c>
      <c r="N87" s="124">
        <f t="shared" si="29"/>
        <v>372210.37021085806</v>
      </c>
      <c r="O87" s="124">
        <f t="shared" si="30"/>
        <v>552589.08780667931</v>
      </c>
      <c r="P87" s="124">
        <f t="shared" si="31"/>
        <v>230757.98284621537</v>
      </c>
      <c r="Q87" s="125">
        <f t="shared" ca="1" si="36"/>
        <v>0.19048461932751218</v>
      </c>
      <c r="R87" s="125">
        <f t="shared" si="32"/>
        <v>2.2272089910278913E-2</v>
      </c>
      <c r="S87" s="125">
        <f t="shared" si="33"/>
        <v>3.2345085454694347E-2</v>
      </c>
      <c r="T87" s="125">
        <f t="shared" si="34"/>
        <v>1.3083918725124866E-2</v>
      </c>
    </row>
    <row r="88" spans="1:20" ht="30" customHeight="1" x14ac:dyDescent="0.45">
      <c r="A88" s="15" t="str">
        <f t="shared" si="23"/>
        <v>PCSB 5-Year Budget</v>
      </c>
      <c r="B88" s="150">
        <f t="shared" si="24"/>
        <v>186</v>
      </c>
      <c r="C88" s="15" t="str">
        <f t="shared" si="24"/>
        <v>Kingsman Academy PCS</v>
      </c>
      <c r="D88" s="6" t="str">
        <f t="shared" si="24"/>
        <v>2025-2026</v>
      </c>
      <c r="E88" s="17" t="s">
        <v>85</v>
      </c>
      <c r="F88" s="5" t="s">
        <v>10</v>
      </c>
      <c r="G88" s="21">
        <f ca="1">G53-G87</f>
        <v>773215.69999999925</v>
      </c>
      <c r="H88" s="21">
        <f>H53-H87</f>
        <v>354955.08984853886</v>
      </c>
      <c r="I88" s="21">
        <f>I53-I87</f>
        <v>308844.31270667911</v>
      </c>
      <c r="J88" s="21">
        <f>J53-J87</f>
        <v>231483.54603540152</v>
      </c>
      <c r="K88" s="21">
        <f>K53-K87</f>
        <v>366384.76631717011</v>
      </c>
      <c r="L88" s="5" t="s">
        <v>10</v>
      </c>
      <c r="M88" s="122">
        <f t="shared" ca="1" si="35"/>
        <v>-178260.61015146039</v>
      </c>
      <c r="N88" s="122">
        <f t="shared" si="29"/>
        <v>-46110.777141859755</v>
      </c>
      <c r="O88" s="122">
        <f t="shared" si="30"/>
        <v>-77360.766671277583</v>
      </c>
      <c r="P88" s="122">
        <f t="shared" si="31"/>
        <v>134901.22028176859</v>
      </c>
      <c r="Q88" s="123">
        <f t="shared" ca="1" si="36"/>
        <v>-0.23054447827619196</v>
      </c>
      <c r="R88" s="123">
        <f t="shared" si="32"/>
        <v>-0.12990594714823067</v>
      </c>
      <c r="S88" s="123">
        <f t="shared" si="33"/>
        <v>-0.25048467298392496</v>
      </c>
      <c r="T88" s="123">
        <f t="shared" si="34"/>
        <v>0.58276807398283814</v>
      </c>
    </row>
    <row r="89" spans="1:20" x14ac:dyDescent="0.45">
      <c r="A89" s="15" t="str">
        <f t="shared" si="23"/>
        <v>PCSB 5-Year Budget</v>
      </c>
      <c r="B89" s="150">
        <f t="shared" si="24"/>
        <v>186</v>
      </c>
      <c r="C89" s="15" t="str">
        <f t="shared" si="24"/>
        <v>Kingsman Academy PCS</v>
      </c>
      <c r="D89" s="6" t="str">
        <f t="shared" si="24"/>
        <v>2025-2026</v>
      </c>
      <c r="E89" s="18" t="s">
        <v>86</v>
      </c>
      <c r="F89" s="5" t="s">
        <v>10</v>
      </c>
      <c r="G89" s="20">
        <v>0</v>
      </c>
      <c r="H89" s="20">
        <v>0</v>
      </c>
      <c r="I89" s="20">
        <v>0</v>
      </c>
      <c r="J89" s="20">
        <v>0</v>
      </c>
      <c r="K89" s="20">
        <v>0</v>
      </c>
      <c r="L89" s="19" t="s">
        <v>10</v>
      </c>
      <c r="M89" s="120">
        <f t="shared" si="35"/>
        <v>0</v>
      </c>
      <c r="N89" s="120">
        <f t="shared" si="29"/>
        <v>0</v>
      </c>
      <c r="O89" s="120">
        <f t="shared" si="30"/>
        <v>0</v>
      </c>
      <c r="P89" s="120">
        <f t="shared" si="31"/>
        <v>0</v>
      </c>
      <c r="Q89" s="112">
        <f t="shared" si="36"/>
        <v>0</v>
      </c>
      <c r="R89" s="112">
        <f t="shared" si="32"/>
        <v>0</v>
      </c>
      <c r="S89" s="112">
        <f t="shared" si="33"/>
        <v>0</v>
      </c>
      <c r="T89" s="112">
        <f t="shared" si="34"/>
        <v>0</v>
      </c>
    </row>
    <row r="90" spans="1:20" x14ac:dyDescent="0.45">
      <c r="A90" s="15" t="str">
        <f t="shared" si="23"/>
        <v>PCSB 5-Year Budget</v>
      </c>
      <c r="B90" s="150">
        <f t="shared" si="24"/>
        <v>186</v>
      </c>
      <c r="C90" s="15" t="str">
        <f t="shared" si="24"/>
        <v>Kingsman Academy PCS</v>
      </c>
      <c r="D90" s="6" t="str">
        <f t="shared" si="24"/>
        <v>2025-2026</v>
      </c>
      <c r="E90" s="18" t="s">
        <v>87</v>
      </c>
      <c r="F90" s="5" t="s">
        <v>10</v>
      </c>
      <c r="G90" s="20" t="str">
        <f t="shared" ref="G90:K92" si="46">IF(G89=0,"None","Describe")</f>
        <v>None</v>
      </c>
      <c r="H90" s="20" t="str">
        <f t="shared" si="46"/>
        <v>None</v>
      </c>
      <c r="I90" s="20" t="str">
        <f t="shared" si="46"/>
        <v>None</v>
      </c>
      <c r="J90" s="20" t="str">
        <f t="shared" ref="J90" si="47">IF(J89=0,"None","Describe")</f>
        <v>None</v>
      </c>
      <c r="K90" s="20" t="str">
        <f t="shared" si="46"/>
        <v>None</v>
      </c>
      <c r="L90" s="5" t="s">
        <v>10</v>
      </c>
      <c r="M90" s="120">
        <v>0</v>
      </c>
      <c r="N90" s="120">
        <v>0</v>
      </c>
      <c r="O90" s="120">
        <v>0</v>
      </c>
      <c r="P90" s="120">
        <v>0</v>
      </c>
      <c r="Q90" s="112">
        <v>0</v>
      </c>
      <c r="R90" s="112">
        <v>0</v>
      </c>
      <c r="S90" s="112">
        <v>0</v>
      </c>
      <c r="T90" s="112">
        <v>0</v>
      </c>
    </row>
    <row r="91" spans="1:20" x14ac:dyDescent="0.45">
      <c r="A91" s="15" t="str">
        <f t="shared" si="23"/>
        <v>PCSB 5-Year Budget</v>
      </c>
      <c r="B91" s="150">
        <f t="shared" si="24"/>
        <v>186</v>
      </c>
      <c r="C91" s="15" t="str">
        <f t="shared" si="24"/>
        <v>Kingsman Academy PCS</v>
      </c>
      <c r="D91" s="6" t="str">
        <f t="shared" si="24"/>
        <v>2025-2026</v>
      </c>
      <c r="E91" s="18" t="s">
        <v>88</v>
      </c>
      <c r="F91" s="5" t="s">
        <v>10</v>
      </c>
      <c r="G91" s="20">
        <v>0</v>
      </c>
      <c r="H91" s="20">
        <v>0</v>
      </c>
      <c r="I91" s="20">
        <v>0</v>
      </c>
      <c r="J91" s="20">
        <v>0</v>
      </c>
      <c r="K91" s="20">
        <v>0</v>
      </c>
      <c r="L91" s="19" t="s">
        <v>10</v>
      </c>
      <c r="M91" s="120">
        <f t="shared" si="35"/>
        <v>0</v>
      </c>
      <c r="N91" s="120">
        <f t="shared" si="29"/>
        <v>0</v>
      </c>
      <c r="O91" s="120">
        <f t="shared" si="30"/>
        <v>0</v>
      </c>
      <c r="P91" s="120">
        <f t="shared" si="31"/>
        <v>0</v>
      </c>
      <c r="Q91" s="112">
        <f t="shared" si="36"/>
        <v>0</v>
      </c>
      <c r="R91" s="112">
        <f t="shared" si="32"/>
        <v>0</v>
      </c>
      <c r="S91" s="112">
        <f t="shared" si="33"/>
        <v>0</v>
      </c>
      <c r="T91" s="112">
        <f t="shared" si="34"/>
        <v>0</v>
      </c>
    </row>
    <row r="92" spans="1:20" x14ac:dyDescent="0.45">
      <c r="A92" s="15" t="str">
        <f t="shared" si="23"/>
        <v>PCSB 5-Year Budget</v>
      </c>
      <c r="B92" s="150">
        <f t="shared" si="24"/>
        <v>186</v>
      </c>
      <c r="C92" s="15" t="str">
        <f t="shared" si="24"/>
        <v>Kingsman Academy PCS</v>
      </c>
      <c r="D92" s="6" t="str">
        <f t="shared" si="24"/>
        <v>2025-2026</v>
      </c>
      <c r="E92" s="18" t="s">
        <v>89</v>
      </c>
      <c r="F92" s="5" t="s">
        <v>10</v>
      </c>
      <c r="G92" s="20" t="str">
        <f t="shared" si="46"/>
        <v>None</v>
      </c>
      <c r="H92" s="20" t="str">
        <f t="shared" si="46"/>
        <v>None</v>
      </c>
      <c r="I92" s="20" t="str">
        <f t="shared" si="46"/>
        <v>None</v>
      </c>
      <c r="J92" s="20" t="str">
        <f t="shared" ref="J92" si="48">IF(J91=0,"None","Describe")</f>
        <v>None</v>
      </c>
      <c r="K92" s="20" t="str">
        <f t="shared" si="46"/>
        <v>None</v>
      </c>
      <c r="L92" s="5" t="s">
        <v>10</v>
      </c>
      <c r="M92" s="120">
        <v>0</v>
      </c>
      <c r="N92" s="120">
        <v>0</v>
      </c>
      <c r="O92" s="120">
        <v>0</v>
      </c>
      <c r="P92" s="120">
        <v>0</v>
      </c>
      <c r="Q92" s="112">
        <v>0</v>
      </c>
      <c r="R92" s="112">
        <v>0</v>
      </c>
      <c r="S92" s="112">
        <v>0</v>
      </c>
      <c r="T92" s="112">
        <v>0</v>
      </c>
    </row>
    <row r="93" spans="1:20" x14ac:dyDescent="0.45">
      <c r="A93" s="15" t="str">
        <f t="shared" si="23"/>
        <v>PCSB 5-Year Budget</v>
      </c>
      <c r="B93" s="150">
        <f t="shared" si="24"/>
        <v>186</v>
      </c>
      <c r="C93" s="15" t="str">
        <f t="shared" si="24"/>
        <v>Kingsman Academy PCS</v>
      </c>
      <c r="D93" s="6" t="str">
        <f t="shared" si="24"/>
        <v>2025-2026</v>
      </c>
      <c r="E93" s="17" t="s">
        <v>90</v>
      </c>
      <c r="F93" s="5" t="s">
        <v>10</v>
      </c>
      <c r="G93" s="22">
        <f t="shared" ref="G93" ca="1" si="49">SUM(G88:G89,G91)</f>
        <v>773215.69999999925</v>
      </c>
      <c r="H93" s="22">
        <f t="shared" ref="H93:I93" si="50">SUM(H88:H89,H91)</f>
        <v>354955.08984853886</v>
      </c>
      <c r="I93" s="22">
        <f t="shared" si="50"/>
        <v>308844.31270667911</v>
      </c>
      <c r="J93" s="22">
        <f t="shared" ref="J93" si="51">SUM(J88:J89,J91)</f>
        <v>231483.54603540152</v>
      </c>
      <c r="K93" s="22">
        <f t="shared" ref="K93" si="52">SUM(K88:K89,K91)</f>
        <v>366384.76631717011</v>
      </c>
      <c r="L93" s="5" t="s">
        <v>10</v>
      </c>
      <c r="M93" s="124">
        <f t="shared" ca="1" si="35"/>
        <v>-178260.61015146039</v>
      </c>
      <c r="N93" s="124">
        <f t="shared" si="29"/>
        <v>-46110.777141859755</v>
      </c>
      <c r="O93" s="124">
        <f t="shared" si="30"/>
        <v>-77360.766671277583</v>
      </c>
      <c r="P93" s="124">
        <f t="shared" si="31"/>
        <v>134901.22028176859</v>
      </c>
      <c r="Q93" s="125">
        <f t="shared" ca="1" si="36"/>
        <v>-0.23054447827619196</v>
      </c>
      <c r="R93" s="125">
        <f t="shared" si="32"/>
        <v>-0.12990594714823067</v>
      </c>
      <c r="S93" s="125">
        <f t="shared" si="33"/>
        <v>-0.25048467298392496</v>
      </c>
      <c r="T93" s="125">
        <f t="shared" si="34"/>
        <v>0.58276807398283814</v>
      </c>
    </row>
    <row r="94" spans="1:20" ht="30" customHeight="1" thickBot="1" x14ac:dyDescent="0.5">
      <c r="A94" s="15" t="str">
        <f t="shared" si="23"/>
        <v>PCSB 5-Year Budget</v>
      </c>
      <c r="B94" s="150">
        <f t="shared" si="24"/>
        <v>186</v>
      </c>
      <c r="C94" s="15" t="str">
        <f t="shared" si="24"/>
        <v>Kingsman Academy PCS</v>
      </c>
      <c r="D94" s="6" t="str">
        <f t="shared" si="24"/>
        <v>2025-2026</v>
      </c>
      <c r="E94" s="17" t="s">
        <v>91</v>
      </c>
      <c r="F94" s="169">
        <v>8704745</v>
      </c>
      <c r="G94" s="24">
        <f ca="1">F94+G93</f>
        <v>9477960.6999999993</v>
      </c>
      <c r="H94" s="24">
        <f ca="1">G94+H93</f>
        <v>10072915.789848538</v>
      </c>
      <c r="I94" s="24">
        <f ca="1">H94+I93</f>
        <v>10621760.102555217</v>
      </c>
      <c r="J94" s="24">
        <f ca="1">I94+J93</f>
        <v>10853243.648590619</v>
      </c>
      <c r="K94" s="24">
        <f t="shared" ref="K94" ca="1" si="53">J94+K93</f>
        <v>11219628.414907789</v>
      </c>
      <c r="L94" s="5" t="s">
        <v>10</v>
      </c>
      <c r="M94" s="130">
        <f t="shared" ca="1" si="35"/>
        <v>594955.08984853886</v>
      </c>
      <c r="N94" s="130">
        <f t="shared" ca="1" si="29"/>
        <v>548844.31270667911</v>
      </c>
      <c r="O94" s="130">
        <f t="shared" ca="1" si="30"/>
        <v>231483.54603540152</v>
      </c>
      <c r="P94" s="130">
        <f t="shared" ca="1" si="31"/>
        <v>366384.76631717011</v>
      </c>
      <c r="Q94" s="131">
        <f t="shared" ca="1" si="36"/>
        <v>6.277247908915036E-2</v>
      </c>
      <c r="R94" s="131">
        <f t="shared" ca="1" si="32"/>
        <v>5.4487134029235426E-2</v>
      </c>
      <c r="S94" s="131">
        <f t="shared" ca="1" si="33"/>
        <v>2.1793332159678019E-2</v>
      </c>
      <c r="T94" s="131">
        <f t="shared" ca="1" si="34"/>
        <v>3.3758089118799808E-2</v>
      </c>
    </row>
    <row r="95" spans="1:20" ht="30" customHeight="1" thickTop="1" x14ac:dyDescent="0.45">
      <c r="A95" s="15" t="str">
        <f t="shared" si="23"/>
        <v>PCSB 5-Year Budget</v>
      </c>
      <c r="B95" s="150">
        <f t="shared" si="24"/>
        <v>186</v>
      </c>
      <c r="C95" s="15" t="str">
        <f t="shared" si="24"/>
        <v>Kingsman Academy PCS</v>
      </c>
      <c r="D95" s="6" t="str">
        <f t="shared" si="24"/>
        <v>2025-2026</v>
      </c>
      <c r="E95" t="s">
        <v>92</v>
      </c>
      <c r="F95" s="5" t="s">
        <v>10</v>
      </c>
      <c r="G95" s="170">
        <v>1140041</v>
      </c>
      <c r="H95" s="170">
        <f>ROUND((H93+H82+H73),0)+42205</f>
        <v>988688</v>
      </c>
      <c r="I95" s="170">
        <f t="shared" ref="I95:K95" si="54">ROUND((I93+I82+I73),0)</f>
        <v>973650</v>
      </c>
      <c r="J95" s="170">
        <f t="shared" si="54"/>
        <v>882774</v>
      </c>
      <c r="K95" s="170">
        <f t="shared" si="54"/>
        <v>1003385</v>
      </c>
      <c r="L95" s="19" t="s">
        <v>10</v>
      </c>
      <c r="M95" s="120">
        <f t="shared" si="35"/>
        <v>-151353</v>
      </c>
      <c r="N95" s="120">
        <f t="shared" si="29"/>
        <v>-15038</v>
      </c>
      <c r="O95" s="120">
        <f t="shared" si="30"/>
        <v>-90876</v>
      </c>
      <c r="P95" s="120">
        <f t="shared" si="31"/>
        <v>120611</v>
      </c>
      <c r="Q95" s="112">
        <f t="shared" si="36"/>
        <v>-0.13276101473543495</v>
      </c>
      <c r="R95" s="112">
        <f t="shared" si="32"/>
        <v>-1.5210056155227938E-2</v>
      </c>
      <c r="S95" s="112">
        <f t="shared" si="33"/>
        <v>-9.3335387459559396E-2</v>
      </c>
      <c r="T95" s="112">
        <f t="shared" si="34"/>
        <v>0.13662726813431297</v>
      </c>
    </row>
    <row r="96" spans="1:20" x14ac:dyDescent="0.45">
      <c r="A96" s="15" t="str">
        <f t="shared" si="23"/>
        <v>PCSB 5-Year Budget</v>
      </c>
      <c r="B96" s="150">
        <f t="shared" si="24"/>
        <v>186</v>
      </c>
      <c r="C96" s="15" t="str">
        <f t="shared" si="24"/>
        <v>Kingsman Academy PCS</v>
      </c>
      <c r="D96" s="6" t="str">
        <f t="shared" si="24"/>
        <v>2025-2026</v>
      </c>
      <c r="E96" t="s">
        <v>93</v>
      </c>
      <c r="F96" s="5" t="s">
        <v>10</v>
      </c>
      <c r="G96" s="170">
        <v>-403000</v>
      </c>
      <c r="H96" s="170">
        <v>-409090</v>
      </c>
      <c r="I96" s="170">
        <v>-400000</v>
      </c>
      <c r="J96" s="170">
        <v>-400000</v>
      </c>
      <c r="K96" s="170">
        <v>-400000</v>
      </c>
      <c r="L96" s="19" t="s">
        <v>10</v>
      </c>
      <c r="M96" s="120">
        <f t="shared" si="35"/>
        <v>-6090</v>
      </c>
      <c r="N96" s="120">
        <f t="shared" si="29"/>
        <v>9090</v>
      </c>
      <c r="O96" s="120">
        <f t="shared" si="30"/>
        <v>0</v>
      </c>
      <c r="P96" s="120">
        <f t="shared" si="31"/>
        <v>0</v>
      </c>
      <c r="Q96" s="112">
        <f t="shared" si="36"/>
        <v>1.511166253101737E-2</v>
      </c>
      <c r="R96" s="112">
        <f t="shared" si="32"/>
        <v>-2.2220049377887508E-2</v>
      </c>
      <c r="S96" s="112">
        <f t="shared" si="33"/>
        <v>0</v>
      </c>
      <c r="T96" s="112">
        <f t="shared" si="34"/>
        <v>0</v>
      </c>
    </row>
    <row r="97" spans="1:20" x14ac:dyDescent="0.45">
      <c r="A97" s="15" t="str">
        <f t="shared" si="23"/>
        <v>PCSB 5-Year Budget</v>
      </c>
      <c r="B97" s="150">
        <f t="shared" si="24"/>
        <v>186</v>
      </c>
      <c r="C97" s="15" t="str">
        <f t="shared" si="24"/>
        <v>Kingsman Academy PCS</v>
      </c>
      <c r="D97" s="6" t="str">
        <f t="shared" si="24"/>
        <v>2025-2026</v>
      </c>
      <c r="E97" t="s">
        <v>94</v>
      </c>
      <c r="F97" s="5" t="s">
        <v>10</v>
      </c>
      <c r="G97" s="170">
        <v>-985676</v>
      </c>
      <c r="H97" s="170">
        <v>-459984</v>
      </c>
      <c r="I97" s="170">
        <v>-479982</v>
      </c>
      <c r="J97" s="170">
        <v>-500248</v>
      </c>
      <c r="K97" s="170">
        <v>-521350</v>
      </c>
      <c r="L97" s="19" t="s">
        <v>10</v>
      </c>
      <c r="M97" s="120">
        <f t="shared" si="35"/>
        <v>525692</v>
      </c>
      <c r="N97" s="120">
        <f t="shared" si="29"/>
        <v>-19998</v>
      </c>
      <c r="O97" s="120">
        <f t="shared" si="30"/>
        <v>-20266</v>
      </c>
      <c r="P97" s="120">
        <f t="shared" si="31"/>
        <v>-21102</v>
      </c>
      <c r="Q97" s="112">
        <f t="shared" si="36"/>
        <v>-0.53333143953997053</v>
      </c>
      <c r="R97" s="112">
        <f t="shared" si="32"/>
        <v>4.3475425232181987E-2</v>
      </c>
      <c r="S97" s="112">
        <f t="shared" si="33"/>
        <v>4.222241667395861E-2</v>
      </c>
      <c r="T97" s="112">
        <f t="shared" si="34"/>
        <v>4.2183077193711921E-2</v>
      </c>
    </row>
    <row r="98" spans="1:20" x14ac:dyDescent="0.45">
      <c r="A98" s="15" t="str">
        <f t="shared" si="23"/>
        <v>PCSB 5-Year Budget</v>
      </c>
      <c r="B98" s="150">
        <f t="shared" si="24"/>
        <v>186</v>
      </c>
      <c r="C98" s="15" t="str">
        <f t="shared" si="24"/>
        <v>Kingsman Academy PCS</v>
      </c>
      <c r="D98" s="6" t="str">
        <f t="shared" si="24"/>
        <v>2025-2026</v>
      </c>
      <c r="E98" s="17" t="s">
        <v>95</v>
      </c>
      <c r="F98" s="5" t="s">
        <v>10</v>
      </c>
      <c r="G98" s="22">
        <f t="shared" ref="G98:I98" si="55">SUM(G95:G97)</f>
        <v>-248635</v>
      </c>
      <c r="H98" s="22">
        <f t="shared" si="55"/>
        <v>119614</v>
      </c>
      <c r="I98" s="22">
        <f t="shared" si="55"/>
        <v>93668</v>
      </c>
      <c r="J98" s="22">
        <f t="shared" ref="J98" si="56">SUM(J95:J97)</f>
        <v>-17474</v>
      </c>
      <c r="K98" s="22">
        <f t="shared" ref="K98" si="57">SUM(K95:K97)</f>
        <v>82035</v>
      </c>
      <c r="L98" s="5" t="s">
        <v>10</v>
      </c>
      <c r="M98" s="124">
        <f t="shared" si="35"/>
        <v>368249</v>
      </c>
      <c r="N98" s="124">
        <f t="shared" si="29"/>
        <v>-25946</v>
      </c>
      <c r="O98" s="124">
        <f t="shared" si="30"/>
        <v>-111142</v>
      </c>
      <c r="P98" s="124">
        <f t="shared" si="31"/>
        <v>99509</v>
      </c>
      <c r="Q98" s="125">
        <f t="shared" si="36"/>
        <v>-1.4810827116053653</v>
      </c>
      <c r="R98" s="125">
        <f t="shared" si="32"/>
        <v>-0.21691440801244002</v>
      </c>
      <c r="S98" s="125">
        <f t="shared" si="33"/>
        <v>-1.186552504590682</v>
      </c>
      <c r="T98" s="125">
        <f t="shared" si="34"/>
        <v>-5.6946892526038688</v>
      </c>
    </row>
    <row r="99" spans="1:20" ht="30" customHeight="1" thickBot="1" x14ac:dyDescent="0.5">
      <c r="A99" s="15" t="str">
        <f t="shared" si="23"/>
        <v>PCSB 5-Year Budget</v>
      </c>
      <c r="B99" s="150">
        <f t="shared" ref="B99:D102" si="58">B$2</f>
        <v>186</v>
      </c>
      <c r="C99" s="15" t="str">
        <f t="shared" si="58"/>
        <v>Kingsman Academy PCS</v>
      </c>
      <c r="D99" s="6" t="str">
        <f t="shared" si="58"/>
        <v>2025-2026</v>
      </c>
      <c r="E99" s="17" t="s">
        <v>96</v>
      </c>
      <c r="F99" s="169">
        <v>4825449</v>
      </c>
      <c r="G99" s="23">
        <f>F99+G98</f>
        <v>4576814</v>
      </c>
      <c r="H99" s="23">
        <f>G99+H98</f>
        <v>4696428</v>
      </c>
      <c r="I99" s="23">
        <f>H99+I98</f>
        <v>4790096</v>
      </c>
      <c r="J99" s="23">
        <f>I99+J98</f>
        <v>4772622</v>
      </c>
      <c r="K99" s="23">
        <f t="shared" ref="K99" si="59">J99+K98</f>
        <v>4854657</v>
      </c>
      <c r="L99" s="5" t="s">
        <v>10</v>
      </c>
      <c r="M99" s="128">
        <f t="shared" si="35"/>
        <v>119614</v>
      </c>
      <c r="N99" s="128">
        <f t="shared" si="29"/>
        <v>93668</v>
      </c>
      <c r="O99" s="128">
        <f t="shared" si="30"/>
        <v>-17474</v>
      </c>
      <c r="P99" s="128">
        <f t="shared" si="31"/>
        <v>82035</v>
      </c>
      <c r="Q99" s="129">
        <f t="shared" si="36"/>
        <v>2.6134774102683656E-2</v>
      </c>
      <c r="R99" s="129">
        <f t="shared" si="32"/>
        <v>1.994451953697576E-2</v>
      </c>
      <c r="S99" s="129">
        <f t="shared" si="33"/>
        <v>-3.6479435902745999E-3</v>
      </c>
      <c r="T99" s="129">
        <f t="shared" si="34"/>
        <v>1.7188664847121771E-2</v>
      </c>
    </row>
    <row r="100" spans="1:20" ht="30" customHeight="1" thickTop="1" x14ac:dyDescent="0.45">
      <c r="A100" s="15" t="str">
        <f t="shared" si="23"/>
        <v>PCSB 5-Year Budget</v>
      </c>
      <c r="B100" s="150">
        <f t="shared" si="58"/>
        <v>186</v>
      </c>
      <c r="C100" s="15" t="str">
        <f t="shared" si="58"/>
        <v>Kingsman Academy PCS</v>
      </c>
      <c r="D100" s="6" t="str">
        <f t="shared" si="58"/>
        <v>2025-2026</v>
      </c>
      <c r="E100" s="28" t="s">
        <v>97</v>
      </c>
      <c r="F100" s="5" t="s">
        <v>10</v>
      </c>
      <c r="G100" s="170">
        <v>0</v>
      </c>
      <c r="H100" s="170">
        <v>0</v>
      </c>
      <c r="I100" s="170">
        <v>0</v>
      </c>
      <c r="J100" s="170">
        <v>0</v>
      </c>
      <c r="K100" s="170">
        <v>0</v>
      </c>
      <c r="L100" s="5" t="s">
        <v>10</v>
      </c>
      <c r="M100" s="120">
        <f t="shared" ref="M100:M101" si="60">H100-G100</f>
        <v>0</v>
      </c>
      <c r="N100" s="120">
        <f t="shared" ref="N100:N101" si="61">I100-H100</f>
        <v>0</v>
      </c>
      <c r="O100" s="120">
        <f t="shared" ref="O100:O101" si="62">J100-I100</f>
        <v>0</v>
      </c>
      <c r="P100" s="120">
        <f t="shared" ref="P100:P101" si="63">K100-J100</f>
        <v>0</v>
      </c>
      <c r="Q100" s="112">
        <f t="shared" ref="Q100:Q101" si="64">IF(G100,M100/G100,0)</f>
        <v>0</v>
      </c>
      <c r="R100" s="112">
        <f t="shared" ref="R100:R101" si="65">IF(H100,N100/H100,0)</f>
        <v>0</v>
      </c>
      <c r="S100" s="112">
        <f t="shared" ref="S100:S101" si="66">IF(I100,O100/I100,0)</f>
        <v>0</v>
      </c>
      <c r="T100" s="112">
        <f t="shared" ref="T100:T101" si="67">IF(J100,P100/J100,0)</f>
        <v>0</v>
      </c>
    </row>
    <row r="101" spans="1:20" ht="15" customHeight="1" x14ac:dyDescent="0.45">
      <c r="A101" s="15" t="str">
        <f t="shared" si="23"/>
        <v>PCSB 5-Year Budget</v>
      </c>
      <c r="B101" s="150">
        <f t="shared" si="58"/>
        <v>186</v>
      </c>
      <c r="C101" s="15" t="str">
        <f t="shared" si="58"/>
        <v>Kingsman Academy PCS</v>
      </c>
      <c r="D101" s="6" t="str">
        <f t="shared" si="58"/>
        <v>2025-2026</v>
      </c>
      <c r="E101" s="28" t="s">
        <v>98</v>
      </c>
      <c r="F101" s="5" t="s">
        <v>10</v>
      </c>
      <c r="G101" s="170">
        <v>0</v>
      </c>
      <c r="H101" s="170">
        <v>0</v>
      </c>
      <c r="I101" s="170">
        <v>0</v>
      </c>
      <c r="J101" s="170">
        <v>0</v>
      </c>
      <c r="K101" s="170">
        <v>0</v>
      </c>
      <c r="L101" s="5" t="s">
        <v>10</v>
      </c>
      <c r="M101" s="120">
        <f t="shared" si="60"/>
        <v>0</v>
      </c>
      <c r="N101" s="120">
        <f t="shared" si="61"/>
        <v>0</v>
      </c>
      <c r="O101" s="120">
        <f t="shared" si="62"/>
        <v>0</v>
      </c>
      <c r="P101" s="120">
        <f t="shared" si="63"/>
        <v>0</v>
      </c>
      <c r="Q101" s="112">
        <f t="shared" si="64"/>
        <v>0</v>
      </c>
      <c r="R101" s="112">
        <f t="shared" si="65"/>
        <v>0</v>
      </c>
      <c r="S101" s="112">
        <f t="shared" si="66"/>
        <v>0</v>
      </c>
      <c r="T101" s="112">
        <f t="shared" si="67"/>
        <v>0</v>
      </c>
    </row>
    <row r="102" spans="1:20" ht="15" customHeight="1" thickBot="1" x14ac:dyDescent="0.5">
      <c r="A102" s="15" t="str">
        <f t="shared" si="23"/>
        <v>PCSB 5-Year Budget</v>
      </c>
      <c r="B102" s="150">
        <f t="shared" si="58"/>
        <v>186</v>
      </c>
      <c r="C102" s="15" t="str">
        <f t="shared" si="58"/>
        <v>Kingsman Academy PCS</v>
      </c>
      <c r="D102" s="6" t="str">
        <f t="shared" si="58"/>
        <v>2025-2026</v>
      </c>
      <c r="E102" s="28" t="s">
        <v>99</v>
      </c>
      <c r="F102" s="5" t="s">
        <v>10</v>
      </c>
      <c r="G102" s="169">
        <v>0</v>
      </c>
      <c r="H102" s="169">
        <v>0</v>
      </c>
      <c r="I102" s="169">
        <v>0</v>
      </c>
      <c r="J102" s="169">
        <v>0</v>
      </c>
      <c r="K102" s="169">
        <v>0</v>
      </c>
      <c r="L102" s="5" t="s">
        <v>10</v>
      </c>
      <c r="M102" s="141">
        <f t="shared" si="35"/>
        <v>0</v>
      </c>
      <c r="N102" s="141">
        <f t="shared" si="29"/>
        <v>0</v>
      </c>
      <c r="O102" s="141">
        <f t="shared" si="30"/>
        <v>0</v>
      </c>
      <c r="P102" s="141">
        <f t="shared" si="31"/>
        <v>0</v>
      </c>
      <c r="Q102" s="142">
        <f t="shared" si="36"/>
        <v>0</v>
      </c>
      <c r="R102" s="142">
        <f t="shared" si="32"/>
        <v>0</v>
      </c>
      <c r="S102" s="142">
        <f t="shared" si="33"/>
        <v>0</v>
      </c>
      <c r="T102" s="142">
        <f t="shared" si="34"/>
        <v>0</v>
      </c>
    </row>
    <row r="103" spans="1:20" ht="30" customHeight="1" thickTop="1" x14ac:dyDescent="0.45">
      <c r="A103" s="15" t="str">
        <f t="shared" si="23"/>
        <v>PCSB 5-Year Budget</v>
      </c>
      <c r="B103" s="150">
        <f t="shared" si="24"/>
        <v>186</v>
      </c>
      <c r="C103" s="15" t="str">
        <f t="shared" si="24"/>
        <v>Kingsman Academy PCS</v>
      </c>
      <c r="D103" s="6" t="str">
        <f t="shared" si="24"/>
        <v>2025-2026</v>
      </c>
      <c r="E103" s="17" t="s">
        <v>100</v>
      </c>
      <c r="F103" s="5" t="s">
        <v>10</v>
      </c>
      <c r="G103" s="100">
        <f>SUM(G8:G25)</f>
        <v>320</v>
      </c>
      <c r="H103" s="100">
        <f>SUM(H8:H25)</f>
        <v>320</v>
      </c>
      <c r="I103" s="100">
        <f>SUM(I8:I25)</f>
        <v>320</v>
      </c>
      <c r="J103" s="100">
        <f>SUM(J8:J25)</f>
        <v>320</v>
      </c>
      <c r="K103" s="100">
        <f>SUM(K8:K25)</f>
        <v>320</v>
      </c>
      <c r="L103" s="5" t="s">
        <v>10</v>
      </c>
      <c r="M103" s="132">
        <f t="shared" si="35"/>
        <v>0</v>
      </c>
      <c r="N103" s="132">
        <f t="shared" si="29"/>
        <v>0</v>
      </c>
      <c r="O103" s="132">
        <f t="shared" si="30"/>
        <v>0</v>
      </c>
      <c r="P103" s="132">
        <f t="shared" si="31"/>
        <v>0</v>
      </c>
      <c r="Q103" s="133">
        <f t="shared" si="36"/>
        <v>0</v>
      </c>
      <c r="R103" s="133">
        <f t="shared" si="32"/>
        <v>0</v>
      </c>
      <c r="S103" s="133">
        <f t="shared" si="33"/>
        <v>0</v>
      </c>
      <c r="T103" s="133">
        <f t="shared" si="34"/>
        <v>0</v>
      </c>
    </row>
    <row r="104" spans="1:20" ht="15" customHeight="1" x14ac:dyDescent="0.45">
      <c r="A104" s="15" t="str">
        <f t="shared" si="23"/>
        <v>PCSB 5-Year Budget</v>
      </c>
      <c r="B104" s="150">
        <f t="shared" si="24"/>
        <v>186</v>
      </c>
      <c r="C104" s="15" t="str">
        <f t="shared" si="24"/>
        <v>Kingsman Academy PCS</v>
      </c>
      <c r="D104" s="6" t="str">
        <f t="shared" si="24"/>
        <v>2025-2026</v>
      </c>
      <c r="E104" s="17" t="s">
        <v>101</v>
      </c>
      <c r="F104" s="5" t="s">
        <v>10</v>
      </c>
      <c r="G104" s="22">
        <f>IF(G103,G67/G103,0)</f>
        <v>22426.559375000001</v>
      </c>
      <c r="H104" s="22">
        <f t="shared" ref="H104:K104" si="68">IF(H103,H67/H103,0)</f>
        <v>24498.434321887362</v>
      </c>
      <c r="I104" s="22">
        <f t="shared" si="68"/>
        <v>24995.560404029271</v>
      </c>
      <c r="J104" s="22">
        <f t="shared" si="68"/>
        <v>25517.936806757778</v>
      </c>
      <c r="K104" s="22">
        <f t="shared" si="68"/>
        <v>26031.26124833279</v>
      </c>
      <c r="L104" s="5" t="s">
        <v>10</v>
      </c>
      <c r="M104" s="127">
        <f t="shared" si="35"/>
        <v>2071.8749468873611</v>
      </c>
      <c r="N104" s="127">
        <f t="shared" si="29"/>
        <v>497.12608214190914</v>
      </c>
      <c r="O104" s="127">
        <f t="shared" si="30"/>
        <v>522.37640272850695</v>
      </c>
      <c r="P104" s="127">
        <f t="shared" si="31"/>
        <v>513.32444157501232</v>
      </c>
      <c r="Q104" s="125">
        <f t="shared" si="36"/>
        <v>9.2384877780092425E-2</v>
      </c>
      <c r="R104" s="125">
        <f t="shared" si="32"/>
        <v>2.0292157270547177E-2</v>
      </c>
      <c r="S104" s="125">
        <f t="shared" si="33"/>
        <v>2.0898767392480633E-2</v>
      </c>
      <c r="T104" s="125">
        <f t="shared" si="34"/>
        <v>2.0116220424179095E-2</v>
      </c>
    </row>
    <row r="105" spans="1:20" x14ac:dyDescent="0.45">
      <c r="A105" s="15" t="str">
        <f t="shared" si="23"/>
        <v>PCSB 5-Year Budget</v>
      </c>
      <c r="B105" s="150">
        <f t="shared" si="24"/>
        <v>186</v>
      </c>
      <c r="C105" s="15" t="str">
        <f t="shared" si="24"/>
        <v>Kingsman Academy PCS</v>
      </c>
      <c r="D105" s="6" t="str">
        <f t="shared" si="24"/>
        <v>2025-2026</v>
      </c>
      <c r="E105" s="17" t="s">
        <v>102</v>
      </c>
      <c r="F105" s="5" t="s">
        <v>10</v>
      </c>
      <c r="G105" s="22">
        <f>IF(G103,G48/G103,0)</f>
        <v>3850</v>
      </c>
      <c r="H105" s="22">
        <f>IF(H103,H48/H103,0)</f>
        <v>4219.0730000000003</v>
      </c>
      <c r="I105" s="22">
        <f>IF(I103,I48/I103,0)</f>
        <v>4261.2637300000006</v>
      </c>
      <c r="J105" s="22">
        <f>IF(J103,J48/J103,0)</f>
        <v>4436.3915269587496</v>
      </c>
      <c r="K105" s="22">
        <f>IF(K103,K48/K103,0)</f>
        <v>4573.9196642944707</v>
      </c>
      <c r="L105" s="5" t="s">
        <v>10</v>
      </c>
      <c r="M105" s="124">
        <f t="shared" si="35"/>
        <v>369.07300000000032</v>
      </c>
      <c r="N105" s="124">
        <f t="shared" si="29"/>
        <v>42.190730000000258</v>
      </c>
      <c r="O105" s="124">
        <f t="shared" si="30"/>
        <v>175.12779695874906</v>
      </c>
      <c r="P105" s="124">
        <f t="shared" si="31"/>
        <v>137.52813733572111</v>
      </c>
      <c r="Q105" s="125">
        <f t="shared" si="36"/>
        <v>9.5863116883116967E-2</v>
      </c>
      <c r="R105" s="125">
        <f t="shared" si="32"/>
        <v>1.0000000000000061E-2</v>
      </c>
      <c r="S105" s="125">
        <f t="shared" si="33"/>
        <v>4.1097619874081115E-2</v>
      </c>
      <c r="T105" s="125">
        <f t="shared" si="34"/>
        <v>3.0999999999999972E-2</v>
      </c>
    </row>
    <row r="106" spans="1:20" ht="17" thickBot="1" x14ac:dyDescent="0.5">
      <c r="A106" s="15" t="str">
        <f t="shared" si="23"/>
        <v>PCSB 5-Year Budget</v>
      </c>
      <c r="B106" s="150">
        <f t="shared" si="24"/>
        <v>186</v>
      </c>
      <c r="C106" s="15" t="str">
        <f t="shared" si="24"/>
        <v>Kingsman Academy PCS</v>
      </c>
      <c r="D106" s="6" t="str">
        <f t="shared" si="24"/>
        <v>2025-2026</v>
      </c>
      <c r="E106" s="17" t="s">
        <v>103</v>
      </c>
      <c r="F106" s="5" t="s">
        <v>10</v>
      </c>
      <c r="G106" s="24">
        <f>IF(G103,G81/G103,0)</f>
        <v>8142.65625</v>
      </c>
      <c r="H106" s="24">
        <f>IF(H103,H81/H103,0)</f>
        <v>5851.9628718812319</v>
      </c>
      <c r="I106" s="24">
        <f>IF(I103,I81/I103,0)</f>
        <v>5900.4783358504865</v>
      </c>
      <c r="J106" s="24">
        <f>IF(J103,J81/J103,0)</f>
        <v>5990.8220028166916</v>
      </c>
      <c r="K106" s="24">
        <f>IF(K103,K81/K103,0)</f>
        <v>5928.9593078514099</v>
      </c>
      <c r="L106" s="5" t="s">
        <v>10</v>
      </c>
      <c r="M106" s="130">
        <f t="shared" si="35"/>
        <v>-2290.6933781187681</v>
      </c>
      <c r="N106" s="130">
        <f t="shared" si="29"/>
        <v>48.515463969254597</v>
      </c>
      <c r="O106" s="130">
        <f t="shared" si="30"/>
        <v>90.343666966205092</v>
      </c>
      <c r="P106" s="130">
        <f t="shared" si="31"/>
        <v>-61.862694965281662</v>
      </c>
      <c r="Q106" s="131">
        <f t="shared" si="36"/>
        <v>-0.28132016233876606</v>
      </c>
      <c r="R106" s="131">
        <f t="shared" si="32"/>
        <v>8.2904599758095044E-3</v>
      </c>
      <c r="S106" s="131">
        <f t="shared" si="33"/>
        <v>1.5311244584577071E-2</v>
      </c>
      <c r="T106" s="131">
        <f t="shared" si="34"/>
        <v>-1.0326244868599972E-2</v>
      </c>
    </row>
    <row r="107" spans="1:20" ht="30" customHeight="1" thickTop="1" x14ac:dyDescent="0.45">
      <c r="A107" s="15" t="str">
        <f t="shared" si="23"/>
        <v>PCSB 5-Year Budget</v>
      </c>
      <c r="B107" s="150">
        <f t="shared" si="24"/>
        <v>186</v>
      </c>
      <c r="C107" s="15" t="str">
        <f t="shared" si="24"/>
        <v>Kingsman Academy PCS</v>
      </c>
      <c r="D107" s="6" t="str">
        <f t="shared" si="24"/>
        <v>2025-2026</v>
      </c>
      <c r="E107" s="28" t="s">
        <v>104</v>
      </c>
      <c r="F107" s="5" t="s">
        <v>10</v>
      </c>
      <c r="G107" s="171">
        <v>61113</v>
      </c>
      <c r="H107" s="171">
        <v>61113</v>
      </c>
      <c r="I107" s="171">
        <v>61113</v>
      </c>
      <c r="J107" s="171">
        <v>61113</v>
      </c>
      <c r="K107" s="171">
        <v>61113</v>
      </c>
      <c r="L107" s="19" t="s">
        <v>10</v>
      </c>
      <c r="M107" s="134">
        <f t="shared" si="35"/>
        <v>0</v>
      </c>
      <c r="N107" s="134">
        <f t="shared" si="29"/>
        <v>0</v>
      </c>
      <c r="O107" s="134">
        <f t="shared" si="30"/>
        <v>0</v>
      </c>
      <c r="P107" s="134">
        <f t="shared" si="31"/>
        <v>0</v>
      </c>
      <c r="Q107" s="112">
        <f t="shared" si="36"/>
        <v>0</v>
      </c>
      <c r="R107" s="112">
        <f t="shared" si="32"/>
        <v>0</v>
      </c>
      <c r="S107" s="112">
        <f t="shared" si="33"/>
        <v>0</v>
      </c>
      <c r="T107" s="112">
        <f t="shared" si="34"/>
        <v>0</v>
      </c>
    </row>
    <row r="108" spans="1:20" ht="15" customHeight="1" x14ac:dyDescent="0.45">
      <c r="A108" s="15" t="str">
        <f t="shared" si="23"/>
        <v>PCSB 5-Year Budget</v>
      </c>
      <c r="B108" s="150">
        <f t="shared" si="24"/>
        <v>186</v>
      </c>
      <c r="C108" s="15" t="str">
        <f t="shared" si="24"/>
        <v>Kingsman Academy PCS</v>
      </c>
      <c r="D108" s="6" t="str">
        <f t="shared" si="24"/>
        <v>2025-2026</v>
      </c>
      <c r="E108" s="28" t="s">
        <v>105</v>
      </c>
      <c r="F108" s="5" t="s">
        <v>10</v>
      </c>
      <c r="G108" s="171">
        <v>0</v>
      </c>
      <c r="H108" s="171">
        <v>0</v>
      </c>
      <c r="I108" s="171">
        <v>0</v>
      </c>
      <c r="J108" s="171">
        <v>0</v>
      </c>
      <c r="K108" s="171">
        <v>0</v>
      </c>
      <c r="L108" s="19" t="s">
        <v>10</v>
      </c>
      <c r="M108" s="134">
        <f t="shared" si="35"/>
        <v>0</v>
      </c>
      <c r="N108" s="134">
        <f t="shared" si="29"/>
        <v>0</v>
      </c>
      <c r="O108" s="134">
        <f t="shared" si="30"/>
        <v>0</v>
      </c>
      <c r="P108" s="134">
        <f t="shared" si="31"/>
        <v>0</v>
      </c>
      <c r="Q108" s="112">
        <f t="shared" si="36"/>
        <v>0</v>
      </c>
      <c r="R108" s="112">
        <f t="shared" si="32"/>
        <v>0</v>
      </c>
      <c r="S108" s="112">
        <f t="shared" si="33"/>
        <v>0</v>
      </c>
      <c r="T108" s="112">
        <f t="shared" si="34"/>
        <v>0</v>
      </c>
    </row>
    <row r="109" spans="1:20" ht="15" customHeight="1" x14ac:dyDescent="0.45">
      <c r="A109" s="15" t="str">
        <f t="shared" si="23"/>
        <v>PCSB 5-Year Budget</v>
      </c>
      <c r="B109" s="150">
        <f t="shared" si="24"/>
        <v>186</v>
      </c>
      <c r="C109" s="15" t="str">
        <f t="shared" si="24"/>
        <v>Kingsman Academy PCS</v>
      </c>
      <c r="D109" s="6" t="str">
        <f t="shared" si="24"/>
        <v>2025-2026</v>
      </c>
      <c r="E109" s="17" t="s">
        <v>106</v>
      </c>
      <c r="F109" s="5" t="s">
        <v>10</v>
      </c>
      <c r="G109" s="29">
        <f>G107+G108</f>
        <v>61113</v>
      </c>
      <c r="H109" s="29">
        <f t="shared" ref="H109:K109" si="69">H107+H108</f>
        <v>61113</v>
      </c>
      <c r="I109" s="29">
        <f t="shared" si="69"/>
        <v>61113</v>
      </c>
      <c r="J109" s="29">
        <f t="shared" si="69"/>
        <v>61113</v>
      </c>
      <c r="K109" s="29">
        <f t="shared" si="69"/>
        <v>61113</v>
      </c>
      <c r="L109" s="5" t="s">
        <v>10</v>
      </c>
      <c r="M109" s="127">
        <f t="shared" si="35"/>
        <v>0</v>
      </c>
      <c r="N109" s="127">
        <f t="shared" si="29"/>
        <v>0</v>
      </c>
      <c r="O109" s="127">
        <f t="shared" si="30"/>
        <v>0</v>
      </c>
      <c r="P109" s="127">
        <f t="shared" si="31"/>
        <v>0</v>
      </c>
      <c r="Q109" s="125">
        <f t="shared" si="36"/>
        <v>0</v>
      </c>
      <c r="R109" s="125">
        <f t="shared" si="32"/>
        <v>0</v>
      </c>
      <c r="S109" s="125">
        <f t="shared" si="33"/>
        <v>0</v>
      </c>
      <c r="T109" s="125">
        <f t="shared" si="34"/>
        <v>0</v>
      </c>
    </row>
    <row r="110" spans="1:20" ht="15" customHeight="1" thickBot="1" x14ac:dyDescent="0.5">
      <c r="A110" s="15" t="str">
        <f t="shared" si="23"/>
        <v>PCSB 5-Year Budget</v>
      </c>
      <c r="B110" s="150">
        <f t="shared" si="24"/>
        <v>186</v>
      </c>
      <c r="C110" s="15" t="str">
        <f t="shared" si="24"/>
        <v>Kingsman Academy PCS</v>
      </c>
      <c r="D110" s="6" t="str">
        <f t="shared" si="24"/>
        <v>2025-2026</v>
      </c>
      <c r="E110" s="17" t="s">
        <v>107</v>
      </c>
      <c r="F110" s="5" t="s">
        <v>10</v>
      </c>
      <c r="G110" s="58">
        <f>IF(G103,G109/G103,0)</f>
        <v>190.97812500000001</v>
      </c>
      <c r="H110" s="58">
        <f t="shared" ref="H110:K110" si="70">IF(H103,H109/H103,0)</f>
        <v>190.97812500000001</v>
      </c>
      <c r="I110" s="58">
        <f t="shared" si="70"/>
        <v>190.97812500000001</v>
      </c>
      <c r="J110" s="58">
        <f t="shared" si="70"/>
        <v>190.97812500000001</v>
      </c>
      <c r="K110" s="58">
        <f t="shared" si="70"/>
        <v>190.97812500000001</v>
      </c>
      <c r="L110" s="5" t="s">
        <v>10</v>
      </c>
      <c r="M110" s="135">
        <f t="shared" si="35"/>
        <v>0</v>
      </c>
      <c r="N110" s="135">
        <f t="shared" si="29"/>
        <v>0</v>
      </c>
      <c r="O110" s="135">
        <f t="shared" si="30"/>
        <v>0</v>
      </c>
      <c r="P110" s="135">
        <f t="shared" si="31"/>
        <v>0</v>
      </c>
      <c r="Q110" s="136">
        <f t="shared" si="36"/>
        <v>0</v>
      </c>
      <c r="R110" s="136">
        <f t="shared" si="32"/>
        <v>0</v>
      </c>
      <c r="S110" s="136">
        <f t="shared" si="33"/>
        <v>0</v>
      </c>
      <c r="T110" s="136">
        <f t="shared" si="34"/>
        <v>0</v>
      </c>
    </row>
    <row r="111" spans="1:20" ht="30" customHeight="1" thickTop="1" x14ac:dyDescent="0.45">
      <c r="A111" s="15" t="str">
        <f t="shared" si="23"/>
        <v>PCSB 5-Year Budget</v>
      </c>
      <c r="B111" s="150">
        <f t="shared" si="24"/>
        <v>186</v>
      </c>
      <c r="C111" s="15" t="str">
        <f t="shared" si="24"/>
        <v>Kingsman Academy PCS</v>
      </c>
      <c r="D111" s="6" t="str">
        <f t="shared" si="24"/>
        <v>2025-2026</v>
      </c>
      <c r="E111" s="17" t="s">
        <v>108</v>
      </c>
      <c r="F111" s="5" t="s">
        <v>10</v>
      </c>
      <c r="G111" s="23">
        <f t="shared" ref="G111:K113" si="71">IF(G107,G79/G107,0)</f>
        <v>42.636591232634629</v>
      </c>
      <c r="H111" s="23">
        <f t="shared" si="71"/>
        <v>30.642058465498245</v>
      </c>
      <c r="I111" s="23">
        <f t="shared" si="71"/>
        <v>30.896095224782872</v>
      </c>
      <c r="J111" s="23">
        <f t="shared" si="71"/>
        <v>31.369152895477907</v>
      </c>
      <c r="K111" s="23">
        <f t="shared" si="71"/>
        <v>31.045227341358647</v>
      </c>
      <c r="L111" s="5" t="s">
        <v>10</v>
      </c>
      <c r="M111" s="128">
        <f t="shared" si="35"/>
        <v>-11.994532767136384</v>
      </c>
      <c r="N111" s="128">
        <f t="shared" si="29"/>
        <v>0.25403675928462732</v>
      </c>
      <c r="O111" s="128">
        <f t="shared" si="30"/>
        <v>0.47305767069503446</v>
      </c>
      <c r="P111" s="128">
        <f t="shared" si="31"/>
        <v>-0.32392555411925983</v>
      </c>
      <c r="Q111" s="129">
        <f t="shared" si="36"/>
        <v>-0.28132016233876606</v>
      </c>
      <c r="R111" s="129">
        <f t="shared" si="32"/>
        <v>8.2904599758094819E-3</v>
      </c>
      <c r="S111" s="129">
        <f t="shared" si="33"/>
        <v>1.5311244584577078E-2</v>
      </c>
      <c r="T111" s="129">
        <f t="shared" si="34"/>
        <v>-1.0326244868600072E-2</v>
      </c>
    </row>
    <row r="112" spans="1:20" ht="15" customHeight="1" x14ac:dyDescent="0.45">
      <c r="A112" s="15" t="str">
        <f t="shared" si="23"/>
        <v>PCSB 5-Year Budget</v>
      </c>
      <c r="B112" s="150">
        <f t="shared" si="24"/>
        <v>186</v>
      </c>
      <c r="C112" s="15" t="str">
        <f t="shared" si="24"/>
        <v>Kingsman Academy PCS</v>
      </c>
      <c r="D112" s="6" t="str">
        <f t="shared" si="24"/>
        <v>2025-2026</v>
      </c>
      <c r="E112" s="17" t="s">
        <v>109</v>
      </c>
      <c r="F112" s="5" t="s">
        <v>10</v>
      </c>
      <c r="G112" s="57">
        <f t="shared" si="71"/>
        <v>0</v>
      </c>
      <c r="H112" s="57">
        <f t="shared" si="71"/>
        <v>0</v>
      </c>
      <c r="I112" s="57">
        <f t="shared" si="71"/>
        <v>0</v>
      </c>
      <c r="J112" s="57">
        <f t="shared" si="71"/>
        <v>0</v>
      </c>
      <c r="K112" s="57">
        <f t="shared" si="71"/>
        <v>0</v>
      </c>
      <c r="L112" s="5" t="s">
        <v>10</v>
      </c>
      <c r="M112" s="137">
        <f t="shared" si="35"/>
        <v>0</v>
      </c>
      <c r="N112" s="137">
        <f t="shared" si="29"/>
        <v>0</v>
      </c>
      <c r="O112" s="137">
        <f t="shared" si="30"/>
        <v>0</v>
      </c>
      <c r="P112" s="137">
        <f t="shared" si="31"/>
        <v>0</v>
      </c>
      <c r="Q112" s="133">
        <f t="shared" si="36"/>
        <v>0</v>
      </c>
      <c r="R112" s="133">
        <f t="shared" si="32"/>
        <v>0</v>
      </c>
      <c r="S112" s="133">
        <f t="shared" si="33"/>
        <v>0</v>
      </c>
      <c r="T112" s="133">
        <f t="shared" si="34"/>
        <v>0</v>
      </c>
    </row>
    <row r="113" spans="1:20" ht="15" customHeight="1" x14ac:dyDescent="0.45">
      <c r="A113" s="15" t="str">
        <f t="shared" si="23"/>
        <v>PCSB 5-Year Budget</v>
      </c>
      <c r="B113" s="150">
        <f t="shared" si="24"/>
        <v>186</v>
      </c>
      <c r="C113" s="15" t="str">
        <f t="shared" si="24"/>
        <v>Kingsman Academy PCS</v>
      </c>
      <c r="D113" s="6" t="str">
        <f t="shared" si="24"/>
        <v>2025-2026</v>
      </c>
      <c r="E113" s="17" t="s">
        <v>110</v>
      </c>
      <c r="F113" s="5" t="s">
        <v>10</v>
      </c>
      <c r="G113" s="22">
        <f t="shared" si="71"/>
        <v>42.636591232634629</v>
      </c>
      <c r="H113" s="22">
        <f t="shared" si="71"/>
        <v>30.642058465498245</v>
      </c>
      <c r="I113" s="22">
        <f t="shared" si="71"/>
        <v>30.896095224782872</v>
      </c>
      <c r="J113" s="22">
        <f t="shared" si="71"/>
        <v>31.369152895477907</v>
      </c>
      <c r="K113" s="22">
        <f t="shared" si="71"/>
        <v>31.045227341358647</v>
      </c>
      <c r="L113" s="5" t="s">
        <v>10</v>
      </c>
      <c r="M113" s="124">
        <f t="shared" si="35"/>
        <v>-11.994532767136384</v>
      </c>
      <c r="N113" s="124">
        <f t="shared" si="29"/>
        <v>0.25403675928462732</v>
      </c>
      <c r="O113" s="124">
        <f t="shared" si="30"/>
        <v>0.47305767069503446</v>
      </c>
      <c r="P113" s="124">
        <f t="shared" si="31"/>
        <v>-0.32392555411925983</v>
      </c>
      <c r="Q113" s="125">
        <f t="shared" si="36"/>
        <v>-0.28132016233876606</v>
      </c>
      <c r="R113" s="125">
        <f t="shared" si="32"/>
        <v>8.2904599758094819E-3</v>
      </c>
      <c r="S113" s="125">
        <f t="shared" si="33"/>
        <v>1.5311244584577078E-2</v>
      </c>
      <c r="T113" s="125">
        <f t="shared" si="34"/>
        <v>-1.0326244868600072E-2</v>
      </c>
    </row>
    <row r="114" spans="1:20" ht="17" thickBot="1" x14ac:dyDescent="0.5">
      <c r="A114" s="15" t="str">
        <f t="shared" si="23"/>
        <v>PCSB 5-Year Budget</v>
      </c>
      <c r="B114" s="150">
        <f t="shared" si="24"/>
        <v>186</v>
      </c>
      <c r="C114" s="15" t="str">
        <f t="shared" si="24"/>
        <v>Kingsman Academy PCS</v>
      </c>
      <c r="D114" s="6" t="str">
        <f t="shared" si="24"/>
        <v>2025-2026</v>
      </c>
      <c r="E114" s="17" t="s">
        <v>111</v>
      </c>
      <c r="F114" s="5" t="s">
        <v>10</v>
      </c>
      <c r="G114" s="59">
        <f>IF(G$48,G81/G$48,0)</f>
        <v>2.1149756493506495</v>
      </c>
      <c r="H114" s="59">
        <f>IF(H$48,H81/H$48,0)</f>
        <v>1.3870257452007186</v>
      </c>
      <c r="I114" s="59">
        <f>IF(I$48,I81/I$48,0)</f>
        <v>1.3846780461650718</v>
      </c>
      <c r="J114" s="59">
        <f>IF(J$48,J81/J$48,0)</f>
        <v>1.3503817159536278</v>
      </c>
      <c r="K114" s="59">
        <f>IF(K$48,K81/K$48,0)</f>
        <v>1.2962534856339578</v>
      </c>
      <c r="L114" s="5" t="s">
        <v>10</v>
      </c>
      <c r="M114" s="131">
        <f t="shared" si="35"/>
        <v>-0.72794990414993088</v>
      </c>
      <c r="N114" s="131">
        <f t="shared" si="29"/>
        <v>-2.3476990356467997E-3</v>
      </c>
      <c r="O114" s="131">
        <f t="shared" si="30"/>
        <v>-3.429633021144407E-2</v>
      </c>
      <c r="P114" s="131">
        <f t="shared" si="31"/>
        <v>-5.4128230319669957E-2</v>
      </c>
      <c r="Q114" s="131">
        <f t="shared" si="36"/>
        <v>-0.34418831459049171</v>
      </c>
      <c r="R114" s="131">
        <f t="shared" si="32"/>
        <v>-1.692613885337118E-3</v>
      </c>
      <c r="S114" s="131">
        <f t="shared" si="33"/>
        <v>-2.4768450909169321E-2</v>
      </c>
      <c r="T114" s="131">
        <f t="shared" si="34"/>
        <v>-4.0083651666925207E-2</v>
      </c>
    </row>
    <row r="115" spans="1:20" ht="30" customHeight="1" thickTop="1" x14ac:dyDescent="0.45">
      <c r="A115" s="15" t="str">
        <f t="shared" si="23"/>
        <v>PCSB 5-Year Budget</v>
      </c>
      <c r="B115" s="150">
        <f t="shared" si="24"/>
        <v>186</v>
      </c>
      <c r="C115" s="15" t="str">
        <f t="shared" si="24"/>
        <v>Kingsman Academy PCS</v>
      </c>
      <c r="D115" s="6" t="str">
        <f t="shared" si="24"/>
        <v>2025-2026</v>
      </c>
      <c r="E115" s="17" t="s">
        <v>112</v>
      </c>
      <c r="F115" s="5" t="s">
        <v>10</v>
      </c>
      <c r="G115" s="56">
        <f ca="1">IF(G53,G88/G53,0)</f>
        <v>5.2925296345353139E-2</v>
      </c>
      <c r="H115" s="56">
        <f>IF(H53,H88/H53,0)</f>
        <v>2.0797841890120794E-2</v>
      </c>
      <c r="I115" s="56">
        <f>IF(I53,I88/I53,0)</f>
        <v>1.7756797368614751E-2</v>
      </c>
      <c r="J115" s="56">
        <f>IF(J53,J88/J53,0)</f>
        <v>1.2955022550731091E-2</v>
      </c>
      <c r="K115" s="56">
        <f>IF(K53,K88/K53,0)</f>
        <v>2.0093596910027427E-2</v>
      </c>
      <c r="L115" s="5" t="s">
        <v>10</v>
      </c>
      <c r="M115" s="123">
        <f t="shared" ca="1" si="35"/>
        <v>-1.8065162643164288E-2</v>
      </c>
      <c r="N115" s="123">
        <f t="shared" si="29"/>
        <v>-3.0410445215060429E-3</v>
      </c>
      <c r="O115" s="123">
        <f t="shared" si="30"/>
        <v>-4.8017748178836601E-3</v>
      </c>
      <c r="P115" s="123">
        <f t="shared" si="31"/>
        <v>7.1385743592963357E-3</v>
      </c>
      <c r="Q115" s="123">
        <f t="shared" ca="1" si="36"/>
        <v>-0.34133323553417222</v>
      </c>
      <c r="R115" s="123">
        <f t="shared" si="32"/>
        <v>-0.14621923455195479</v>
      </c>
      <c r="S115" s="123">
        <f t="shared" si="33"/>
        <v>-0.27041896791427189</v>
      </c>
      <c r="T115" s="123">
        <f t="shared" si="34"/>
        <v>0.55102755177322982</v>
      </c>
    </row>
    <row r="116" spans="1:20" x14ac:dyDescent="0.45">
      <c r="A116" s="15" t="str">
        <f t="shared" si="23"/>
        <v>PCSB 5-Year Budget</v>
      </c>
      <c r="B116" s="150">
        <f t="shared" si="24"/>
        <v>186</v>
      </c>
      <c r="C116" s="15" t="str">
        <f t="shared" si="24"/>
        <v>Kingsman Academy PCS</v>
      </c>
      <c r="D116" s="6" t="str">
        <f t="shared" si="24"/>
        <v>2025-2026</v>
      </c>
      <c r="E116" s="17" t="s">
        <v>113</v>
      </c>
      <c r="F116" s="5" t="s">
        <v>10</v>
      </c>
      <c r="G116" s="56">
        <f>IF(G53,G95/G53,0)</f>
        <v>7.8033862699441819E-2</v>
      </c>
      <c r="H116" s="56">
        <f>IF(H53,H95/H53,0)</f>
        <v>5.7930079862874774E-2</v>
      </c>
      <c r="I116" s="56">
        <f>IF(I53,I95/I53,0)</f>
        <v>5.5979356091856114E-2</v>
      </c>
      <c r="J116" s="56">
        <f>IF(J53,J95/J53,0)</f>
        <v>4.9404621939954603E-2</v>
      </c>
      <c r="K116" s="56">
        <f>IF(K53,K95/K53,0)</f>
        <v>5.5028526262782623E-2</v>
      </c>
      <c r="L116" s="5" t="s">
        <v>10</v>
      </c>
      <c r="M116" s="123">
        <f t="shared" si="35"/>
        <v>-2.0103782836567045E-2</v>
      </c>
      <c r="N116" s="123">
        <f t="shared" si="29"/>
        <v>-1.9507237710186601E-3</v>
      </c>
      <c r="O116" s="123">
        <f t="shared" si="30"/>
        <v>-6.5747341519015109E-3</v>
      </c>
      <c r="P116" s="123">
        <f t="shared" si="31"/>
        <v>5.6239043228280203E-3</v>
      </c>
      <c r="Q116" s="123">
        <f t="shared" si="36"/>
        <v>-0.25762895928911705</v>
      </c>
      <c r="R116" s="123">
        <f t="shared" si="32"/>
        <v>-3.3673762847145773E-2</v>
      </c>
      <c r="S116" s="123">
        <f t="shared" si="33"/>
        <v>-0.11744926363770741</v>
      </c>
      <c r="T116" s="123">
        <f t="shared" si="34"/>
        <v>0.11383356661777924</v>
      </c>
    </row>
    <row r="117" spans="1:20" x14ac:dyDescent="0.45">
      <c r="A117" s="15" t="str">
        <f t="shared" si="23"/>
        <v>PCSB 5-Year Budget</v>
      </c>
      <c r="B117" s="150">
        <f t="shared" si="24"/>
        <v>186</v>
      </c>
      <c r="C117" s="15" t="str">
        <f t="shared" si="24"/>
        <v>Kingsman Academy PCS</v>
      </c>
      <c r="D117" s="6" t="str">
        <f t="shared" si="24"/>
        <v>2025-2026</v>
      </c>
      <c r="E117" s="17" t="s">
        <v>114</v>
      </c>
      <c r="F117" s="5" t="s">
        <v>10</v>
      </c>
      <c r="G117" s="60">
        <f ca="1">IF(G87-G73-G74-G82,(G99-G100-G101+G102)/(G87-G73-G74-G82)*365,0)</f>
        <v>126.51226202610358</v>
      </c>
      <c r="H117" s="60">
        <f>IF(H87-H73-H74-H82,(H99-H100-H101+H102)/(H87-H73-H74-H82)*365,0)</f>
        <v>106.33683816592745</v>
      </c>
      <c r="I117" s="60">
        <f>IF(I87-I73-I74-I82,(I99-I100-I101+I102)/(I87-I73-I74-I82)*365,0)</f>
        <v>106.48308598962944</v>
      </c>
      <c r="J117" s="60">
        <f>IF(J87-J73-J74-J82,(J99-J100-J101+J102)/(J87-J73-J74-J82)*365,0)</f>
        <v>102.55863690360061</v>
      </c>
      <c r="K117" s="60">
        <f>IF(K87-K73-K74-K82,(K99-K100-K101+K102)/(K87-K73-K74-K82)*365,0)</f>
        <v>102.8378500343123</v>
      </c>
      <c r="L117" s="5" t="s">
        <v>10</v>
      </c>
      <c r="M117" s="138">
        <f t="shared" ca="1" si="35"/>
        <v>-13.05214088327422</v>
      </c>
      <c r="N117" s="138">
        <f t="shared" si="29"/>
        <v>0.14624782370199796</v>
      </c>
      <c r="O117" s="138">
        <f t="shared" si="30"/>
        <v>-3.9244490860288295</v>
      </c>
      <c r="P117" s="138">
        <f t="shared" si="31"/>
        <v>0.27921313071168186</v>
      </c>
      <c r="Q117" s="133">
        <f t="shared" ca="1" si="36"/>
        <v>-0.10316897883448752</v>
      </c>
      <c r="R117" s="133">
        <f t="shared" si="32"/>
        <v>1.3753260509193777E-3</v>
      </c>
      <c r="S117" s="133">
        <f t="shared" si="33"/>
        <v>-3.6855140415549541E-2</v>
      </c>
      <c r="T117" s="133">
        <f t="shared" si="34"/>
        <v>2.7224731055476739E-3</v>
      </c>
    </row>
    <row r="118" spans="1:20" ht="30" customHeight="1" x14ac:dyDescent="0.45">
      <c r="A118" s="15" t="str">
        <f t="shared" si="23"/>
        <v>PCSB 5-Year Budget</v>
      </c>
      <c r="B118" s="150">
        <f t="shared" si="24"/>
        <v>186</v>
      </c>
      <c r="C118" s="15" t="str">
        <f t="shared" si="24"/>
        <v>Kingsman Academy PCS</v>
      </c>
      <c r="D118" s="6" t="str">
        <f t="shared" si="24"/>
        <v>2025-2026</v>
      </c>
      <c r="E118" s="17" t="s">
        <v>115</v>
      </c>
      <c r="F118" s="5" t="s">
        <v>10</v>
      </c>
      <c r="G118" s="56">
        <f ca="1">IF(G$87,G67/G$87,0)</f>
        <v>0.51866987772499573</v>
      </c>
      <c r="H118" s="56">
        <f>IF(H$87,H67/H$87,0)</f>
        <v>0.46909500695021406</v>
      </c>
      <c r="I118" s="56">
        <f>IF(I$87,I67/I$87,0)</f>
        <v>0.46818646555055843</v>
      </c>
      <c r="J118" s="56">
        <f>IF(J$87,J67/J$87,0)</f>
        <v>0.46299536107142492</v>
      </c>
      <c r="K118" s="56">
        <f>IF(K$87,K67/K$87,0)</f>
        <v>0.46620923408247233</v>
      </c>
      <c r="L118" s="5" t="s">
        <v>10</v>
      </c>
      <c r="M118" s="123">
        <f t="shared" ca="1" si="35"/>
        <v>-4.2740057391078279E-2</v>
      </c>
      <c r="N118" s="123">
        <f t="shared" si="29"/>
        <v>-9.0854139965562686E-4</v>
      </c>
      <c r="O118" s="123">
        <f t="shared" si="30"/>
        <v>-5.1911044791335126E-3</v>
      </c>
      <c r="P118" s="123">
        <f t="shared" si="31"/>
        <v>3.213873011047419E-3</v>
      </c>
      <c r="Q118" s="123">
        <f t="shared" ca="1" si="36"/>
        <v>-8.2403199465806473E-2</v>
      </c>
      <c r="R118" s="123">
        <f t="shared" si="32"/>
        <v>-1.9367961419211016E-3</v>
      </c>
      <c r="S118" s="123">
        <f t="shared" si="33"/>
        <v>-1.1087685913835833E-2</v>
      </c>
      <c r="T118" s="123">
        <f t="shared" si="34"/>
        <v>6.9414799396912844E-3</v>
      </c>
    </row>
    <row r="119" spans="1:20" x14ac:dyDescent="0.45">
      <c r="A119" s="15" t="str">
        <f t="shared" si="23"/>
        <v>PCSB 5-Year Budget</v>
      </c>
      <c r="B119" s="150">
        <f t="shared" si="24"/>
        <v>186</v>
      </c>
      <c r="C119" s="15" t="str">
        <f t="shared" si="24"/>
        <v>Kingsman Academy PCS</v>
      </c>
      <c r="D119" s="6" t="str">
        <f t="shared" si="24"/>
        <v>2025-2026</v>
      </c>
      <c r="E119" s="17" t="s">
        <v>116</v>
      </c>
      <c r="F119" s="5" t="s">
        <v>10</v>
      </c>
      <c r="G119" s="56">
        <f ca="1">IF(G$87,G71/G$87,0)</f>
        <v>0.14994884489784591</v>
      </c>
      <c r="H119" s="56">
        <f>IF(H$87,H71/H$87,0)</f>
        <v>0.27674311245434546</v>
      </c>
      <c r="I119" s="56">
        <f>IF(I$87,I71/I$87,0)</f>
        <v>0.27637671159030397</v>
      </c>
      <c r="J119" s="56">
        <f>IF(J$87,J71/J$87,0)</f>
        <v>0.28584144944558182</v>
      </c>
      <c r="K119" s="56">
        <f>IF(K$87,K71/K$87,0)</f>
        <v>0.28597953047078883</v>
      </c>
      <c r="L119" s="5" t="s">
        <v>10</v>
      </c>
      <c r="M119" s="123">
        <f t="shared" ca="1" si="35"/>
        <v>0.11625626186125379</v>
      </c>
      <c r="N119" s="123">
        <f t="shared" si="29"/>
        <v>-3.6640086404149397E-4</v>
      </c>
      <c r="O119" s="123">
        <f t="shared" si="30"/>
        <v>9.4647378552778494E-3</v>
      </c>
      <c r="P119" s="123">
        <f t="shared" si="31"/>
        <v>1.3808102520701526E-4</v>
      </c>
      <c r="Q119" s="123">
        <f t="shared" ca="1" si="36"/>
        <v>0.77530615151090021</v>
      </c>
      <c r="R119" s="123">
        <f t="shared" si="32"/>
        <v>-1.3239746449044488E-3</v>
      </c>
      <c r="S119" s="123">
        <f t="shared" si="33"/>
        <v>3.4245786487640872E-2</v>
      </c>
      <c r="T119" s="123">
        <f t="shared" si="34"/>
        <v>4.8306858741038874E-4</v>
      </c>
    </row>
    <row r="120" spans="1:20" x14ac:dyDescent="0.45">
      <c r="A120" s="15" t="str">
        <f t="shared" ref="A120:D122" si="72">A$2</f>
        <v>PCSB 5-Year Budget</v>
      </c>
      <c r="B120" s="150">
        <f t="shared" si="72"/>
        <v>186</v>
      </c>
      <c r="C120" s="15" t="str">
        <f t="shared" si="72"/>
        <v>Kingsman Academy PCS</v>
      </c>
      <c r="D120" s="6" t="str">
        <f t="shared" si="72"/>
        <v>2025-2026</v>
      </c>
      <c r="E120" s="17" t="s">
        <v>117</v>
      </c>
      <c r="F120" s="5" t="s">
        <v>10</v>
      </c>
      <c r="G120" s="56">
        <f ca="1">IF(G$87,G81/G$87,0)</f>
        <v>0.18831914654961077</v>
      </c>
      <c r="H120" s="56">
        <f>IF(H$87,H81/H$87,0)</f>
        <v>0.11205314298820203</v>
      </c>
      <c r="I120" s="56">
        <f>IF(I$87,I81/I$87,0)</f>
        <v>0.11052059055551972</v>
      </c>
      <c r="J120" s="56">
        <f>IF(J$87,J81/J$87,0)</f>
        <v>0.10869698507812751</v>
      </c>
      <c r="K120" s="56">
        <f>IF(K$87,K81/K$87,0)</f>
        <v>0.10618523441681427</v>
      </c>
      <c r="L120" s="5" t="s">
        <v>10</v>
      </c>
      <c r="M120" s="123">
        <f t="shared" ca="1" si="35"/>
        <v>-7.4633365588216496E-2</v>
      </c>
      <c r="N120" s="123">
        <f t="shared" si="29"/>
        <v>-1.5325524326823131E-3</v>
      </c>
      <c r="O120" s="123">
        <f t="shared" si="30"/>
        <v>-1.8236054773922011E-3</v>
      </c>
      <c r="P120" s="123">
        <f t="shared" si="31"/>
        <v>-2.5117506613132473E-3</v>
      </c>
      <c r="Q120" s="123">
        <f t="shared" ca="1" si="36"/>
        <v>-0.39631321060896529</v>
      </c>
      <c r="R120" s="123">
        <f t="shared" si="32"/>
        <v>-1.3677014243533304E-2</v>
      </c>
      <c r="S120" s="123">
        <f t="shared" si="33"/>
        <v>-1.6500142355610359E-2</v>
      </c>
      <c r="T120" s="123">
        <f t="shared" si="34"/>
        <v>-2.3107822719350409E-2</v>
      </c>
    </row>
    <row r="121" spans="1:20" ht="17" thickBot="1" x14ac:dyDescent="0.5">
      <c r="A121" s="15" t="str">
        <f t="shared" si="72"/>
        <v>PCSB 5-Year Budget</v>
      </c>
      <c r="B121" s="150">
        <f t="shared" si="72"/>
        <v>186</v>
      </c>
      <c r="C121" s="15" t="str">
        <f t="shared" si="72"/>
        <v>Kingsman Academy PCS</v>
      </c>
      <c r="D121" s="6" t="str">
        <f t="shared" si="72"/>
        <v>2025-2026</v>
      </c>
      <c r="E121" s="17" t="s">
        <v>118</v>
      </c>
      <c r="F121" s="5" t="s">
        <v>10</v>
      </c>
      <c r="G121" s="102">
        <f ca="1">IF(G$87,G86/G$87,0)</f>
        <v>0.1430621308275476</v>
      </c>
      <c r="H121" s="102">
        <f t="shared" ref="H121:K121" si="73">IF(H$87,H86/H$87,0)</f>
        <v>0.14210873760723849</v>
      </c>
      <c r="I121" s="102">
        <f t="shared" si="73"/>
        <v>0.14491623230361783</v>
      </c>
      <c r="J121" s="102">
        <f t="shared" si="73"/>
        <v>0.14246620440486574</v>
      </c>
      <c r="K121" s="102">
        <f t="shared" si="73"/>
        <v>0.1416260010299247</v>
      </c>
      <c r="L121" s="5" t="s">
        <v>10</v>
      </c>
      <c r="M121" s="136">
        <f t="shared" ca="1" si="35"/>
        <v>1.1171611180410268E-3</v>
      </c>
      <c r="N121" s="136">
        <f t="shared" si="29"/>
        <v>2.8074946963793368E-3</v>
      </c>
      <c r="O121" s="136">
        <f t="shared" si="30"/>
        <v>-2.450027898752094E-3</v>
      </c>
      <c r="P121" s="136">
        <f t="shared" si="31"/>
        <v>-8.4020337494103425E-4</v>
      </c>
      <c r="Q121" s="136">
        <f t="shared" ca="1" si="36"/>
        <v>7.8089226798089169E-3</v>
      </c>
      <c r="R121" s="136">
        <f t="shared" si="32"/>
        <v>1.9755961129840714E-2</v>
      </c>
      <c r="S121" s="136">
        <f t="shared" si="33"/>
        <v>-1.6906511160316228E-2</v>
      </c>
      <c r="T121" s="136">
        <f t="shared" si="34"/>
        <v>-5.8975627128614533E-3</v>
      </c>
    </row>
    <row r="122" spans="1:20" ht="30" customHeight="1" thickTop="1" thickBot="1" x14ac:dyDescent="0.5">
      <c r="A122" s="15" t="str">
        <f t="shared" si="72"/>
        <v>PCSB 5-Year Budget</v>
      </c>
      <c r="B122" s="150">
        <f t="shared" si="72"/>
        <v>186</v>
      </c>
      <c r="C122" s="15" t="str">
        <f t="shared" si="72"/>
        <v>Kingsman Academy PCS</v>
      </c>
      <c r="D122" s="6" t="str">
        <f t="shared" si="72"/>
        <v>2025-2026</v>
      </c>
      <c r="E122" s="17" t="s">
        <v>119</v>
      </c>
      <c r="F122" s="5" t="s">
        <v>10</v>
      </c>
      <c r="G122" s="107">
        <f ca="1">IF(G87,G94/G87,0)</f>
        <v>0.68500430604829943</v>
      </c>
      <c r="H122" s="107">
        <f t="shared" ref="H122:K122" ca="1" si="74">IF(H87,H94/H87,0)</f>
        <v>0.61151879890471261</v>
      </c>
      <c r="I122" s="107">
        <f t="shared" ca="1" si="74"/>
        <v>0.63058952700747428</v>
      </c>
      <c r="J122" s="107">
        <f t="shared" ca="1" si="74"/>
        <v>0.61537614452442457</v>
      </c>
      <c r="K122" s="107">
        <f t="shared" ca="1" si="74"/>
        <v>0.62793422686385281</v>
      </c>
      <c r="L122" s="5" t="s">
        <v>10</v>
      </c>
      <c r="M122" s="139">
        <f t="shared" ca="1" si="35"/>
        <v>-7.3485507143586815E-2</v>
      </c>
      <c r="N122" s="139">
        <f t="shared" ca="1" si="29"/>
        <v>1.9070728102761669E-2</v>
      </c>
      <c r="O122" s="139">
        <f t="shared" ca="1" si="30"/>
        <v>-1.5213382483049709E-2</v>
      </c>
      <c r="P122" s="139">
        <f t="shared" ca="1" si="31"/>
        <v>1.2558082339428234E-2</v>
      </c>
      <c r="Q122" s="140">
        <f t="shared" ca="1" si="36"/>
        <v>-0.10727743825073907</v>
      </c>
      <c r="R122" s="140">
        <f t="shared" ca="1" si="32"/>
        <v>3.1185841117099145E-2</v>
      </c>
      <c r="S122" s="140">
        <f t="shared" ca="1" si="33"/>
        <v>-2.4125650413584155E-2</v>
      </c>
      <c r="T122" s="140">
        <f t="shared" ca="1" si="34"/>
        <v>2.0407164709209485E-2</v>
      </c>
    </row>
    <row r="123" spans="1:20" ht="17" thickTop="1" x14ac:dyDescent="0.45"/>
  </sheetData>
  <sheetProtection algorithmName="SHA-512" hashValue="LqvZKRlKXp2964Qr/oARzFt6OjBg2oPLSC4NB3i7a6816C9sANSwne8RzhEu6SvTXpD9WjGYFSBZRbh8qYh0jA==" saltValue="Q6w3ZgF7MO+NZItgYiaf1g==" spinCount="100000" sheet="1" formatColumns="0" formatRows="0"/>
  <autoFilter ref="A1:K1" xr:uid="{4CC79657-46CE-0E4E-9154-6B27DCE8447C}"/>
  <phoneticPr fontId="7" type="noConversion"/>
  <conditionalFormatting sqref="A1:T122">
    <cfRule type="containsBlanks" dxfId="9" priority="51">
      <formula>LEN(TRIM(A1))=0</formula>
    </cfRule>
  </conditionalFormatting>
  <conditionalFormatting sqref="C2">
    <cfRule type="containsText" dxfId="8" priority="96" operator="containsText" text="[">
      <formula>NOT(ISERROR(SEARCH("[",C2)))</formula>
    </cfRule>
  </conditionalFormatting>
  <dataValidations count="3">
    <dataValidation type="whole" allowBlank="1" showInputMessage="1" showErrorMessage="1" sqref="G54:K59 M54:T59" xr:uid="{C1DC3977-6C62-F143-ADA8-4106B4C187F6}">
      <formula1>0</formula1>
      <formula2>10000</formula2>
    </dataValidation>
    <dataValidation type="list" allowBlank="1" showInputMessage="1" showErrorMessage="1" sqref="D2" xr:uid="{BB386AF7-555A-4041-B464-8B8C196FED99}">
      <formula1>"2022-2023,2023-2024,2024-2025,2025-2026,2026-2027,2027-2028"</formula1>
    </dataValidation>
    <dataValidation type="whole" allowBlank="1" showInputMessage="1" showErrorMessage="1" error="Enter Whole Number" sqref="G61:K63 G95:K97 G89:K89 G65:K66 G68:K70 G91:K91 G107:K108 M122:T122 F94 M100:T104 M61:T63 M95:T97 M89:T89 M65:T66 M68:T70 M91:T91 M107:T108 F99 G100:K104 G122:K122 G8:K52 M8:T52 M72:T78 G72:K78 M82:T85 G82:K85" xr:uid="{D66AEE93-9614-D748-96BD-6D8FA0B78189}">
      <formula1>-1000000000</formula1>
      <formula2>1000000000</formula2>
    </dataValidation>
  </dataValidations>
  <pageMargins left="0.7" right="0.7" top="0.75" bottom="0.75" header="0.3" footer="0.3"/>
  <ignoredErrors>
    <ignoredError sqref="G103:K103" formulaRange="1"/>
  </ignoredErrors>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143AE8-D91B-9741-9074-E0070FA25A94}">
          <x14:formula1>
            <xm:f>_xlfn.ANCHORARRAY('LEA and Campus Lists'!$F$2)</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72D5A-826E-0A48-BCD4-586CF3B27C4E}">
  <sheetPr codeName="Sheet2">
    <tabColor rgb="FFFF0000"/>
  </sheetPr>
  <dimension ref="A1:T123"/>
  <sheetViews>
    <sheetView zoomScale="70" zoomScaleNormal="70" workbookViewId="0">
      <pane xSplit="5" ySplit="1" topLeftCell="F48" activePane="bottomRight" state="frozen"/>
      <selection pane="topRight" activeCell="G104" sqref="G104:K104"/>
      <selection pane="bottomLeft" activeCell="G104" sqref="G104:K104"/>
      <selection pane="bottomRight" activeCell="G71" sqref="G71"/>
    </sheetView>
  </sheetViews>
  <sheetFormatPr defaultColWidth="10.6640625" defaultRowHeight="16.5" x14ac:dyDescent="0.45"/>
  <cols>
    <col min="1" max="1" width="6.06640625" customWidth="1"/>
    <col min="2" max="2" width="6.265625" style="146" bestFit="1" customWidth="1"/>
    <col min="3" max="3" width="12.6640625" customWidth="1"/>
    <col min="4" max="4" width="9.59765625" style="1" customWidth="1"/>
    <col min="5" max="5" width="41" customWidth="1"/>
    <col min="6" max="6" width="12.796875" style="3" customWidth="1"/>
    <col min="7" max="7" width="11.6640625" style="12" customWidth="1"/>
    <col min="8" max="8" width="13.796875" style="12" customWidth="1"/>
    <col min="9" max="11" width="11.6640625" style="12" customWidth="1"/>
    <col min="12" max="12" width="25.6640625" style="14" customWidth="1"/>
    <col min="13" max="20" width="12.06640625" style="1" hidden="1" customWidth="1"/>
    <col min="21" max="16384" width="10.6640625" style="1"/>
  </cols>
  <sheetData>
    <row r="1" spans="1:20"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4" t="s">
        <v>5</v>
      </c>
      <c r="M1" s="109" t="str">
        <f>"In(De)crease "&amp;G1&amp;"     to               "&amp;H1&amp;"      $"</f>
        <v>In(De)crease 2025-2026     to               2026-2027      $</v>
      </c>
      <c r="N1" s="109" t="str">
        <f t="shared" ref="N1:P1" si="1">"In(De)crease "&amp;H1&amp;"     to               "&amp;I1&amp;"      $"</f>
        <v>In(De)crease 2026-2027     to               2027-2028      $</v>
      </c>
      <c r="O1" s="109" t="str">
        <f t="shared" si="1"/>
        <v>In(De)crease 2027-2028     to               2028-2029      $</v>
      </c>
      <c r="P1" s="109" t="str">
        <f t="shared" si="1"/>
        <v>In(De)crease 2028-2029     to               2029-2030      $</v>
      </c>
      <c r="Q1" s="110" t="str">
        <f>"In(De)crease "&amp;G1&amp;"     to               "&amp;H1&amp;"      %"</f>
        <v>In(De)crease 2025-2026     to               2026-2027      %</v>
      </c>
      <c r="R1" s="110" t="str">
        <f t="shared" ref="R1:T1" si="2">"In(De)crease "&amp;H1&amp;"     to               "&amp;I1&amp;"      %"</f>
        <v>In(De)crease 2026-2027     to               2027-2028      %</v>
      </c>
      <c r="S1" s="110" t="str">
        <f t="shared" si="2"/>
        <v>In(De)crease 2027-2028     to               2028-2029      %</v>
      </c>
      <c r="T1" s="110" t="str">
        <f t="shared" si="2"/>
        <v>In(De)crease 2028-2029     to               2029-2030      %</v>
      </c>
    </row>
    <row r="2" spans="1:20" x14ac:dyDescent="0.45">
      <c r="A2" s="18" t="s">
        <v>6</v>
      </c>
      <c r="B2" s="150">
        <f>VLOOKUP(C2,LEA_and_Campus_List[],2,FALSE)</f>
        <v>186</v>
      </c>
      <c r="C2" s="15" t="str">
        <f>'5-Yr PCSB Budget Base Case'!C2</f>
        <v>Kingsman Academy PCS</v>
      </c>
      <c r="D2" s="6" t="str">
        <f>'5-Yr PCSB Budget Base Case'!D2</f>
        <v>2025-2026</v>
      </c>
      <c r="E2" s="41" t="s">
        <v>9</v>
      </c>
      <c r="F2" s="158">
        <f>'5-Yr PCSB Budget Base Case'!F2</f>
        <v>0.12432929633604162</v>
      </c>
      <c r="G2" s="158">
        <f>'5-Yr PCSB Budget Base Case'!G2</f>
        <v>2.7400000000000001E-2</v>
      </c>
      <c r="H2" s="48">
        <v>2.5499999999999998E-2</v>
      </c>
      <c r="I2" s="48">
        <v>0.02</v>
      </c>
      <c r="J2" s="48">
        <v>0.02</v>
      </c>
      <c r="K2" s="48">
        <v>0.02</v>
      </c>
      <c r="L2" s="19" t="s">
        <v>10</v>
      </c>
      <c r="M2" s="111">
        <f>H2-G2</f>
        <v>-1.9000000000000024E-3</v>
      </c>
      <c r="N2" s="111">
        <f t="shared" ref="N2:N64" si="3">I2-H2</f>
        <v>-5.4999999999999979E-3</v>
      </c>
      <c r="O2" s="111">
        <f t="shared" ref="O2:O64" si="4">J2-I2</f>
        <v>0</v>
      </c>
      <c r="P2" s="111">
        <f t="shared" ref="P2:P64" si="5">K2-J2</f>
        <v>0</v>
      </c>
      <c r="Q2" s="112">
        <f>IF(G2,M2/G2,0)</f>
        <v>-6.9343065693430739E-2</v>
      </c>
      <c r="R2" s="112">
        <f t="shared" ref="R2:R64" si="6">IF(H2,N2/H2,0)</f>
        <v>-0.21568627450980385</v>
      </c>
      <c r="S2" s="112">
        <f t="shared" ref="S2:S64" si="7">IF(I2,O2/I2,0)</f>
        <v>0</v>
      </c>
      <c r="T2" s="112">
        <f t="shared" ref="T2:T64" si="8">IF(J2,P2/J2,0)</f>
        <v>0</v>
      </c>
    </row>
    <row r="3" spans="1:20" x14ac:dyDescent="0.45">
      <c r="A3" s="15" t="str">
        <f t="shared" ref="A3:D18" si="9">A$2</f>
        <v>PCSB 5-Year Budget</v>
      </c>
      <c r="B3" s="150">
        <f t="shared" si="9"/>
        <v>186</v>
      </c>
      <c r="C3" s="15" t="str">
        <f t="shared" si="9"/>
        <v>Kingsman Academy PCS</v>
      </c>
      <c r="D3" s="6" t="str">
        <f t="shared" si="9"/>
        <v>2025-2026</v>
      </c>
      <c r="E3" s="41" t="s">
        <v>11</v>
      </c>
      <c r="F3" s="43">
        <f>'5-Yr PCSB Budget Base Case'!F3</f>
        <v>14668</v>
      </c>
      <c r="G3" s="43">
        <f>ROUND(F3*(1+G2),0)</f>
        <v>15070</v>
      </c>
      <c r="H3" s="43">
        <f t="shared" ref="H3:K3" si="10">G3*(1+H2)</f>
        <v>15454.285000000002</v>
      </c>
      <c r="I3" s="43">
        <f t="shared" si="10"/>
        <v>15763.370700000001</v>
      </c>
      <c r="J3" s="43">
        <f t="shared" si="10"/>
        <v>16078.638114000001</v>
      </c>
      <c r="K3" s="43">
        <f t="shared" si="10"/>
        <v>16400.210876280002</v>
      </c>
      <c r="L3" s="5" t="s">
        <v>10</v>
      </c>
      <c r="M3" s="113">
        <f t="shared" ref="M3:M65" si="11">H3-G3</f>
        <v>384.28500000000167</v>
      </c>
      <c r="N3" s="113">
        <f t="shared" si="3"/>
        <v>309.08569999999963</v>
      </c>
      <c r="O3" s="113">
        <f t="shared" si="4"/>
        <v>315.26741399999992</v>
      </c>
      <c r="P3" s="113">
        <f t="shared" si="5"/>
        <v>321.57276228000046</v>
      </c>
      <c r="Q3" s="114">
        <f t="shared" ref="Q3:Q65" si="12">IF(G3,M3/G3,0)</f>
        <v>2.5500000000000109E-2</v>
      </c>
      <c r="R3" s="114">
        <f t="shared" si="6"/>
        <v>1.9999999999999973E-2</v>
      </c>
      <c r="S3" s="114">
        <f t="shared" si="7"/>
        <v>1.9999999999999993E-2</v>
      </c>
      <c r="T3" s="114">
        <f t="shared" si="8"/>
        <v>2.0000000000000028E-2</v>
      </c>
    </row>
    <row r="4" spans="1:20" x14ac:dyDescent="0.45">
      <c r="A4" s="15" t="str">
        <f t="shared" si="9"/>
        <v>PCSB 5-Year Budget</v>
      </c>
      <c r="B4" s="150">
        <f t="shared" si="9"/>
        <v>186</v>
      </c>
      <c r="C4" s="15" t="str">
        <f t="shared" si="9"/>
        <v>Kingsman Academy PCS</v>
      </c>
      <c r="D4" s="6" t="str">
        <f t="shared" si="9"/>
        <v>2025-2026</v>
      </c>
      <c r="E4" s="40" t="s">
        <v>12</v>
      </c>
      <c r="F4" s="158">
        <f>'5-Yr PCSB Budget Base Case'!F4</f>
        <v>3.0922142462727731E-2</v>
      </c>
      <c r="G4" s="158">
        <f>'5-Yr PCSB Budget Base Case'!G4</f>
        <v>3.1E-2</v>
      </c>
      <c r="H4" s="48">
        <v>3.1E-2</v>
      </c>
      <c r="I4" s="48">
        <v>3.1E-2</v>
      </c>
      <c r="J4" s="48">
        <v>3.1E-2</v>
      </c>
      <c r="K4" s="48">
        <v>3.1E-2</v>
      </c>
      <c r="L4" s="19" t="s">
        <v>10</v>
      </c>
      <c r="M4" s="111">
        <f t="shared" si="11"/>
        <v>0</v>
      </c>
      <c r="N4" s="111">
        <f t="shared" si="3"/>
        <v>0</v>
      </c>
      <c r="O4" s="111">
        <f t="shared" si="4"/>
        <v>0</v>
      </c>
      <c r="P4" s="111">
        <f t="shared" si="5"/>
        <v>0</v>
      </c>
      <c r="Q4" s="112">
        <f t="shared" si="12"/>
        <v>0</v>
      </c>
      <c r="R4" s="112">
        <f t="shared" si="6"/>
        <v>0</v>
      </c>
      <c r="S4" s="112">
        <f t="shared" si="7"/>
        <v>0</v>
      </c>
      <c r="T4" s="112">
        <f t="shared" si="8"/>
        <v>0</v>
      </c>
    </row>
    <row r="5" spans="1:20" x14ac:dyDescent="0.45">
      <c r="A5" s="15" t="str">
        <f t="shared" si="9"/>
        <v>PCSB 5-Year Budget</v>
      </c>
      <c r="B5" s="150">
        <f t="shared" si="9"/>
        <v>186</v>
      </c>
      <c r="C5" s="15" t="str">
        <f t="shared" si="9"/>
        <v>Kingsman Academy PCS</v>
      </c>
      <c r="D5" s="6" t="str">
        <f t="shared" si="9"/>
        <v>2025-2026</v>
      </c>
      <c r="E5" s="40" t="s">
        <v>13</v>
      </c>
      <c r="F5" s="43">
        <f>'5-Yr PCSB Budget Base Case'!F5</f>
        <v>3734</v>
      </c>
      <c r="G5" s="43">
        <f>ROUND(F5*(1+G4),0)</f>
        <v>3850</v>
      </c>
      <c r="H5" s="43">
        <f t="shared" ref="H5:K5" si="13">G5*(1+H4)</f>
        <v>3969.3499999999995</v>
      </c>
      <c r="I5" s="43">
        <f t="shared" si="13"/>
        <v>4092.3998499999993</v>
      </c>
      <c r="J5" s="43">
        <f t="shared" si="13"/>
        <v>4219.2642453499993</v>
      </c>
      <c r="K5" s="43">
        <f t="shared" si="13"/>
        <v>4350.0614369558489</v>
      </c>
      <c r="L5" s="5" t="s">
        <v>10</v>
      </c>
      <c r="M5" s="113">
        <f t="shared" si="11"/>
        <v>119.34999999999945</v>
      </c>
      <c r="N5" s="113">
        <f t="shared" si="3"/>
        <v>123.04984999999988</v>
      </c>
      <c r="O5" s="113">
        <f t="shared" si="4"/>
        <v>126.86439535</v>
      </c>
      <c r="P5" s="113">
        <f t="shared" si="5"/>
        <v>130.79719160584955</v>
      </c>
      <c r="Q5" s="114">
        <f t="shared" si="12"/>
        <v>3.0999999999999858E-2</v>
      </c>
      <c r="R5" s="114">
        <f t="shared" si="6"/>
        <v>3.0999999999999972E-2</v>
      </c>
      <c r="S5" s="114">
        <f t="shared" si="7"/>
        <v>3.1000000000000003E-2</v>
      </c>
      <c r="T5" s="114">
        <f t="shared" si="8"/>
        <v>3.0999999999999899E-2</v>
      </c>
    </row>
    <row r="6" spans="1:20" x14ac:dyDescent="0.45">
      <c r="A6" s="15" t="str">
        <f t="shared" si="9"/>
        <v>PCSB 5-Year Budget</v>
      </c>
      <c r="B6" s="150">
        <f t="shared" si="9"/>
        <v>186</v>
      </c>
      <c r="C6" s="15" t="str">
        <f t="shared" si="9"/>
        <v>Kingsman Academy PCS</v>
      </c>
      <c r="D6" s="6" t="str">
        <f t="shared" si="9"/>
        <v>2025-2026</v>
      </c>
      <c r="E6" s="40" t="s">
        <v>14</v>
      </c>
      <c r="F6" s="158">
        <f>'5-Yr PCSB Budget Base Case'!F6</f>
        <v>3.0981595092024472E-2</v>
      </c>
      <c r="G6" s="158">
        <f>'5-Yr PCSB Budget Base Case'!G6</f>
        <v>3.1E-2</v>
      </c>
      <c r="H6" s="48">
        <v>3.1E-2</v>
      </c>
      <c r="I6" s="48">
        <v>3.1E-2</v>
      </c>
      <c r="J6" s="48">
        <v>3.1E-2</v>
      </c>
      <c r="K6" s="48">
        <v>3.1E-2</v>
      </c>
      <c r="L6" s="19" t="s">
        <v>10</v>
      </c>
      <c r="M6" s="111">
        <f t="shared" si="11"/>
        <v>0</v>
      </c>
      <c r="N6" s="111">
        <f t="shared" si="3"/>
        <v>0</v>
      </c>
      <c r="O6" s="111">
        <f t="shared" si="4"/>
        <v>0</v>
      </c>
      <c r="P6" s="111">
        <f t="shared" si="5"/>
        <v>0</v>
      </c>
      <c r="Q6" s="112">
        <f t="shared" si="12"/>
        <v>0</v>
      </c>
      <c r="R6" s="112">
        <f t="shared" si="6"/>
        <v>0</v>
      </c>
      <c r="S6" s="112">
        <f t="shared" si="7"/>
        <v>0</v>
      </c>
      <c r="T6" s="112">
        <f t="shared" si="8"/>
        <v>0</v>
      </c>
    </row>
    <row r="7" spans="1:20" ht="17" thickBot="1" x14ac:dyDescent="0.5">
      <c r="A7" s="15" t="str">
        <f t="shared" si="9"/>
        <v>PCSB 5-Year Budget</v>
      </c>
      <c r="B7" s="150">
        <f t="shared" si="9"/>
        <v>186</v>
      </c>
      <c r="C7" s="15" t="str">
        <f t="shared" si="9"/>
        <v>Kingsman Academy PCS</v>
      </c>
      <c r="D7" s="6" t="str">
        <f t="shared" si="9"/>
        <v>2025-2026</v>
      </c>
      <c r="E7" s="40" t="s">
        <v>15</v>
      </c>
      <c r="F7" s="42">
        <f>'5-Yr PCSB Budget Base Case'!F7</f>
        <v>10083</v>
      </c>
      <c r="G7" s="42">
        <f>ROUND(F7*(1+G6),0)</f>
        <v>10396</v>
      </c>
      <c r="H7" s="42">
        <f t="shared" ref="H7:K7" si="14">G7*(1+H6)</f>
        <v>10718.276</v>
      </c>
      <c r="I7" s="42">
        <f t="shared" si="14"/>
        <v>11050.542555999999</v>
      </c>
      <c r="J7" s="42">
        <f t="shared" si="14"/>
        <v>11393.109375235998</v>
      </c>
      <c r="K7" s="42">
        <f t="shared" si="14"/>
        <v>11746.295765868312</v>
      </c>
      <c r="L7" s="5" t="s">
        <v>10</v>
      </c>
      <c r="M7" s="115">
        <f t="shared" si="11"/>
        <v>322.27599999999984</v>
      </c>
      <c r="N7" s="115">
        <f t="shared" si="3"/>
        <v>332.26655599999867</v>
      </c>
      <c r="O7" s="115">
        <f t="shared" si="4"/>
        <v>342.56681923599899</v>
      </c>
      <c r="P7" s="115">
        <f t="shared" si="5"/>
        <v>353.18639063231421</v>
      </c>
      <c r="Q7" s="116">
        <f t="shared" si="12"/>
        <v>3.0999999999999986E-2</v>
      </c>
      <c r="R7" s="116">
        <f t="shared" si="6"/>
        <v>3.0999999999999878E-2</v>
      </c>
      <c r="S7" s="116">
        <f t="shared" si="7"/>
        <v>3.0999999999999913E-2</v>
      </c>
      <c r="T7" s="116">
        <f t="shared" si="8"/>
        <v>3.0999999999999851E-2</v>
      </c>
    </row>
    <row r="8" spans="1:20" ht="30" customHeight="1" thickTop="1" x14ac:dyDescent="0.45">
      <c r="A8" s="15" t="str">
        <f t="shared" si="9"/>
        <v>PCSB 5-Year Budget</v>
      </c>
      <c r="B8" s="150">
        <f t="shared" si="9"/>
        <v>186</v>
      </c>
      <c r="C8" s="15" t="str">
        <f t="shared" si="9"/>
        <v>Kingsman Academy PCS</v>
      </c>
      <c r="D8" s="6" t="str">
        <f t="shared" si="9"/>
        <v>2025-2026</v>
      </c>
      <c r="E8" s="37" t="s">
        <v>16</v>
      </c>
      <c r="F8" s="35">
        <f>'5-Yr PCSB Budget Base Case'!F8</f>
        <v>1.34</v>
      </c>
      <c r="G8" s="46">
        <v>0</v>
      </c>
      <c r="H8" s="46">
        <v>0</v>
      </c>
      <c r="I8" s="46">
        <v>0</v>
      </c>
      <c r="J8" s="46">
        <v>0</v>
      </c>
      <c r="K8" s="46">
        <v>0</v>
      </c>
      <c r="L8" s="19" t="s">
        <v>10</v>
      </c>
      <c r="M8" s="117">
        <f t="shared" si="11"/>
        <v>0</v>
      </c>
      <c r="N8" s="117">
        <f t="shared" si="3"/>
        <v>0</v>
      </c>
      <c r="O8" s="117">
        <f t="shared" si="4"/>
        <v>0</v>
      </c>
      <c r="P8" s="117">
        <f t="shared" si="5"/>
        <v>0</v>
      </c>
      <c r="Q8" s="112">
        <f t="shared" si="12"/>
        <v>0</v>
      </c>
      <c r="R8" s="112">
        <f t="shared" si="6"/>
        <v>0</v>
      </c>
      <c r="S8" s="112">
        <f t="shared" si="7"/>
        <v>0</v>
      </c>
      <c r="T8" s="112">
        <f t="shared" si="8"/>
        <v>0</v>
      </c>
    </row>
    <row r="9" spans="1:20" x14ac:dyDescent="0.45">
      <c r="A9" s="15" t="str">
        <f t="shared" si="9"/>
        <v>PCSB 5-Year Budget</v>
      </c>
      <c r="B9" s="150">
        <f t="shared" si="9"/>
        <v>186</v>
      </c>
      <c r="C9" s="15" t="str">
        <f t="shared" si="9"/>
        <v>Kingsman Academy PCS</v>
      </c>
      <c r="D9" s="6" t="str">
        <f t="shared" si="9"/>
        <v>2025-2026</v>
      </c>
      <c r="E9" s="37" t="s">
        <v>17</v>
      </c>
      <c r="F9" s="35">
        <f>'5-Yr PCSB Budget Base Case'!F9</f>
        <v>1.3</v>
      </c>
      <c r="G9" s="46">
        <v>0</v>
      </c>
      <c r="H9" s="46">
        <v>0</v>
      </c>
      <c r="I9" s="46">
        <v>0</v>
      </c>
      <c r="J9" s="46">
        <v>0</v>
      </c>
      <c r="K9" s="46">
        <v>0</v>
      </c>
      <c r="L9" s="19" t="s">
        <v>10</v>
      </c>
      <c r="M9" s="117">
        <f t="shared" si="11"/>
        <v>0</v>
      </c>
      <c r="N9" s="117">
        <f t="shared" si="3"/>
        <v>0</v>
      </c>
      <c r="O9" s="117">
        <f t="shared" si="4"/>
        <v>0</v>
      </c>
      <c r="P9" s="117">
        <f t="shared" si="5"/>
        <v>0</v>
      </c>
      <c r="Q9" s="112">
        <f t="shared" si="12"/>
        <v>0</v>
      </c>
      <c r="R9" s="112">
        <f t="shared" si="6"/>
        <v>0</v>
      </c>
      <c r="S9" s="112">
        <f t="shared" si="7"/>
        <v>0</v>
      </c>
      <c r="T9" s="112">
        <f t="shared" si="8"/>
        <v>0</v>
      </c>
    </row>
    <row r="10" spans="1:20" x14ac:dyDescent="0.45">
      <c r="A10" s="15" t="str">
        <f t="shared" si="9"/>
        <v>PCSB 5-Year Budget</v>
      </c>
      <c r="B10" s="150">
        <f t="shared" si="9"/>
        <v>186</v>
      </c>
      <c r="C10" s="15" t="str">
        <f t="shared" si="9"/>
        <v>Kingsman Academy PCS</v>
      </c>
      <c r="D10" s="6" t="str">
        <f t="shared" si="9"/>
        <v>2025-2026</v>
      </c>
      <c r="E10" s="37" t="s">
        <v>18</v>
      </c>
      <c r="F10" s="35">
        <f>'5-Yr PCSB Budget Base Case'!F10</f>
        <v>1.3</v>
      </c>
      <c r="G10" s="46">
        <v>0</v>
      </c>
      <c r="H10" s="46">
        <v>0</v>
      </c>
      <c r="I10" s="46">
        <v>0</v>
      </c>
      <c r="J10" s="46">
        <v>0</v>
      </c>
      <c r="K10" s="46">
        <v>0</v>
      </c>
      <c r="L10" s="19" t="s">
        <v>10</v>
      </c>
      <c r="M10" s="117">
        <f t="shared" si="11"/>
        <v>0</v>
      </c>
      <c r="N10" s="117">
        <f t="shared" si="3"/>
        <v>0</v>
      </c>
      <c r="O10" s="117">
        <f t="shared" si="4"/>
        <v>0</v>
      </c>
      <c r="P10" s="117">
        <f t="shared" si="5"/>
        <v>0</v>
      </c>
      <c r="Q10" s="112">
        <f t="shared" si="12"/>
        <v>0</v>
      </c>
      <c r="R10" s="112">
        <f t="shared" si="6"/>
        <v>0</v>
      </c>
      <c r="S10" s="112">
        <f t="shared" si="7"/>
        <v>0</v>
      </c>
      <c r="T10" s="112">
        <f t="shared" si="8"/>
        <v>0</v>
      </c>
    </row>
    <row r="11" spans="1:20" x14ac:dyDescent="0.45">
      <c r="A11" s="15" t="str">
        <f t="shared" si="9"/>
        <v>PCSB 5-Year Budget</v>
      </c>
      <c r="B11" s="150">
        <f t="shared" si="9"/>
        <v>186</v>
      </c>
      <c r="C11" s="15" t="str">
        <f t="shared" si="9"/>
        <v>Kingsman Academy PCS</v>
      </c>
      <c r="D11" s="6" t="str">
        <f t="shared" si="9"/>
        <v>2025-2026</v>
      </c>
      <c r="E11" s="38">
        <v>1</v>
      </c>
      <c r="F11" s="35">
        <f>'5-Yr PCSB Budget Base Case'!F11</f>
        <v>1</v>
      </c>
      <c r="G11" s="46">
        <v>0</v>
      </c>
      <c r="H11" s="46">
        <v>0</v>
      </c>
      <c r="I11" s="46">
        <v>0</v>
      </c>
      <c r="J11" s="46">
        <v>0</v>
      </c>
      <c r="K11" s="46">
        <v>0</v>
      </c>
      <c r="L11" s="19" t="s">
        <v>10</v>
      </c>
      <c r="M11" s="117">
        <f t="shared" si="11"/>
        <v>0</v>
      </c>
      <c r="N11" s="117">
        <f t="shared" si="3"/>
        <v>0</v>
      </c>
      <c r="O11" s="117">
        <f t="shared" si="4"/>
        <v>0</v>
      </c>
      <c r="P11" s="117">
        <f t="shared" si="5"/>
        <v>0</v>
      </c>
      <c r="Q11" s="112">
        <f t="shared" si="12"/>
        <v>0</v>
      </c>
      <c r="R11" s="112">
        <f t="shared" si="6"/>
        <v>0</v>
      </c>
      <c r="S11" s="112">
        <f t="shared" si="7"/>
        <v>0</v>
      </c>
      <c r="T11" s="112">
        <f t="shared" si="8"/>
        <v>0</v>
      </c>
    </row>
    <row r="12" spans="1:20" x14ac:dyDescent="0.45">
      <c r="A12" s="15" t="str">
        <f t="shared" si="9"/>
        <v>PCSB 5-Year Budget</v>
      </c>
      <c r="B12" s="150">
        <f t="shared" si="9"/>
        <v>186</v>
      </c>
      <c r="C12" s="15" t="str">
        <f t="shared" si="9"/>
        <v>Kingsman Academy PCS</v>
      </c>
      <c r="D12" s="6" t="str">
        <f t="shared" si="9"/>
        <v>2025-2026</v>
      </c>
      <c r="E12" s="38">
        <v>2</v>
      </c>
      <c r="F12" s="35">
        <f>'5-Yr PCSB Budget Base Case'!F12</f>
        <v>1</v>
      </c>
      <c r="G12" s="46">
        <v>0</v>
      </c>
      <c r="H12" s="46">
        <v>0</v>
      </c>
      <c r="I12" s="46">
        <v>0</v>
      </c>
      <c r="J12" s="46">
        <v>0</v>
      </c>
      <c r="K12" s="46">
        <v>0</v>
      </c>
      <c r="L12" s="19" t="s">
        <v>10</v>
      </c>
      <c r="M12" s="117">
        <f t="shared" si="11"/>
        <v>0</v>
      </c>
      <c r="N12" s="117">
        <f t="shared" si="3"/>
        <v>0</v>
      </c>
      <c r="O12" s="117">
        <f t="shared" si="4"/>
        <v>0</v>
      </c>
      <c r="P12" s="117">
        <f t="shared" si="5"/>
        <v>0</v>
      </c>
      <c r="Q12" s="112">
        <f t="shared" si="12"/>
        <v>0</v>
      </c>
      <c r="R12" s="112">
        <f t="shared" si="6"/>
        <v>0</v>
      </c>
      <c r="S12" s="112">
        <f t="shared" si="7"/>
        <v>0</v>
      </c>
      <c r="T12" s="112">
        <f t="shared" si="8"/>
        <v>0</v>
      </c>
    </row>
    <row r="13" spans="1:20" x14ac:dyDescent="0.45">
      <c r="A13" s="15" t="str">
        <f t="shared" si="9"/>
        <v>PCSB 5-Year Budget</v>
      </c>
      <c r="B13" s="150">
        <f t="shared" si="9"/>
        <v>186</v>
      </c>
      <c r="C13" s="15" t="str">
        <f t="shared" si="9"/>
        <v>Kingsman Academy PCS</v>
      </c>
      <c r="D13" s="6" t="str">
        <f t="shared" si="9"/>
        <v>2025-2026</v>
      </c>
      <c r="E13" s="38">
        <v>3</v>
      </c>
      <c r="F13" s="35">
        <f>'5-Yr PCSB Budget Base Case'!F13</f>
        <v>1</v>
      </c>
      <c r="G13" s="46">
        <v>0</v>
      </c>
      <c r="H13" s="46">
        <v>0</v>
      </c>
      <c r="I13" s="46">
        <v>0</v>
      </c>
      <c r="J13" s="46">
        <v>0</v>
      </c>
      <c r="K13" s="46">
        <v>0</v>
      </c>
      <c r="L13" s="19" t="s">
        <v>10</v>
      </c>
      <c r="M13" s="117">
        <f t="shared" si="11"/>
        <v>0</v>
      </c>
      <c r="N13" s="117">
        <f t="shared" si="3"/>
        <v>0</v>
      </c>
      <c r="O13" s="117">
        <f t="shared" si="4"/>
        <v>0</v>
      </c>
      <c r="P13" s="117">
        <f t="shared" si="5"/>
        <v>0</v>
      </c>
      <c r="Q13" s="112">
        <f t="shared" si="12"/>
        <v>0</v>
      </c>
      <c r="R13" s="112">
        <f t="shared" si="6"/>
        <v>0</v>
      </c>
      <c r="S13" s="112">
        <f t="shared" si="7"/>
        <v>0</v>
      </c>
      <c r="T13" s="112">
        <f t="shared" si="8"/>
        <v>0</v>
      </c>
    </row>
    <row r="14" spans="1:20" x14ac:dyDescent="0.45">
      <c r="A14" s="15" t="str">
        <f t="shared" si="9"/>
        <v>PCSB 5-Year Budget</v>
      </c>
      <c r="B14" s="150">
        <f t="shared" si="9"/>
        <v>186</v>
      </c>
      <c r="C14" s="15" t="str">
        <f t="shared" si="9"/>
        <v>Kingsman Academy PCS</v>
      </c>
      <c r="D14" s="6" t="str">
        <f t="shared" si="9"/>
        <v>2025-2026</v>
      </c>
      <c r="E14" s="38">
        <v>4</v>
      </c>
      <c r="F14" s="35">
        <f>'5-Yr PCSB Budget Base Case'!F14</f>
        <v>1</v>
      </c>
      <c r="G14" s="46">
        <v>0</v>
      </c>
      <c r="H14" s="46">
        <v>0</v>
      </c>
      <c r="I14" s="46">
        <v>0</v>
      </c>
      <c r="J14" s="46">
        <v>0</v>
      </c>
      <c r="K14" s="46">
        <v>0</v>
      </c>
      <c r="L14" s="19" t="s">
        <v>10</v>
      </c>
      <c r="M14" s="117">
        <f t="shared" si="11"/>
        <v>0</v>
      </c>
      <c r="N14" s="117">
        <f t="shared" si="3"/>
        <v>0</v>
      </c>
      <c r="O14" s="117">
        <f t="shared" si="4"/>
        <v>0</v>
      </c>
      <c r="P14" s="117">
        <f t="shared" si="5"/>
        <v>0</v>
      </c>
      <c r="Q14" s="112">
        <f t="shared" si="12"/>
        <v>0</v>
      </c>
      <c r="R14" s="112">
        <f t="shared" si="6"/>
        <v>0</v>
      </c>
      <c r="S14" s="112">
        <f t="shared" si="7"/>
        <v>0</v>
      </c>
      <c r="T14" s="112">
        <f t="shared" si="8"/>
        <v>0</v>
      </c>
    </row>
    <row r="15" spans="1:20" x14ac:dyDescent="0.45">
      <c r="A15" s="15" t="str">
        <f t="shared" si="9"/>
        <v>PCSB 5-Year Budget</v>
      </c>
      <c r="B15" s="150">
        <f t="shared" si="9"/>
        <v>186</v>
      </c>
      <c r="C15" s="15" t="str">
        <f t="shared" si="9"/>
        <v>Kingsman Academy PCS</v>
      </c>
      <c r="D15" s="6" t="str">
        <f t="shared" si="9"/>
        <v>2025-2026</v>
      </c>
      <c r="E15" s="38">
        <v>5</v>
      </c>
      <c r="F15" s="35">
        <f>'5-Yr PCSB Budget Base Case'!F15</f>
        <v>1</v>
      </c>
      <c r="G15" s="46">
        <v>0</v>
      </c>
      <c r="H15" s="46">
        <v>0</v>
      </c>
      <c r="I15" s="46">
        <v>0</v>
      </c>
      <c r="J15" s="46">
        <v>0</v>
      </c>
      <c r="K15" s="46">
        <v>0</v>
      </c>
      <c r="L15" s="19" t="s">
        <v>10</v>
      </c>
      <c r="M15" s="117">
        <f t="shared" si="11"/>
        <v>0</v>
      </c>
      <c r="N15" s="117">
        <f t="shared" si="3"/>
        <v>0</v>
      </c>
      <c r="O15" s="117">
        <f t="shared" si="4"/>
        <v>0</v>
      </c>
      <c r="P15" s="117">
        <f t="shared" si="5"/>
        <v>0</v>
      </c>
      <c r="Q15" s="112">
        <f t="shared" si="12"/>
        <v>0</v>
      </c>
      <c r="R15" s="112">
        <f t="shared" si="6"/>
        <v>0</v>
      </c>
      <c r="S15" s="112">
        <f t="shared" si="7"/>
        <v>0</v>
      </c>
      <c r="T15" s="112">
        <f t="shared" si="8"/>
        <v>0</v>
      </c>
    </row>
    <row r="16" spans="1:20" x14ac:dyDescent="0.45">
      <c r="A16" s="15" t="str">
        <f t="shared" si="9"/>
        <v>PCSB 5-Year Budget</v>
      </c>
      <c r="B16" s="150">
        <f t="shared" si="9"/>
        <v>186</v>
      </c>
      <c r="C16" s="15" t="str">
        <f t="shared" si="9"/>
        <v>Kingsman Academy PCS</v>
      </c>
      <c r="D16" s="6" t="str">
        <f t="shared" si="9"/>
        <v>2025-2026</v>
      </c>
      <c r="E16" s="38">
        <v>6</v>
      </c>
      <c r="F16" s="35">
        <f>'5-Yr PCSB Budget Base Case'!F16</f>
        <v>1.08</v>
      </c>
      <c r="G16" s="46">
        <v>5</v>
      </c>
      <c r="H16" s="46">
        <v>5</v>
      </c>
      <c r="I16" s="46">
        <v>5</v>
      </c>
      <c r="J16" s="46">
        <v>5</v>
      </c>
      <c r="K16" s="46">
        <v>5</v>
      </c>
      <c r="L16" s="19" t="s">
        <v>10</v>
      </c>
      <c r="M16" s="117">
        <f t="shared" si="11"/>
        <v>0</v>
      </c>
      <c r="N16" s="117">
        <f t="shared" si="3"/>
        <v>0</v>
      </c>
      <c r="O16" s="117">
        <f t="shared" si="4"/>
        <v>0</v>
      </c>
      <c r="P16" s="117">
        <f t="shared" si="5"/>
        <v>0</v>
      </c>
      <c r="Q16" s="112">
        <f t="shared" si="12"/>
        <v>0</v>
      </c>
      <c r="R16" s="112">
        <f t="shared" si="6"/>
        <v>0</v>
      </c>
      <c r="S16" s="112">
        <f t="shared" si="7"/>
        <v>0</v>
      </c>
      <c r="T16" s="112">
        <f t="shared" si="8"/>
        <v>0</v>
      </c>
    </row>
    <row r="17" spans="1:20" x14ac:dyDescent="0.45">
      <c r="A17" s="15" t="str">
        <f t="shared" si="9"/>
        <v>PCSB 5-Year Budget</v>
      </c>
      <c r="B17" s="150">
        <f t="shared" si="9"/>
        <v>186</v>
      </c>
      <c r="C17" s="15" t="str">
        <f t="shared" si="9"/>
        <v>Kingsman Academy PCS</v>
      </c>
      <c r="D17" s="6" t="str">
        <f t="shared" si="9"/>
        <v>2025-2026</v>
      </c>
      <c r="E17" s="38">
        <v>7</v>
      </c>
      <c r="F17" s="35">
        <f>'5-Yr PCSB Budget Base Case'!F17</f>
        <v>1.08</v>
      </c>
      <c r="G17" s="46">
        <v>10</v>
      </c>
      <c r="H17" s="46">
        <v>10</v>
      </c>
      <c r="I17" s="46">
        <v>10</v>
      </c>
      <c r="J17" s="46">
        <v>10</v>
      </c>
      <c r="K17" s="46">
        <v>10</v>
      </c>
      <c r="L17" s="19" t="s">
        <v>10</v>
      </c>
      <c r="M17" s="117">
        <f t="shared" si="11"/>
        <v>0</v>
      </c>
      <c r="N17" s="117">
        <f t="shared" si="3"/>
        <v>0</v>
      </c>
      <c r="O17" s="117">
        <f t="shared" si="4"/>
        <v>0</v>
      </c>
      <c r="P17" s="117">
        <f t="shared" si="5"/>
        <v>0</v>
      </c>
      <c r="Q17" s="112">
        <f t="shared" si="12"/>
        <v>0</v>
      </c>
      <c r="R17" s="112">
        <f t="shared" si="6"/>
        <v>0</v>
      </c>
      <c r="S17" s="112">
        <f t="shared" si="7"/>
        <v>0</v>
      </c>
      <c r="T17" s="112">
        <f t="shared" si="8"/>
        <v>0</v>
      </c>
    </row>
    <row r="18" spans="1:20" x14ac:dyDescent="0.45">
      <c r="A18" s="15" t="str">
        <f t="shared" si="9"/>
        <v>PCSB 5-Year Budget</v>
      </c>
      <c r="B18" s="150">
        <f t="shared" si="9"/>
        <v>186</v>
      </c>
      <c r="C18" s="15" t="str">
        <f t="shared" si="9"/>
        <v>Kingsman Academy PCS</v>
      </c>
      <c r="D18" s="6" t="str">
        <f t="shared" si="9"/>
        <v>2025-2026</v>
      </c>
      <c r="E18" s="38">
        <v>8</v>
      </c>
      <c r="F18" s="35">
        <f>'5-Yr PCSB Budget Base Case'!F18</f>
        <v>1.08</v>
      </c>
      <c r="G18" s="46">
        <v>1</v>
      </c>
      <c r="H18" s="46">
        <v>1</v>
      </c>
      <c r="I18" s="46">
        <v>1</v>
      </c>
      <c r="J18" s="46">
        <v>1</v>
      </c>
      <c r="K18" s="46">
        <v>1</v>
      </c>
      <c r="L18" s="19" t="s">
        <v>10</v>
      </c>
      <c r="M18" s="117">
        <f t="shared" si="11"/>
        <v>0</v>
      </c>
      <c r="N18" s="117">
        <f t="shared" si="3"/>
        <v>0</v>
      </c>
      <c r="O18" s="117">
        <f t="shared" si="4"/>
        <v>0</v>
      </c>
      <c r="P18" s="117">
        <f t="shared" si="5"/>
        <v>0</v>
      </c>
      <c r="Q18" s="112">
        <f t="shared" si="12"/>
        <v>0</v>
      </c>
      <c r="R18" s="112">
        <f t="shared" si="6"/>
        <v>0</v>
      </c>
      <c r="S18" s="112">
        <f t="shared" si="7"/>
        <v>0</v>
      </c>
      <c r="T18" s="112">
        <f t="shared" si="8"/>
        <v>0</v>
      </c>
    </row>
    <row r="19" spans="1:20" x14ac:dyDescent="0.45">
      <c r="A19" s="15" t="str">
        <f t="shared" ref="A19:D56" si="15">A$2</f>
        <v>PCSB 5-Year Budget</v>
      </c>
      <c r="B19" s="150">
        <f t="shared" si="15"/>
        <v>186</v>
      </c>
      <c r="C19" s="15" t="str">
        <f t="shared" si="15"/>
        <v>Kingsman Academy PCS</v>
      </c>
      <c r="D19" s="6" t="str">
        <f t="shared" si="15"/>
        <v>2025-2026</v>
      </c>
      <c r="E19" s="38">
        <v>9</v>
      </c>
      <c r="F19" s="35">
        <f>'5-Yr PCSB Budget Base Case'!F19</f>
        <v>1.22</v>
      </c>
      <c r="G19" s="46">
        <v>4</v>
      </c>
      <c r="H19" s="46">
        <v>4</v>
      </c>
      <c r="I19" s="46">
        <v>4</v>
      </c>
      <c r="J19" s="46">
        <v>4</v>
      </c>
      <c r="K19" s="46">
        <v>4</v>
      </c>
      <c r="L19" s="19" t="s">
        <v>10</v>
      </c>
      <c r="M19" s="117">
        <f t="shared" si="11"/>
        <v>0</v>
      </c>
      <c r="N19" s="117">
        <f t="shared" si="3"/>
        <v>0</v>
      </c>
      <c r="O19" s="117">
        <f t="shared" si="4"/>
        <v>0</v>
      </c>
      <c r="P19" s="117">
        <f t="shared" si="5"/>
        <v>0</v>
      </c>
      <c r="Q19" s="112">
        <f t="shared" si="12"/>
        <v>0</v>
      </c>
      <c r="R19" s="112">
        <f t="shared" si="6"/>
        <v>0</v>
      </c>
      <c r="S19" s="112">
        <f t="shared" si="7"/>
        <v>0</v>
      </c>
      <c r="T19" s="112">
        <f t="shared" si="8"/>
        <v>0</v>
      </c>
    </row>
    <row r="20" spans="1:20" x14ac:dyDescent="0.45">
      <c r="A20" s="15" t="str">
        <f t="shared" si="15"/>
        <v>PCSB 5-Year Budget</v>
      </c>
      <c r="B20" s="150">
        <f t="shared" si="15"/>
        <v>186</v>
      </c>
      <c r="C20" s="15" t="str">
        <f t="shared" si="15"/>
        <v>Kingsman Academy PCS</v>
      </c>
      <c r="D20" s="6" t="str">
        <f t="shared" si="15"/>
        <v>2025-2026</v>
      </c>
      <c r="E20" s="38">
        <v>10</v>
      </c>
      <c r="F20" s="35">
        <f>'5-Yr PCSB Budget Base Case'!F20</f>
        <v>1.22</v>
      </c>
      <c r="G20" s="46">
        <v>5</v>
      </c>
      <c r="H20" s="46">
        <v>5</v>
      </c>
      <c r="I20" s="46">
        <v>5</v>
      </c>
      <c r="J20" s="46">
        <v>5</v>
      </c>
      <c r="K20" s="46">
        <v>5</v>
      </c>
      <c r="L20" s="19" t="s">
        <v>10</v>
      </c>
      <c r="M20" s="117">
        <f t="shared" si="11"/>
        <v>0</v>
      </c>
      <c r="N20" s="117">
        <f t="shared" si="3"/>
        <v>0</v>
      </c>
      <c r="O20" s="117">
        <f t="shared" si="4"/>
        <v>0</v>
      </c>
      <c r="P20" s="117">
        <f t="shared" si="5"/>
        <v>0</v>
      </c>
      <c r="Q20" s="112">
        <f t="shared" si="12"/>
        <v>0</v>
      </c>
      <c r="R20" s="112">
        <f t="shared" si="6"/>
        <v>0</v>
      </c>
      <c r="S20" s="112">
        <f t="shared" si="7"/>
        <v>0</v>
      </c>
      <c r="T20" s="112">
        <f t="shared" si="8"/>
        <v>0</v>
      </c>
    </row>
    <row r="21" spans="1:20" x14ac:dyDescent="0.45">
      <c r="A21" s="15" t="str">
        <f t="shared" si="15"/>
        <v>PCSB 5-Year Budget</v>
      </c>
      <c r="B21" s="150">
        <f t="shared" si="15"/>
        <v>186</v>
      </c>
      <c r="C21" s="15" t="str">
        <f t="shared" si="15"/>
        <v>Kingsman Academy PCS</v>
      </c>
      <c r="D21" s="6" t="str">
        <f t="shared" si="15"/>
        <v>2025-2026</v>
      </c>
      <c r="E21" s="38">
        <v>11</v>
      </c>
      <c r="F21" s="35">
        <f>'5-Yr PCSB Budget Base Case'!F21</f>
        <v>1.22</v>
      </c>
      <c r="G21" s="46">
        <v>1</v>
      </c>
      <c r="H21" s="46">
        <v>1</v>
      </c>
      <c r="I21" s="46">
        <v>1</v>
      </c>
      <c r="J21" s="46">
        <v>1</v>
      </c>
      <c r="K21" s="46">
        <v>1</v>
      </c>
      <c r="L21" s="19" t="s">
        <v>10</v>
      </c>
      <c r="M21" s="117">
        <f t="shared" si="11"/>
        <v>0</v>
      </c>
      <c r="N21" s="117">
        <f t="shared" si="3"/>
        <v>0</v>
      </c>
      <c r="O21" s="117">
        <f t="shared" si="4"/>
        <v>0</v>
      </c>
      <c r="P21" s="117">
        <f t="shared" si="5"/>
        <v>0</v>
      </c>
      <c r="Q21" s="112">
        <f t="shared" si="12"/>
        <v>0</v>
      </c>
      <c r="R21" s="112">
        <f t="shared" si="6"/>
        <v>0</v>
      </c>
      <c r="S21" s="112">
        <f t="shared" si="7"/>
        <v>0</v>
      </c>
      <c r="T21" s="112">
        <f t="shared" si="8"/>
        <v>0</v>
      </c>
    </row>
    <row r="22" spans="1:20" x14ac:dyDescent="0.45">
      <c r="A22" s="15" t="str">
        <f t="shared" si="15"/>
        <v>PCSB 5-Year Budget</v>
      </c>
      <c r="B22" s="150">
        <f t="shared" si="15"/>
        <v>186</v>
      </c>
      <c r="C22" s="15" t="str">
        <f t="shared" si="15"/>
        <v>Kingsman Academy PCS</v>
      </c>
      <c r="D22" s="6" t="str">
        <f t="shared" si="15"/>
        <v>2025-2026</v>
      </c>
      <c r="E22" s="38">
        <v>12</v>
      </c>
      <c r="F22" s="35">
        <f>'5-Yr PCSB Budget Base Case'!F22</f>
        <v>1.22</v>
      </c>
      <c r="G22" s="46">
        <v>1</v>
      </c>
      <c r="H22" s="46">
        <v>1</v>
      </c>
      <c r="I22" s="46">
        <v>1</v>
      </c>
      <c r="J22" s="46">
        <v>1</v>
      </c>
      <c r="K22" s="46">
        <v>1</v>
      </c>
      <c r="L22" s="19" t="s">
        <v>10</v>
      </c>
      <c r="M22" s="117">
        <f t="shared" si="11"/>
        <v>0</v>
      </c>
      <c r="N22" s="117">
        <f t="shared" si="3"/>
        <v>0</v>
      </c>
      <c r="O22" s="117">
        <f t="shared" si="4"/>
        <v>0</v>
      </c>
      <c r="P22" s="117">
        <f t="shared" si="5"/>
        <v>0</v>
      </c>
      <c r="Q22" s="112">
        <f t="shared" si="12"/>
        <v>0</v>
      </c>
      <c r="R22" s="112">
        <f t="shared" si="6"/>
        <v>0</v>
      </c>
      <c r="S22" s="112">
        <f t="shared" si="7"/>
        <v>0</v>
      </c>
      <c r="T22" s="112">
        <f t="shared" si="8"/>
        <v>0</v>
      </c>
    </row>
    <row r="23" spans="1:20" x14ac:dyDescent="0.45">
      <c r="A23" s="15" t="str">
        <f t="shared" si="15"/>
        <v>PCSB 5-Year Budget</v>
      </c>
      <c r="B23" s="150">
        <f t="shared" si="15"/>
        <v>186</v>
      </c>
      <c r="C23" s="15" t="str">
        <f t="shared" si="15"/>
        <v>Kingsman Academy PCS</v>
      </c>
      <c r="D23" s="6" t="str">
        <f t="shared" si="15"/>
        <v>2025-2026</v>
      </c>
      <c r="E23" s="37" t="s">
        <v>19</v>
      </c>
      <c r="F23" s="35">
        <f>'5-Yr PCSB Budget Base Case'!F23</f>
        <v>1.58</v>
      </c>
      <c r="G23" s="46">
        <v>293</v>
      </c>
      <c r="H23" s="46">
        <v>293</v>
      </c>
      <c r="I23" s="46">
        <v>293</v>
      </c>
      <c r="J23" s="46">
        <v>293</v>
      </c>
      <c r="K23" s="46">
        <v>293</v>
      </c>
      <c r="L23" s="19" t="s">
        <v>10</v>
      </c>
      <c r="M23" s="117">
        <f t="shared" si="11"/>
        <v>0</v>
      </c>
      <c r="N23" s="117">
        <f t="shared" si="3"/>
        <v>0</v>
      </c>
      <c r="O23" s="117">
        <f t="shared" si="4"/>
        <v>0</v>
      </c>
      <c r="P23" s="117">
        <f t="shared" si="5"/>
        <v>0</v>
      </c>
      <c r="Q23" s="112">
        <f t="shared" si="12"/>
        <v>0</v>
      </c>
      <c r="R23" s="112">
        <f t="shared" si="6"/>
        <v>0</v>
      </c>
      <c r="S23" s="112">
        <f t="shared" si="7"/>
        <v>0</v>
      </c>
      <c r="T23" s="112">
        <f t="shared" si="8"/>
        <v>0</v>
      </c>
    </row>
    <row r="24" spans="1:20" x14ac:dyDescent="0.45">
      <c r="A24" s="15" t="str">
        <f t="shared" si="15"/>
        <v>PCSB 5-Year Budget</v>
      </c>
      <c r="B24" s="150">
        <f t="shared" si="15"/>
        <v>186</v>
      </c>
      <c r="C24" s="15" t="str">
        <f t="shared" si="15"/>
        <v>Kingsman Academy PCS</v>
      </c>
      <c r="D24" s="6" t="str">
        <f t="shared" si="15"/>
        <v>2025-2026</v>
      </c>
      <c r="E24" s="37" t="s">
        <v>20</v>
      </c>
      <c r="F24" s="35">
        <f>'5-Yr PCSB Budget Base Case'!F24</f>
        <v>1.17</v>
      </c>
      <c r="G24" s="46">
        <v>0</v>
      </c>
      <c r="H24" s="46">
        <v>0</v>
      </c>
      <c r="I24" s="46">
        <v>0</v>
      </c>
      <c r="J24" s="46">
        <v>0</v>
      </c>
      <c r="K24" s="46">
        <v>0</v>
      </c>
      <c r="L24" s="19" t="s">
        <v>10</v>
      </c>
      <c r="M24" s="117">
        <f t="shared" si="11"/>
        <v>0</v>
      </c>
      <c r="N24" s="117">
        <f t="shared" si="3"/>
        <v>0</v>
      </c>
      <c r="O24" s="117">
        <f t="shared" si="4"/>
        <v>0</v>
      </c>
      <c r="P24" s="117">
        <f t="shared" si="5"/>
        <v>0</v>
      </c>
      <c r="Q24" s="112">
        <f t="shared" si="12"/>
        <v>0</v>
      </c>
      <c r="R24" s="112">
        <f t="shared" si="6"/>
        <v>0</v>
      </c>
      <c r="S24" s="112">
        <f t="shared" si="7"/>
        <v>0</v>
      </c>
      <c r="T24" s="112">
        <f t="shared" si="8"/>
        <v>0</v>
      </c>
    </row>
    <row r="25" spans="1:20" x14ac:dyDescent="0.45">
      <c r="A25" s="15" t="str">
        <f t="shared" si="15"/>
        <v>PCSB 5-Year Budget</v>
      </c>
      <c r="B25" s="150">
        <f t="shared" si="15"/>
        <v>186</v>
      </c>
      <c r="C25" s="15" t="str">
        <f t="shared" si="15"/>
        <v>Kingsman Academy PCS</v>
      </c>
      <c r="D25" s="6" t="str">
        <f t="shared" si="15"/>
        <v>2025-2026</v>
      </c>
      <c r="E25" s="37" t="s">
        <v>21</v>
      </c>
      <c r="F25" s="44">
        <f>'5-Yr PCSB Budget Base Case'!F25</f>
        <v>1</v>
      </c>
      <c r="G25" s="47">
        <v>0</v>
      </c>
      <c r="H25" s="47">
        <v>0</v>
      </c>
      <c r="I25" s="47">
        <v>0</v>
      </c>
      <c r="J25" s="47">
        <v>0</v>
      </c>
      <c r="K25" s="47">
        <v>0</v>
      </c>
      <c r="L25" s="19" t="s">
        <v>10</v>
      </c>
      <c r="M25" s="118">
        <f t="shared" si="11"/>
        <v>0</v>
      </c>
      <c r="N25" s="118">
        <f t="shared" si="3"/>
        <v>0</v>
      </c>
      <c r="O25" s="118">
        <f t="shared" si="4"/>
        <v>0</v>
      </c>
      <c r="P25" s="118">
        <f t="shared" si="5"/>
        <v>0</v>
      </c>
      <c r="Q25" s="119">
        <f t="shared" si="12"/>
        <v>0</v>
      </c>
      <c r="R25" s="119">
        <f t="shared" si="6"/>
        <v>0</v>
      </c>
      <c r="S25" s="119">
        <f t="shared" si="7"/>
        <v>0</v>
      </c>
      <c r="T25" s="119">
        <f t="shared" si="8"/>
        <v>0</v>
      </c>
    </row>
    <row r="26" spans="1:20" ht="30" customHeight="1" x14ac:dyDescent="0.45">
      <c r="A26" s="15" t="str">
        <f t="shared" si="15"/>
        <v>PCSB 5-Year Budget</v>
      </c>
      <c r="B26" s="150">
        <f t="shared" si="15"/>
        <v>186</v>
      </c>
      <c r="C26" s="15" t="str">
        <f t="shared" si="15"/>
        <v>Kingsman Academy PCS</v>
      </c>
      <c r="D26" s="6" t="str">
        <f t="shared" si="15"/>
        <v>2025-2026</v>
      </c>
      <c r="E26" s="39" t="s">
        <v>22</v>
      </c>
      <c r="F26" s="35">
        <f>'5-Yr PCSB Budget Base Case'!F26</f>
        <v>0.97</v>
      </c>
      <c r="G26" s="46">
        <v>7</v>
      </c>
      <c r="H26" s="46">
        <v>7</v>
      </c>
      <c r="I26" s="46">
        <v>7</v>
      </c>
      <c r="J26" s="46">
        <v>7</v>
      </c>
      <c r="K26" s="46">
        <v>7</v>
      </c>
      <c r="L26" s="19" t="s">
        <v>10</v>
      </c>
      <c r="M26" s="117">
        <f t="shared" si="11"/>
        <v>0</v>
      </c>
      <c r="N26" s="117">
        <f t="shared" si="3"/>
        <v>0</v>
      </c>
      <c r="O26" s="117">
        <f t="shared" si="4"/>
        <v>0</v>
      </c>
      <c r="P26" s="117">
        <f t="shared" si="5"/>
        <v>0</v>
      </c>
      <c r="Q26" s="112">
        <f t="shared" si="12"/>
        <v>0</v>
      </c>
      <c r="R26" s="112">
        <f t="shared" si="6"/>
        <v>0</v>
      </c>
      <c r="S26" s="112">
        <f t="shared" si="7"/>
        <v>0</v>
      </c>
      <c r="T26" s="112">
        <f t="shared" si="8"/>
        <v>0</v>
      </c>
    </row>
    <row r="27" spans="1:20" x14ac:dyDescent="0.45">
      <c r="A27" s="15" t="str">
        <f t="shared" si="15"/>
        <v>PCSB 5-Year Budget</v>
      </c>
      <c r="B27" s="150">
        <f t="shared" si="15"/>
        <v>186</v>
      </c>
      <c r="C27" s="15" t="str">
        <f t="shared" si="15"/>
        <v>Kingsman Academy PCS</v>
      </c>
      <c r="D27" s="6" t="str">
        <f t="shared" si="15"/>
        <v>2025-2026</v>
      </c>
      <c r="E27" s="39" t="s">
        <v>23</v>
      </c>
      <c r="F27" s="35">
        <f>'5-Yr PCSB Budget Base Case'!F27</f>
        <v>1.2</v>
      </c>
      <c r="G27" s="46">
        <v>21</v>
      </c>
      <c r="H27" s="46">
        <v>21</v>
      </c>
      <c r="I27" s="46">
        <v>21</v>
      </c>
      <c r="J27" s="46">
        <v>21</v>
      </c>
      <c r="K27" s="46">
        <v>21</v>
      </c>
      <c r="L27" s="19" t="s">
        <v>10</v>
      </c>
      <c r="M27" s="117">
        <f t="shared" si="11"/>
        <v>0</v>
      </c>
      <c r="N27" s="117">
        <f t="shared" si="3"/>
        <v>0</v>
      </c>
      <c r="O27" s="117">
        <f t="shared" si="4"/>
        <v>0</v>
      </c>
      <c r="P27" s="117">
        <f t="shared" si="5"/>
        <v>0</v>
      </c>
      <c r="Q27" s="112">
        <f t="shared" si="12"/>
        <v>0</v>
      </c>
      <c r="R27" s="112">
        <f t="shared" si="6"/>
        <v>0</v>
      </c>
      <c r="S27" s="112">
        <f t="shared" si="7"/>
        <v>0</v>
      </c>
      <c r="T27" s="112">
        <f t="shared" si="8"/>
        <v>0</v>
      </c>
    </row>
    <row r="28" spans="1:20" x14ac:dyDescent="0.45">
      <c r="A28" s="15" t="str">
        <f t="shared" si="15"/>
        <v>PCSB 5-Year Budget</v>
      </c>
      <c r="B28" s="150">
        <f t="shared" si="15"/>
        <v>186</v>
      </c>
      <c r="C28" s="15" t="str">
        <f t="shared" si="15"/>
        <v>Kingsman Academy PCS</v>
      </c>
      <c r="D28" s="6" t="str">
        <f t="shared" si="15"/>
        <v>2025-2026</v>
      </c>
      <c r="E28" s="39" t="s">
        <v>24</v>
      </c>
      <c r="F28" s="35">
        <f>'5-Yr PCSB Budget Base Case'!F28</f>
        <v>1.97</v>
      </c>
      <c r="G28" s="46">
        <v>18</v>
      </c>
      <c r="H28" s="46">
        <v>18</v>
      </c>
      <c r="I28" s="46">
        <v>18</v>
      </c>
      <c r="J28" s="46">
        <v>18</v>
      </c>
      <c r="K28" s="46">
        <v>18</v>
      </c>
      <c r="L28" s="19" t="s">
        <v>10</v>
      </c>
      <c r="M28" s="117">
        <f t="shared" si="11"/>
        <v>0</v>
      </c>
      <c r="N28" s="117">
        <f t="shared" si="3"/>
        <v>0</v>
      </c>
      <c r="O28" s="117">
        <f t="shared" si="4"/>
        <v>0</v>
      </c>
      <c r="P28" s="117">
        <f t="shared" si="5"/>
        <v>0</v>
      </c>
      <c r="Q28" s="112">
        <f t="shared" si="12"/>
        <v>0</v>
      </c>
      <c r="R28" s="112">
        <f t="shared" si="6"/>
        <v>0</v>
      </c>
      <c r="S28" s="112">
        <f t="shared" si="7"/>
        <v>0</v>
      </c>
      <c r="T28" s="112">
        <f t="shared" si="8"/>
        <v>0</v>
      </c>
    </row>
    <row r="29" spans="1:20" x14ac:dyDescent="0.45">
      <c r="A29" s="15" t="str">
        <f t="shared" si="15"/>
        <v>PCSB 5-Year Budget</v>
      </c>
      <c r="B29" s="150">
        <f t="shared" si="15"/>
        <v>186</v>
      </c>
      <c r="C29" s="15" t="str">
        <f t="shared" si="15"/>
        <v>Kingsman Academy PCS</v>
      </c>
      <c r="D29" s="6" t="str">
        <f t="shared" si="15"/>
        <v>2025-2026</v>
      </c>
      <c r="E29" s="39" t="s">
        <v>25</v>
      </c>
      <c r="F29" s="35">
        <f>'5-Yr PCSB Budget Base Case'!F29</f>
        <v>3.49</v>
      </c>
      <c r="G29" s="46">
        <v>74</v>
      </c>
      <c r="H29" s="46">
        <v>74</v>
      </c>
      <c r="I29" s="46">
        <v>74</v>
      </c>
      <c r="J29" s="46">
        <v>74</v>
      </c>
      <c r="K29" s="46">
        <v>74</v>
      </c>
      <c r="L29" s="19" t="s">
        <v>10</v>
      </c>
      <c r="M29" s="117">
        <f t="shared" si="11"/>
        <v>0</v>
      </c>
      <c r="N29" s="117">
        <f t="shared" si="3"/>
        <v>0</v>
      </c>
      <c r="O29" s="117">
        <f t="shared" si="4"/>
        <v>0</v>
      </c>
      <c r="P29" s="117">
        <f t="shared" si="5"/>
        <v>0</v>
      </c>
      <c r="Q29" s="112">
        <f t="shared" si="12"/>
        <v>0</v>
      </c>
      <c r="R29" s="112">
        <f t="shared" si="6"/>
        <v>0</v>
      </c>
      <c r="S29" s="112">
        <f t="shared" si="7"/>
        <v>0</v>
      </c>
      <c r="T29" s="112">
        <f t="shared" si="8"/>
        <v>0</v>
      </c>
    </row>
    <row r="30" spans="1:20" x14ac:dyDescent="0.45">
      <c r="A30" s="15" t="str">
        <f t="shared" si="15"/>
        <v>PCSB 5-Year Budget</v>
      </c>
      <c r="B30" s="150">
        <f t="shared" si="15"/>
        <v>186</v>
      </c>
      <c r="C30" s="15" t="str">
        <f t="shared" si="15"/>
        <v>Kingsman Academy PCS</v>
      </c>
      <c r="D30" s="6" t="str">
        <f t="shared" si="15"/>
        <v>2025-2026</v>
      </c>
      <c r="E30" s="39" t="s">
        <v>26</v>
      </c>
      <c r="F30" s="35">
        <f>'5-Yr PCSB Budget Base Case'!F30</f>
        <v>0.06</v>
      </c>
      <c r="G30" s="46">
        <v>11</v>
      </c>
      <c r="H30" s="46">
        <v>11</v>
      </c>
      <c r="I30" s="46">
        <v>11</v>
      </c>
      <c r="J30" s="46">
        <v>11</v>
      </c>
      <c r="K30" s="46">
        <v>11</v>
      </c>
      <c r="L30" s="19" t="s">
        <v>10</v>
      </c>
      <c r="M30" s="117">
        <f t="shared" si="11"/>
        <v>0</v>
      </c>
      <c r="N30" s="117">
        <f t="shared" si="3"/>
        <v>0</v>
      </c>
      <c r="O30" s="117">
        <f t="shared" si="4"/>
        <v>0</v>
      </c>
      <c r="P30" s="117">
        <f t="shared" si="5"/>
        <v>0</v>
      </c>
      <c r="Q30" s="112">
        <f t="shared" si="12"/>
        <v>0</v>
      </c>
      <c r="R30" s="112">
        <f t="shared" si="6"/>
        <v>0</v>
      </c>
      <c r="S30" s="112">
        <f t="shared" si="7"/>
        <v>0</v>
      </c>
      <c r="T30" s="112">
        <f t="shared" si="8"/>
        <v>0</v>
      </c>
    </row>
    <row r="31" spans="1:20" x14ac:dyDescent="0.45">
      <c r="A31" s="15" t="str">
        <f t="shared" si="15"/>
        <v>PCSB 5-Year Budget</v>
      </c>
      <c r="B31" s="150">
        <f t="shared" si="15"/>
        <v>186</v>
      </c>
      <c r="C31" s="15" t="str">
        <f t="shared" si="15"/>
        <v>Kingsman Academy PCS</v>
      </c>
      <c r="D31" s="6" t="str">
        <f t="shared" si="15"/>
        <v>2025-2026</v>
      </c>
      <c r="E31" s="39" t="s">
        <v>27</v>
      </c>
      <c r="F31" s="35">
        <f>'5-Yr PCSB Budget Base Case'!F31</f>
        <v>0.3</v>
      </c>
      <c r="G31" s="46">
        <v>27</v>
      </c>
      <c r="H31" s="46">
        <v>27</v>
      </c>
      <c r="I31" s="46">
        <v>27</v>
      </c>
      <c r="J31" s="46">
        <v>27</v>
      </c>
      <c r="K31" s="46">
        <v>27</v>
      </c>
      <c r="L31" s="19" t="s">
        <v>10</v>
      </c>
      <c r="M31" s="117">
        <f t="shared" si="11"/>
        <v>0</v>
      </c>
      <c r="N31" s="117">
        <f t="shared" si="3"/>
        <v>0</v>
      </c>
      <c r="O31" s="117">
        <f t="shared" si="4"/>
        <v>0</v>
      </c>
      <c r="P31" s="117">
        <f t="shared" si="5"/>
        <v>0</v>
      </c>
      <c r="Q31" s="112">
        <f t="shared" si="12"/>
        <v>0</v>
      </c>
      <c r="R31" s="112">
        <f t="shared" si="6"/>
        <v>0</v>
      </c>
      <c r="S31" s="112">
        <f t="shared" si="7"/>
        <v>0</v>
      </c>
      <c r="T31" s="112">
        <f t="shared" si="8"/>
        <v>0</v>
      </c>
    </row>
    <row r="32" spans="1:20" x14ac:dyDescent="0.45">
      <c r="A32" s="15" t="str">
        <f t="shared" si="15"/>
        <v>PCSB 5-Year Budget</v>
      </c>
      <c r="B32" s="150">
        <f t="shared" si="15"/>
        <v>186</v>
      </c>
      <c r="C32" s="15" t="str">
        <f t="shared" si="15"/>
        <v>Kingsman Academy PCS</v>
      </c>
      <c r="D32" s="6" t="str">
        <f t="shared" si="15"/>
        <v>2025-2026</v>
      </c>
      <c r="E32" s="39" t="s">
        <v>28</v>
      </c>
      <c r="F32" s="35">
        <f>'5-Yr PCSB Budget Base Case'!F32</f>
        <v>0.75</v>
      </c>
      <c r="G32" s="46">
        <v>0</v>
      </c>
      <c r="H32" s="46">
        <v>0</v>
      </c>
      <c r="I32" s="46">
        <v>0</v>
      </c>
      <c r="J32" s="46">
        <v>0</v>
      </c>
      <c r="K32" s="46">
        <v>0</v>
      </c>
      <c r="L32" s="19" t="s">
        <v>10</v>
      </c>
      <c r="M32" s="117">
        <f t="shared" si="11"/>
        <v>0</v>
      </c>
      <c r="N32" s="117">
        <f t="shared" si="3"/>
        <v>0</v>
      </c>
      <c r="O32" s="117">
        <f t="shared" si="4"/>
        <v>0</v>
      </c>
      <c r="P32" s="117">
        <f t="shared" si="5"/>
        <v>0</v>
      </c>
      <c r="Q32" s="112">
        <f t="shared" si="12"/>
        <v>0</v>
      </c>
      <c r="R32" s="112">
        <f t="shared" si="6"/>
        <v>0</v>
      </c>
      <c r="S32" s="112">
        <f t="shared" si="7"/>
        <v>0</v>
      </c>
      <c r="T32" s="112">
        <f t="shared" si="8"/>
        <v>0</v>
      </c>
    </row>
    <row r="33" spans="1:20" x14ac:dyDescent="0.45">
      <c r="A33" s="15" t="str">
        <f t="shared" si="15"/>
        <v>PCSB 5-Year Budget</v>
      </c>
      <c r="B33" s="150">
        <f t="shared" si="15"/>
        <v>186</v>
      </c>
      <c r="C33" s="15" t="str">
        <f t="shared" si="15"/>
        <v>Kingsman Academy PCS</v>
      </c>
      <c r="D33" s="6" t="str">
        <f t="shared" si="15"/>
        <v>2025-2026</v>
      </c>
      <c r="E33" s="39" t="s">
        <v>29</v>
      </c>
      <c r="F33" s="35">
        <f>'5-Yr PCSB Budget Base Case'!F33</f>
        <v>0.5</v>
      </c>
      <c r="G33" s="46">
        <v>0</v>
      </c>
      <c r="H33" s="46">
        <v>0</v>
      </c>
      <c r="I33" s="46">
        <v>0</v>
      </c>
      <c r="J33" s="46">
        <v>0</v>
      </c>
      <c r="K33" s="46">
        <v>0</v>
      </c>
      <c r="L33" s="19" t="s">
        <v>10</v>
      </c>
      <c r="M33" s="117">
        <f t="shared" si="11"/>
        <v>0</v>
      </c>
      <c r="N33" s="117">
        <f t="shared" si="3"/>
        <v>0</v>
      </c>
      <c r="O33" s="117">
        <f t="shared" si="4"/>
        <v>0</v>
      </c>
      <c r="P33" s="117">
        <f t="shared" si="5"/>
        <v>0</v>
      </c>
      <c r="Q33" s="112">
        <f t="shared" si="12"/>
        <v>0</v>
      </c>
      <c r="R33" s="112">
        <f t="shared" si="6"/>
        <v>0</v>
      </c>
      <c r="S33" s="112">
        <f t="shared" si="7"/>
        <v>0</v>
      </c>
      <c r="T33" s="112">
        <f t="shared" si="8"/>
        <v>0</v>
      </c>
    </row>
    <row r="34" spans="1:20" x14ac:dyDescent="0.45">
      <c r="A34" s="15" t="str">
        <f t="shared" si="15"/>
        <v>PCSB 5-Year Budget</v>
      </c>
      <c r="B34" s="150">
        <f t="shared" si="15"/>
        <v>186</v>
      </c>
      <c r="C34" s="15" t="str">
        <f t="shared" si="15"/>
        <v>Kingsman Academy PCS</v>
      </c>
      <c r="D34" s="6" t="str">
        <f t="shared" si="15"/>
        <v>2025-2026</v>
      </c>
      <c r="E34" s="39" t="s">
        <v>30</v>
      </c>
      <c r="F34" s="35">
        <f>'5-Yr PCSB Budget Base Case'!F34</f>
        <v>1.67</v>
      </c>
      <c r="G34" s="46">
        <v>0</v>
      </c>
      <c r="H34" s="46">
        <v>0</v>
      </c>
      <c r="I34" s="46">
        <v>0</v>
      </c>
      <c r="J34" s="46">
        <v>0</v>
      </c>
      <c r="K34" s="46">
        <v>0</v>
      </c>
      <c r="L34" s="19" t="s">
        <v>10</v>
      </c>
      <c r="M34" s="117">
        <f t="shared" si="11"/>
        <v>0</v>
      </c>
      <c r="N34" s="117">
        <f t="shared" si="3"/>
        <v>0</v>
      </c>
      <c r="O34" s="117">
        <f t="shared" si="4"/>
        <v>0</v>
      </c>
      <c r="P34" s="117">
        <f t="shared" si="5"/>
        <v>0</v>
      </c>
      <c r="Q34" s="112">
        <f t="shared" si="12"/>
        <v>0</v>
      </c>
      <c r="R34" s="112">
        <f t="shared" si="6"/>
        <v>0</v>
      </c>
      <c r="S34" s="112">
        <f t="shared" si="7"/>
        <v>0</v>
      </c>
      <c r="T34" s="112">
        <f t="shared" si="8"/>
        <v>0</v>
      </c>
    </row>
    <row r="35" spans="1:20" x14ac:dyDescent="0.45">
      <c r="A35" s="15" t="str">
        <f t="shared" si="15"/>
        <v>PCSB 5-Year Budget</v>
      </c>
      <c r="B35" s="150">
        <f t="shared" si="15"/>
        <v>186</v>
      </c>
      <c r="C35" s="15" t="str">
        <f t="shared" si="15"/>
        <v>Kingsman Academy PCS</v>
      </c>
      <c r="D35" s="6" t="str">
        <f t="shared" si="15"/>
        <v>2025-2026</v>
      </c>
      <c r="E35" s="39" t="s">
        <v>31</v>
      </c>
      <c r="F35" s="35">
        <f>'5-Yr PCSB Budget Base Case'!F35</f>
        <v>0.37</v>
      </c>
      <c r="G35" s="46">
        <v>0</v>
      </c>
      <c r="H35" s="46">
        <v>0</v>
      </c>
      <c r="I35" s="46">
        <v>0</v>
      </c>
      <c r="J35" s="46">
        <v>0</v>
      </c>
      <c r="K35" s="46">
        <v>0</v>
      </c>
      <c r="L35" s="19" t="s">
        <v>10</v>
      </c>
      <c r="M35" s="117">
        <f t="shared" si="11"/>
        <v>0</v>
      </c>
      <c r="N35" s="117">
        <f t="shared" si="3"/>
        <v>0</v>
      </c>
      <c r="O35" s="117">
        <f t="shared" si="4"/>
        <v>0</v>
      </c>
      <c r="P35" s="117">
        <f t="shared" si="5"/>
        <v>0</v>
      </c>
      <c r="Q35" s="112">
        <f t="shared" si="12"/>
        <v>0</v>
      </c>
      <c r="R35" s="112">
        <f t="shared" si="6"/>
        <v>0</v>
      </c>
      <c r="S35" s="112">
        <f t="shared" si="7"/>
        <v>0</v>
      </c>
      <c r="T35" s="112">
        <f t="shared" si="8"/>
        <v>0</v>
      </c>
    </row>
    <row r="36" spans="1:20" x14ac:dyDescent="0.45">
      <c r="A36" s="15" t="str">
        <f t="shared" si="15"/>
        <v>PCSB 5-Year Budget</v>
      </c>
      <c r="B36" s="150">
        <f t="shared" si="15"/>
        <v>186</v>
      </c>
      <c r="C36" s="15" t="str">
        <f t="shared" si="15"/>
        <v>Kingsman Academy PCS</v>
      </c>
      <c r="D36" s="6" t="str">
        <f t="shared" si="15"/>
        <v>2025-2026</v>
      </c>
      <c r="E36" s="39" t="s">
        <v>32</v>
      </c>
      <c r="F36" s="35">
        <f>'5-Yr PCSB Budget Base Case'!F36</f>
        <v>1.34</v>
      </c>
      <c r="G36" s="46">
        <v>0</v>
      </c>
      <c r="H36" s="46">
        <v>0</v>
      </c>
      <c r="I36" s="46">
        <v>0</v>
      </c>
      <c r="J36" s="46">
        <v>0</v>
      </c>
      <c r="K36" s="46">
        <v>0</v>
      </c>
      <c r="L36" s="19" t="s">
        <v>10</v>
      </c>
      <c r="M36" s="117">
        <f t="shared" si="11"/>
        <v>0</v>
      </c>
      <c r="N36" s="117">
        <f t="shared" si="3"/>
        <v>0</v>
      </c>
      <c r="O36" s="117">
        <f t="shared" si="4"/>
        <v>0</v>
      </c>
      <c r="P36" s="117">
        <f t="shared" si="5"/>
        <v>0</v>
      </c>
      <c r="Q36" s="112">
        <f t="shared" si="12"/>
        <v>0</v>
      </c>
      <c r="R36" s="112">
        <f t="shared" si="6"/>
        <v>0</v>
      </c>
      <c r="S36" s="112">
        <f t="shared" si="7"/>
        <v>0</v>
      </c>
      <c r="T36" s="112">
        <f t="shared" si="8"/>
        <v>0</v>
      </c>
    </row>
    <row r="37" spans="1:20" x14ac:dyDescent="0.45">
      <c r="A37" s="15" t="str">
        <f t="shared" si="15"/>
        <v>PCSB 5-Year Budget</v>
      </c>
      <c r="B37" s="150">
        <f t="shared" si="15"/>
        <v>186</v>
      </c>
      <c r="C37" s="15" t="str">
        <f t="shared" si="15"/>
        <v>Kingsman Academy PCS</v>
      </c>
      <c r="D37" s="6" t="str">
        <f t="shared" si="15"/>
        <v>2025-2026</v>
      </c>
      <c r="E37" s="39" t="s">
        <v>33</v>
      </c>
      <c r="F37" s="35">
        <f>'5-Yr PCSB Budget Base Case'!F37</f>
        <v>2.89</v>
      </c>
      <c r="G37" s="46">
        <v>0</v>
      </c>
      <c r="H37" s="46">
        <v>0</v>
      </c>
      <c r="I37" s="46">
        <v>0</v>
      </c>
      <c r="J37" s="46">
        <v>0</v>
      </c>
      <c r="K37" s="46">
        <v>0</v>
      </c>
      <c r="L37" s="19" t="s">
        <v>10</v>
      </c>
      <c r="M37" s="117">
        <f t="shared" si="11"/>
        <v>0</v>
      </c>
      <c r="N37" s="117">
        <f t="shared" si="3"/>
        <v>0</v>
      </c>
      <c r="O37" s="117">
        <f t="shared" si="4"/>
        <v>0</v>
      </c>
      <c r="P37" s="117">
        <f t="shared" si="5"/>
        <v>0</v>
      </c>
      <c r="Q37" s="112">
        <f t="shared" si="12"/>
        <v>0</v>
      </c>
      <c r="R37" s="112">
        <f t="shared" si="6"/>
        <v>0</v>
      </c>
      <c r="S37" s="112">
        <f t="shared" si="7"/>
        <v>0</v>
      </c>
      <c r="T37" s="112">
        <f t="shared" si="8"/>
        <v>0</v>
      </c>
    </row>
    <row r="38" spans="1:20" x14ac:dyDescent="0.45">
      <c r="A38" s="15" t="str">
        <f t="shared" si="15"/>
        <v>PCSB 5-Year Budget</v>
      </c>
      <c r="B38" s="150">
        <f t="shared" si="15"/>
        <v>186</v>
      </c>
      <c r="C38" s="15" t="str">
        <f t="shared" si="15"/>
        <v>Kingsman Academy PCS</v>
      </c>
      <c r="D38" s="6" t="str">
        <f t="shared" si="15"/>
        <v>2025-2026</v>
      </c>
      <c r="E38" s="39" t="s">
        <v>34</v>
      </c>
      <c r="F38" s="35">
        <f>'5-Yr PCSB Budget Base Case'!F38</f>
        <v>2.89</v>
      </c>
      <c r="G38" s="46">
        <v>0</v>
      </c>
      <c r="H38" s="46">
        <v>0</v>
      </c>
      <c r="I38" s="46">
        <v>0</v>
      </c>
      <c r="J38" s="46">
        <v>0</v>
      </c>
      <c r="K38" s="46">
        <v>0</v>
      </c>
      <c r="L38" s="19" t="s">
        <v>10</v>
      </c>
      <c r="M38" s="117">
        <f t="shared" si="11"/>
        <v>0</v>
      </c>
      <c r="N38" s="117">
        <f t="shared" si="3"/>
        <v>0</v>
      </c>
      <c r="O38" s="117">
        <f t="shared" si="4"/>
        <v>0</v>
      </c>
      <c r="P38" s="117">
        <f t="shared" si="5"/>
        <v>0</v>
      </c>
      <c r="Q38" s="112">
        <f t="shared" si="12"/>
        <v>0</v>
      </c>
      <c r="R38" s="112">
        <f t="shared" si="6"/>
        <v>0</v>
      </c>
      <c r="S38" s="112">
        <f t="shared" si="7"/>
        <v>0</v>
      </c>
      <c r="T38" s="112">
        <f t="shared" si="8"/>
        <v>0</v>
      </c>
    </row>
    <row r="39" spans="1:20" x14ac:dyDescent="0.45">
      <c r="A39" s="15" t="str">
        <f t="shared" si="15"/>
        <v>PCSB 5-Year Budget</v>
      </c>
      <c r="B39" s="150">
        <f t="shared" si="15"/>
        <v>186</v>
      </c>
      <c r="C39" s="15" t="str">
        <f t="shared" si="15"/>
        <v>Kingsman Academy PCS</v>
      </c>
      <c r="D39" s="6" t="str">
        <f t="shared" si="15"/>
        <v>2025-2026</v>
      </c>
      <c r="E39" s="39" t="s">
        <v>35</v>
      </c>
      <c r="F39" s="35">
        <f>'5-Yr PCSB Budget Base Case'!F39</f>
        <v>0.66800000000000004</v>
      </c>
      <c r="G39" s="46">
        <v>0</v>
      </c>
      <c r="H39" s="46">
        <v>0</v>
      </c>
      <c r="I39" s="46">
        <v>0</v>
      </c>
      <c r="J39" s="46">
        <v>0</v>
      </c>
      <c r="K39" s="46">
        <v>0</v>
      </c>
      <c r="L39" s="19" t="s">
        <v>10</v>
      </c>
      <c r="M39" s="117">
        <f t="shared" si="11"/>
        <v>0</v>
      </c>
      <c r="N39" s="117">
        <f t="shared" si="3"/>
        <v>0</v>
      </c>
      <c r="O39" s="117">
        <f t="shared" si="4"/>
        <v>0</v>
      </c>
      <c r="P39" s="117">
        <f t="shared" si="5"/>
        <v>0</v>
      </c>
      <c r="Q39" s="112">
        <f t="shared" si="12"/>
        <v>0</v>
      </c>
      <c r="R39" s="112">
        <f t="shared" si="6"/>
        <v>0</v>
      </c>
      <c r="S39" s="112">
        <f t="shared" si="7"/>
        <v>0</v>
      </c>
      <c r="T39" s="112">
        <f t="shared" si="8"/>
        <v>0</v>
      </c>
    </row>
    <row r="40" spans="1:20" x14ac:dyDescent="0.45">
      <c r="A40" s="15" t="str">
        <f t="shared" si="15"/>
        <v>PCSB 5-Year Budget</v>
      </c>
      <c r="B40" s="150">
        <f t="shared" si="15"/>
        <v>186</v>
      </c>
      <c r="C40" s="15" t="str">
        <f t="shared" si="15"/>
        <v>Kingsman Academy PCS</v>
      </c>
      <c r="D40" s="6" t="str">
        <f t="shared" si="15"/>
        <v>2025-2026</v>
      </c>
      <c r="E40" s="39" t="s">
        <v>36</v>
      </c>
      <c r="F40" s="35">
        <f>'5-Yr PCSB Budget Base Case'!F40</f>
        <v>6.3E-2</v>
      </c>
      <c r="G40" s="46">
        <v>0</v>
      </c>
      <c r="H40" s="46">
        <v>0</v>
      </c>
      <c r="I40" s="46">
        <v>0</v>
      </c>
      <c r="J40" s="46">
        <v>0</v>
      </c>
      <c r="K40" s="46">
        <v>0</v>
      </c>
      <c r="L40" s="19" t="s">
        <v>10</v>
      </c>
      <c r="M40" s="117">
        <f t="shared" si="11"/>
        <v>0</v>
      </c>
      <c r="N40" s="117">
        <f t="shared" si="3"/>
        <v>0</v>
      </c>
      <c r="O40" s="117">
        <f t="shared" si="4"/>
        <v>0</v>
      </c>
      <c r="P40" s="117">
        <f t="shared" si="5"/>
        <v>0</v>
      </c>
      <c r="Q40" s="112">
        <f t="shared" si="12"/>
        <v>0</v>
      </c>
      <c r="R40" s="112">
        <f t="shared" si="6"/>
        <v>0</v>
      </c>
      <c r="S40" s="112">
        <f t="shared" si="7"/>
        <v>0</v>
      </c>
      <c r="T40" s="112">
        <f t="shared" si="8"/>
        <v>0</v>
      </c>
    </row>
    <row r="41" spans="1:20" x14ac:dyDescent="0.45">
      <c r="A41" s="15" t="str">
        <f t="shared" si="15"/>
        <v>PCSB 5-Year Budget</v>
      </c>
      <c r="B41" s="150">
        <f t="shared" si="15"/>
        <v>186</v>
      </c>
      <c r="C41" s="15" t="str">
        <f t="shared" si="15"/>
        <v>Kingsman Academy PCS</v>
      </c>
      <c r="D41" s="6" t="str">
        <f t="shared" si="15"/>
        <v>2025-2026</v>
      </c>
      <c r="E41" s="39" t="s">
        <v>37</v>
      </c>
      <c r="F41" s="35">
        <f>'5-Yr PCSB Budget Base Case'!F41</f>
        <v>0.22700000000000001</v>
      </c>
      <c r="G41" s="46">
        <v>0</v>
      </c>
      <c r="H41" s="46">
        <v>0</v>
      </c>
      <c r="I41" s="46">
        <v>0</v>
      </c>
      <c r="J41" s="46">
        <v>0</v>
      </c>
      <c r="K41" s="46">
        <v>0</v>
      </c>
      <c r="L41" s="19" t="s">
        <v>10</v>
      </c>
      <c r="M41" s="117">
        <f t="shared" si="11"/>
        <v>0</v>
      </c>
      <c r="N41" s="117">
        <f t="shared" si="3"/>
        <v>0</v>
      </c>
      <c r="O41" s="117">
        <f t="shared" si="4"/>
        <v>0</v>
      </c>
      <c r="P41" s="117">
        <f t="shared" si="5"/>
        <v>0</v>
      </c>
      <c r="Q41" s="112">
        <f t="shared" si="12"/>
        <v>0</v>
      </c>
      <c r="R41" s="112">
        <f t="shared" si="6"/>
        <v>0</v>
      </c>
      <c r="S41" s="112">
        <f t="shared" si="7"/>
        <v>0</v>
      </c>
      <c r="T41" s="112">
        <f t="shared" si="8"/>
        <v>0</v>
      </c>
    </row>
    <row r="42" spans="1:20" x14ac:dyDescent="0.45">
      <c r="A42" s="15" t="str">
        <f t="shared" si="15"/>
        <v>PCSB 5-Year Budget</v>
      </c>
      <c r="B42" s="150">
        <f t="shared" si="15"/>
        <v>186</v>
      </c>
      <c r="C42" s="15" t="str">
        <f t="shared" si="15"/>
        <v>Kingsman Academy PCS</v>
      </c>
      <c r="D42" s="6" t="str">
        <f t="shared" si="15"/>
        <v>2025-2026</v>
      </c>
      <c r="E42" s="39" t="s">
        <v>38</v>
      </c>
      <c r="F42" s="35">
        <f>'5-Yr PCSB Budget Base Case'!F42</f>
        <v>0.49099999999999999</v>
      </c>
      <c r="G42" s="46">
        <v>0</v>
      </c>
      <c r="H42" s="46">
        <v>0</v>
      </c>
      <c r="I42" s="46">
        <v>0</v>
      </c>
      <c r="J42" s="46">
        <v>0</v>
      </c>
      <c r="K42" s="46">
        <v>0</v>
      </c>
      <c r="L42" s="19" t="s">
        <v>10</v>
      </c>
      <c r="M42" s="117">
        <f t="shared" si="11"/>
        <v>0</v>
      </c>
      <c r="N42" s="117">
        <f t="shared" si="3"/>
        <v>0</v>
      </c>
      <c r="O42" s="117">
        <f t="shared" si="4"/>
        <v>0</v>
      </c>
      <c r="P42" s="117">
        <f t="shared" si="5"/>
        <v>0</v>
      </c>
      <c r="Q42" s="112">
        <f t="shared" si="12"/>
        <v>0</v>
      </c>
      <c r="R42" s="112">
        <f t="shared" si="6"/>
        <v>0</v>
      </c>
      <c r="S42" s="112">
        <f t="shared" si="7"/>
        <v>0</v>
      </c>
      <c r="T42" s="112">
        <f t="shared" si="8"/>
        <v>0</v>
      </c>
    </row>
    <row r="43" spans="1:20" x14ac:dyDescent="0.45">
      <c r="A43" s="15" t="str">
        <f t="shared" si="15"/>
        <v>PCSB 5-Year Budget</v>
      </c>
      <c r="B43" s="150">
        <f t="shared" si="15"/>
        <v>186</v>
      </c>
      <c r="C43" s="15" t="str">
        <f t="shared" si="15"/>
        <v>Kingsman Academy PCS</v>
      </c>
      <c r="D43" s="6" t="str">
        <f t="shared" si="15"/>
        <v>2025-2026</v>
      </c>
      <c r="E43" s="39" t="s">
        <v>39</v>
      </c>
      <c r="F43" s="44">
        <f>'5-Yr PCSB Budget Base Case'!F43</f>
        <v>0.49099999999999999</v>
      </c>
      <c r="G43" s="47">
        <v>0</v>
      </c>
      <c r="H43" s="47">
        <v>0</v>
      </c>
      <c r="I43" s="47">
        <v>0</v>
      </c>
      <c r="J43" s="47">
        <v>0</v>
      </c>
      <c r="K43" s="47">
        <v>0</v>
      </c>
      <c r="L43" s="19" t="s">
        <v>10</v>
      </c>
      <c r="M43" s="118">
        <f t="shared" si="11"/>
        <v>0</v>
      </c>
      <c r="N43" s="118">
        <f t="shared" si="3"/>
        <v>0</v>
      </c>
      <c r="O43" s="118">
        <f t="shared" si="4"/>
        <v>0</v>
      </c>
      <c r="P43" s="118">
        <f t="shared" si="5"/>
        <v>0</v>
      </c>
      <c r="Q43" s="119">
        <f t="shared" si="12"/>
        <v>0</v>
      </c>
      <c r="R43" s="119">
        <f t="shared" si="6"/>
        <v>0</v>
      </c>
      <c r="S43" s="119">
        <f t="shared" si="7"/>
        <v>0</v>
      </c>
      <c r="T43" s="119">
        <f t="shared" si="8"/>
        <v>0</v>
      </c>
    </row>
    <row r="44" spans="1:20" ht="30" customHeight="1" x14ac:dyDescent="0.45">
      <c r="A44" s="15" t="str">
        <f t="shared" si="15"/>
        <v>PCSB 5-Year Budget</v>
      </c>
      <c r="B44" s="150">
        <f t="shared" si="15"/>
        <v>186</v>
      </c>
      <c r="C44" s="15" t="str">
        <f t="shared" si="15"/>
        <v>Kingsman Academy PCS</v>
      </c>
      <c r="D44" s="6" t="str">
        <f t="shared" si="15"/>
        <v>2025-2026</v>
      </c>
      <c r="E44" s="37" t="s">
        <v>40</v>
      </c>
      <c r="F44" s="5" t="s">
        <v>10</v>
      </c>
      <c r="G44" s="20">
        <v>366082</v>
      </c>
      <c r="H44" s="20">
        <v>366082</v>
      </c>
      <c r="I44" s="20">
        <v>366082</v>
      </c>
      <c r="J44" s="20">
        <v>366082</v>
      </c>
      <c r="K44" s="20">
        <v>366082</v>
      </c>
      <c r="L44" s="19" t="s">
        <v>120</v>
      </c>
      <c r="M44" s="120">
        <f t="shared" si="11"/>
        <v>0</v>
      </c>
      <c r="N44" s="120">
        <f t="shared" si="3"/>
        <v>0</v>
      </c>
      <c r="O44" s="120">
        <f t="shared" si="4"/>
        <v>0</v>
      </c>
      <c r="P44" s="120">
        <f t="shared" si="5"/>
        <v>0</v>
      </c>
      <c r="Q44" s="112">
        <f t="shared" si="12"/>
        <v>0</v>
      </c>
      <c r="R44" s="112">
        <f t="shared" si="6"/>
        <v>0</v>
      </c>
      <c r="S44" s="112">
        <f t="shared" si="7"/>
        <v>0</v>
      </c>
      <c r="T44" s="112">
        <f t="shared" si="8"/>
        <v>0</v>
      </c>
    </row>
    <row r="45" spans="1:20" x14ac:dyDescent="0.45">
      <c r="A45" s="15" t="str">
        <f t="shared" si="15"/>
        <v>PCSB 5-Year Budget</v>
      </c>
      <c r="B45" s="150">
        <f t="shared" si="15"/>
        <v>186</v>
      </c>
      <c r="C45" s="15" t="str">
        <f t="shared" si="15"/>
        <v>Kingsman Academy PCS</v>
      </c>
      <c r="D45" s="6" t="str">
        <f t="shared" si="15"/>
        <v>2025-2026</v>
      </c>
      <c r="E45" s="39" t="s">
        <v>42</v>
      </c>
      <c r="F45" s="5" t="s">
        <v>10</v>
      </c>
      <c r="G45" s="45">
        <v>0</v>
      </c>
      <c r="H45" s="45">
        <v>0</v>
      </c>
      <c r="I45" s="45">
        <v>0</v>
      </c>
      <c r="J45" s="45">
        <v>0</v>
      </c>
      <c r="K45" s="45">
        <v>0</v>
      </c>
      <c r="L45" s="19" t="s">
        <v>10</v>
      </c>
      <c r="M45" s="121">
        <f t="shared" si="11"/>
        <v>0</v>
      </c>
      <c r="N45" s="121">
        <f t="shared" si="3"/>
        <v>0</v>
      </c>
      <c r="O45" s="121">
        <f t="shared" si="4"/>
        <v>0</v>
      </c>
      <c r="P45" s="121">
        <f t="shared" si="5"/>
        <v>0</v>
      </c>
      <c r="Q45" s="119">
        <f t="shared" si="12"/>
        <v>0</v>
      </c>
      <c r="R45" s="119">
        <f t="shared" si="6"/>
        <v>0</v>
      </c>
      <c r="S45" s="119">
        <f t="shared" si="7"/>
        <v>0</v>
      </c>
      <c r="T45" s="119">
        <f t="shared" si="8"/>
        <v>0</v>
      </c>
    </row>
    <row r="46" spans="1:20" ht="30" customHeight="1" x14ac:dyDescent="0.45">
      <c r="A46" s="15" t="str">
        <f t="shared" si="15"/>
        <v>PCSB 5-Year Budget</v>
      </c>
      <c r="B46" s="150">
        <f t="shared" si="15"/>
        <v>186</v>
      </c>
      <c r="C46" s="15" t="str">
        <f t="shared" si="15"/>
        <v>Kingsman Academy PCS</v>
      </c>
      <c r="D46" s="6" t="str">
        <f t="shared" si="15"/>
        <v>2025-2026</v>
      </c>
      <c r="E46" s="37" t="s">
        <v>43</v>
      </c>
      <c r="F46" s="5" t="s">
        <v>10</v>
      </c>
      <c r="G46" s="36">
        <f>SUMPRODUCT($F8:$F25,G8:G25)*G3+G44</f>
        <v>7805236.7999999998</v>
      </c>
      <c r="H46" s="36">
        <f>SUMPRODUCT($F8:$F25,H8:H25)*H3+H44</f>
        <v>7994935.2474000007</v>
      </c>
      <c r="I46" s="36">
        <f>SUMPRODUCT($F8:$F25,I8:I25)*I3+I44</f>
        <v>8147512.3123480007</v>
      </c>
      <c r="J46" s="36">
        <f>SUMPRODUCT($F8:$F25,J8:J25)*J3+J44</f>
        <v>8303140.9185949601</v>
      </c>
      <c r="K46" s="36">
        <f>SUMPRODUCT($F8:$F25,K8:K25)*K3+K44</f>
        <v>8461882.096966859</v>
      </c>
      <c r="L46" s="19" t="s">
        <v>10</v>
      </c>
      <c r="M46" s="122">
        <f t="shared" si="11"/>
        <v>189698.44740000088</v>
      </c>
      <c r="N46" s="122">
        <f t="shared" si="3"/>
        <v>152577.06494800001</v>
      </c>
      <c r="O46" s="122">
        <f t="shared" si="4"/>
        <v>155628.60624695942</v>
      </c>
      <c r="P46" s="122">
        <f t="shared" si="5"/>
        <v>158741.17837189883</v>
      </c>
      <c r="Q46" s="123">
        <f t="shared" si="12"/>
        <v>2.4303996439928751E-2</v>
      </c>
      <c r="R46" s="123">
        <f t="shared" si="6"/>
        <v>1.9084215222083124E-2</v>
      </c>
      <c r="S46" s="123">
        <f t="shared" si="7"/>
        <v>1.910136496646906E-2</v>
      </c>
      <c r="T46" s="123">
        <f t="shared" si="8"/>
        <v>1.9118208389839141E-2</v>
      </c>
    </row>
    <row r="47" spans="1:20" x14ac:dyDescent="0.45">
      <c r="A47" s="15" t="str">
        <f t="shared" si="15"/>
        <v>PCSB 5-Year Budget</v>
      </c>
      <c r="B47" s="150">
        <f t="shared" si="15"/>
        <v>186</v>
      </c>
      <c r="C47" s="15" t="str">
        <f t="shared" si="15"/>
        <v>Kingsman Academy PCS</v>
      </c>
      <c r="D47" s="6" t="str">
        <f t="shared" si="15"/>
        <v>2025-2026</v>
      </c>
      <c r="E47" s="39" t="s">
        <v>44</v>
      </c>
      <c r="F47" s="5" t="s">
        <v>10</v>
      </c>
      <c r="G47" s="36">
        <f>SUMPRODUCT($F26:$F43,G26:G43)*G3+G45</f>
        <v>5040462.9000000004</v>
      </c>
      <c r="H47" s="36">
        <f t="shared" ref="H47:K47" si="16">SUMPRODUCT($F26:$F43,H26:H43)*H3+H45</f>
        <v>5168994.7039500009</v>
      </c>
      <c r="I47" s="36">
        <f t="shared" si="16"/>
        <v>5272374.5980290007</v>
      </c>
      <c r="J47" s="36">
        <f t="shared" si="16"/>
        <v>5377822.0899895811</v>
      </c>
      <c r="K47" s="36">
        <f t="shared" si="16"/>
        <v>5485378.5317893727</v>
      </c>
      <c r="L47" s="19" t="s">
        <v>10</v>
      </c>
      <c r="M47" s="122">
        <f t="shared" si="11"/>
        <v>128531.80395000055</v>
      </c>
      <c r="N47" s="122">
        <f t="shared" si="3"/>
        <v>103379.89407899976</v>
      </c>
      <c r="O47" s="122">
        <f t="shared" si="4"/>
        <v>105447.49196058046</v>
      </c>
      <c r="P47" s="122">
        <f t="shared" si="5"/>
        <v>107556.44179979153</v>
      </c>
      <c r="Q47" s="123">
        <f t="shared" si="12"/>
        <v>2.5500000000000109E-2</v>
      </c>
      <c r="R47" s="123">
        <f t="shared" si="6"/>
        <v>1.9999999999999948E-2</v>
      </c>
      <c r="S47" s="123">
        <f t="shared" si="7"/>
        <v>2.0000000000000084E-2</v>
      </c>
      <c r="T47" s="123">
        <f t="shared" si="8"/>
        <v>1.9999999999999983E-2</v>
      </c>
    </row>
    <row r="48" spans="1:20" x14ac:dyDescent="0.45">
      <c r="A48" s="15" t="str">
        <f t="shared" si="15"/>
        <v>PCSB 5-Year Budget</v>
      </c>
      <c r="B48" s="150">
        <f t="shared" si="15"/>
        <v>186</v>
      </c>
      <c r="C48" s="15" t="str">
        <f t="shared" si="15"/>
        <v>Kingsman Academy PCS</v>
      </c>
      <c r="D48" s="6" t="str">
        <f t="shared" si="15"/>
        <v>2025-2026</v>
      </c>
      <c r="E48" s="40" t="s">
        <v>45</v>
      </c>
      <c r="F48" s="5" t="s">
        <v>10</v>
      </c>
      <c r="G48" s="36">
        <f>(G103-G34)*G5+G34*G7</f>
        <v>1232000</v>
      </c>
      <c r="H48" s="36">
        <f>(H103-H34)*H5+H34*H7</f>
        <v>1270191.9999999998</v>
      </c>
      <c r="I48" s="36">
        <f>(I103-I34)*I5+I34*I7</f>
        <v>1309567.9519999998</v>
      </c>
      <c r="J48" s="36">
        <f>(J103-J34)*J5+J34*J7</f>
        <v>1350164.5585119999</v>
      </c>
      <c r="K48" s="36">
        <f>(K103-K34)*K5+K34*K7</f>
        <v>1392019.6598258717</v>
      </c>
      <c r="L48" s="19" t="s">
        <v>10</v>
      </c>
      <c r="M48" s="122">
        <f t="shared" si="11"/>
        <v>38191.999999999767</v>
      </c>
      <c r="N48" s="122">
        <f t="shared" si="3"/>
        <v>39375.952000000048</v>
      </c>
      <c r="O48" s="122">
        <f t="shared" si="4"/>
        <v>40596.606512000086</v>
      </c>
      <c r="P48" s="122">
        <f t="shared" si="5"/>
        <v>41855.101313871797</v>
      </c>
      <c r="Q48" s="123">
        <f t="shared" si="12"/>
        <v>3.0999999999999812E-2</v>
      </c>
      <c r="R48" s="123">
        <f t="shared" si="6"/>
        <v>3.1000000000000045E-2</v>
      </c>
      <c r="S48" s="123">
        <f t="shared" si="7"/>
        <v>3.1000000000000069E-2</v>
      </c>
      <c r="T48" s="123">
        <f t="shared" si="8"/>
        <v>3.0999999999999851E-2</v>
      </c>
    </row>
    <row r="49" spans="1:20" ht="15" customHeight="1" x14ac:dyDescent="0.45">
      <c r="A49" s="15" t="str">
        <f t="shared" si="15"/>
        <v>PCSB 5-Year Budget</v>
      </c>
      <c r="B49" s="150">
        <f t="shared" si="15"/>
        <v>186</v>
      </c>
      <c r="C49" s="15" t="str">
        <f t="shared" si="15"/>
        <v>Kingsman Academy PCS</v>
      </c>
      <c r="D49" s="6" t="str">
        <f t="shared" si="15"/>
        <v>2025-2026</v>
      </c>
      <c r="E49" t="s">
        <v>46</v>
      </c>
      <c r="F49" s="5" t="s">
        <v>10</v>
      </c>
      <c r="G49" s="20">
        <v>455250</v>
      </c>
      <c r="H49" s="20">
        <v>479440</v>
      </c>
      <c r="I49" s="20">
        <v>493823</v>
      </c>
      <c r="J49" s="20">
        <v>508638</v>
      </c>
      <c r="K49" s="20">
        <v>518811</v>
      </c>
      <c r="L49" s="19" t="s">
        <v>10</v>
      </c>
      <c r="M49" s="120">
        <f t="shared" si="11"/>
        <v>24190</v>
      </c>
      <c r="N49" s="120">
        <f t="shared" si="3"/>
        <v>14383</v>
      </c>
      <c r="O49" s="120">
        <f t="shared" si="4"/>
        <v>14815</v>
      </c>
      <c r="P49" s="120">
        <f t="shared" si="5"/>
        <v>10173</v>
      </c>
      <c r="Q49" s="112">
        <f t="shared" si="12"/>
        <v>5.3135639758374521E-2</v>
      </c>
      <c r="R49" s="112">
        <f t="shared" si="6"/>
        <v>2.9999582846654431E-2</v>
      </c>
      <c r="S49" s="112">
        <f t="shared" si="7"/>
        <v>3.0000627755288837E-2</v>
      </c>
      <c r="T49" s="112">
        <f t="shared" si="8"/>
        <v>2.0000471848347939E-2</v>
      </c>
    </row>
    <row r="50" spans="1:20" x14ac:dyDescent="0.45">
      <c r="A50" s="15" t="str">
        <f t="shared" si="15"/>
        <v>PCSB 5-Year Budget</v>
      </c>
      <c r="B50" s="150">
        <f t="shared" si="15"/>
        <v>186</v>
      </c>
      <c r="C50" s="15" t="str">
        <f t="shared" si="15"/>
        <v>Kingsman Academy PCS</v>
      </c>
      <c r="D50" s="6" t="str">
        <f t="shared" si="15"/>
        <v>2025-2026</v>
      </c>
      <c r="E50" t="s">
        <v>47</v>
      </c>
      <c r="F50" s="5" t="s">
        <v>10</v>
      </c>
      <c r="G50" s="20">
        <v>0</v>
      </c>
      <c r="H50" s="20">
        <v>0</v>
      </c>
      <c r="I50" s="20">
        <v>0</v>
      </c>
      <c r="J50" s="20">
        <v>0</v>
      </c>
      <c r="K50" s="20">
        <v>0</v>
      </c>
      <c r="L50" s="19" t="s">
        <v>10</v>
      </c>
      <c r="M50" s="120">
        <f>H50-G50</f>
        <v>0</v>
      </c>
      <c r="N50" s="120">
        <f>I50-H50</f>
        <v>0</v>
      </c>
      <c r="O50" s="120">
        <f>J50-I50</f>
        <v>0</v>
      </c>
      <c r="P50" s="120">
        <f>K50-J50</f>
        <v>0</v>
      </c>
      <c r="Q50" s="112">
        <f>IF(G50,M50/G50,0)</f>
        <v>0</v>
      </c>
      <c r="R50" s="112">
        <f>IF(H50,N50/H50,0)</f>
        <v>0</v>
      </c>
      <c r="S50" s="112">
        <f>IF(I50,O50/I50,0)</f>
        <v>0</v>
      </c>
      <c r="T50" s="112">
        <f>IF(J50,P50/J50,0)</f>
        <v>0</v>
      </c>
    </row>
    <row r="51" spans="1:20" x14ac:dyDescent="0.45">
      <c r="A51" s="15" t="str">
        <f t="shared" si="15"/>
        <v>PCSB 5-Year Budget</v>
      </c>
      <c r="B51" s="150">
        <f t="shared" si="15"/>
        <v>186</v>
      </c>
      <c r="C51" s="15" t="str">
        <f t="shared" si="15"/>
        <v>Kingsman Academy PCS</v>
      </c>
      <c r="D51" s="6" t="str">
        <f t="shared" si="15"/>
        <v>2025-2026</v>
      </c>
      <c r="E51" t="s">
        <v>48</v>
      </c>
      <c r="F51" s="5" t="s">
        <v>10</v>
      </c>
      <c r="G51" s="20">
        <v>7764</v>
      </c>
      <c r="H51" s="20">
        <v>7997</v>
      </c>
      <c r="I51" s="20">
        <v>8237</v>
      </c>
      <c r="J51" s="20">
        <v>8484</v>
      </c>
      <c r="K51" s="20">
        <v>8653</v>
      </c>
      <c r="L51" s="19" t="s">
        <v>10</v>
      </c>
      <c r="M51" s="120">
        <f t="shared" si="11"/>
        <v>233</v>
      </c>
      <c r="N51" s="120">
        <f t="shared" si="3"/>
        <v>240</v>
      </c>
      <c r="O51" s="120">
        <f t="shared" si="4"/>
        <v>247</v>
      </c>
      <c r="P51" s="120">
        <f t="shared" si="5"/>
        <v>169</v>
      </c>
      <c r="Q51" s="112">
        <f t="shared" si="12"/>
        <v>3.0010303967027304E-2</v>
      </c>
      <c r="R51" s="112">
        <f t="shared" si="6"/>
        <v>3.0011254220332625E-2</v>
      </c>
      <c r="S51" s="112">
        <f t="shared" si="7"/>
        <v>2.9986645623406579E-2</v>
      </c>
      <c r="T51" s="112">
        <f t="shared" si="8"/>
        <v>1.991984912776992E-2</v>
      </c>
    </row>
    <row r="52" spans="1:20" x14ac:dyDescent="0.45">
      <c r="A52" s="15" t="str">
        <f t="shared" si="15"/>
        <v>PCSB 5-Year Budget</v>
      </c>
      <c r="B52" s="150">
        <f t="shared" si="15"/>
        <v>186</v>
      </c>
      <c r="C52" s="15" t="str">
        <f t="shared" si="15"/>
        <v>Kingsman Academy PCS</v>
      </c>
      <c r="D52" s="6" t="str">
        <f t="shared" si="15"/>
        <v>2025-2026</v>
      </c>
      <c r="E52" t="s">
        <v>49</v>
      </c>
      <c r="F52" s="5" t="s">
        <v>10</v>
      </c>
      <c r="G52" s="20">
        <v>68854</v>
      </c>
      <c r="H52" s="20">
        <v>70919</v>
      </c>
      <c r="I52" s="20">
        <v>73047</v>
      </c>
      <c r="J52" s="20">
        <v>75238</v>
      </c>
      <c r="K52" s="20">
        <v>76743</v>
      </c>
      <c r="L52" s="19" t="s">
        <v>10</v>
      </c>
      <c r="M52" s="120">
        <f t="shared" si="11"/>
        <v>2065</v>
      </c>
      <c r="N52" s="120">
        <f t="shared" si="3"/>
        <v>2128</v>
      </c>
      <c r="O52" s="120">
        <f t="shared" si="4"/>
        <v>2191</v>
      </c>
      <c r="P52" s="120">
        <f t="shared" si="5"/>
        <v>1505</v>
      </c>
      <c r="Q52" s="112">
        <f t="shared" si="12"/>
        <v>2.9990995439625873E-2</v>
      </c>
      <c r="R52" s="112">
        <f t="shared" si="6"/>
        <v>3.0006063255263046E-2</v>
      </c>
      <c r="S52" s="112">
        <f t="shared" si="7"/>
        <v>2.9994387175380235E-2</v>
      </c>
      <c r="T52" s="112">
        <f t="shared" si="8"/>
        <v>2.000318987745554E-2</v>
      </c>
    </row>
    <row r="53" spans="1:20" x14ac:dyDescent="0.45">
      <c r="A53" s="15" t="str">
        <f t="shared" si="15"/>
        <v>PCSB 5-Year Budget</v>
      </c>
      <c r="B53" s="150">
        <f t="shared" si="15"/>
        <v>186</v>
      </c>
      <c r="C53" s="15" t="str">
        <f t="shared" si="15"/>
        <v>Kingsman Academy PCS</v>
      </c>
      <c r="D53" s="6" t="str">
        <f t="shared" si="15"/>
        <v>2025-2026</v>
      </c>
      <c r="E53" s="17" t="s">
        <v>50</v>
      </c>
      <c r="F53" s="5" t="s">
        <v>10</v>
      </c>
      <c r="G53" s="22">
        <f>SUM(G46:G52)</f>
        <v>14609567.699999999</v>
      </c>
      <c r="H53" s="22">
        <f>SUM(H46:H52)</f>
        <v>14992477.951350002</v>
      </c>
      <c r="I53" s="22">
        <f>SUM(I46:I52)</f>
        <v>15304561.862377001</v>
      </c>
      <c r="J53" s="22">
        <f>SUM(J46:J52)</f>
        <v>15623487.567096541</v>
      </c>
      <c r="K53" s="22">
        <f>SUM(K46:K52)</f>
        <v>15943487.288582105</v>
      </c>
      <c r="L53" s="5" t="s">
        <v>10</v>
      </c>
      <c r="M53" s="124">
        <f t="shared" si="11"/>
        <v>382910.25135000236</v>
      </c>
      <c r="N53" s="124">
        <f t="shared" si="3"/>
        <v>312083.91102699935</v>
      </c>
      <c r="O53" s="124">
        <f t="shared" si="4"/>
        <v>318925.70471953973</v>
      </c>
      <c r="P53" s="124">
        <f t="shared" si="5"/>
        <v>319999.72148556449</v>
      </c>
      <c r="Q53" s="125">
        <f t="shared" si="12"/>
        <v>2.6209553849427206E-2</v>
      </c>
      <c r="R53" s="125">
        <f t="shared" si="6"/>
        <v>2.0816032682502473E-2</v>
      </c>
      <c r="S53" s="125">
        <f t="shared" si="7"/>
        <v>2.0838604044167413E-2</v>
      </c>
      <c r="T53" s="125">
        <f t="shared" si="8"/>
        <v>2.0481964741309869E-2</v>
      </c>
    </row>
    <row r="54" spans="1:20" ht="30" customHeight="1" x14ac:dyDescent="0.45">
      <c r="A54" s="15" t="str">
        <f t="shared" si="15"/>
        <v>PCSB 5-Year Budget</v>
      </c>
      <c r="B54" s="150">
        <f t="shared" si="15"/>
        <v>186</v>
      </c>
      <c r="C54" s="15" t="str">
        <f t="shared" si="15"/>
        <v>Kingsman Academy PCS</v>
      </c>
      <c r="D54" s="6" t="str">
        <f t="shared" si="15"/>
        <v>2025-2026</v>
      </c>
      <c r="E54" t="s">
        <v>121</v>
      </c>
      <c r="F54" s="5" t="s">
        <v>10</v>
      </c>
      <c r="G54" s="27">
        <v>42</v>
      </c>
      <c r="H54" s="27">
        <v>42</v>
      </c>
      <c r="I54" s="27">
        <v>42</v>
      </c>
      <c r="J54" s="27">
        <v>42</v>
      </c>
      <c r="K54" s="27">
        <v>42</v>
      </c>
      <c r="L54" s="19" t="s">
        <v>10</v>
      </c>
      <c r="M54" s="126">
        <f t="shared" si="11"/>
        <v>0</v>
      </c>
      <c r="N54" s="126">
        <f t="shared" si="3"/>
        <v>0</v>
      </c>
      <c r="O54" s="126">
        <f t="shared" si="4"/>
        <v>0</v>
      </c>
      <c r="P54" s="126">
        <f t="shared" si="5"/>
        <v>0</v>
      </c>
      <c r="Q54" s="123">
        <f t="shared" si="12"/>
        <v>0</v>
      </c>
      <c r="R54" s="123">
        <f t="shared" si="6"/>
        <v>0</v>
      </c>
      <c r="S54" s="123">
        <f t="shared" si="7"/>
        <v>0</v>
      </c>
      <c r="T54" s="123">
        <f t="shared" si="8"/>
        <v>0</v>
      </c>
    </row>
    <row r="55" spans="1:20" x14ac:dyDescent="0.45">
      <c r="A55" s="15" t="str">
        <f t="shared" si="15"/>
        <v>PCSB 5-Year Budget</v>
      </c>
      <c r="B55" s="150">
        <f t="shared" si="15"/>
        <v>186</v>
      </c>
      <c r="C55" s="15" t="str">
        <f t="shared" si="15"/>
        <v>Kingsman Academy PCS</v>
      </c>
      <c r="D55" s="6" t="str">
        <f t="shared" si="15"/>
        <v>2025-2026</v>
      </c>
      <c r="E55" t="s">
        <v>122</v>
      </c>
      <c r="F55" s="5" t="s">
        <v>10</v>
      </c>
      <c r="G55" s="27">
        <v>10</v>
      </c>
      <c r="H55" s="27">
        <v>10</v>
      </c>
      <c r="I55" s="27">
        <v>10</v>
      </c>
      <c r="J55" s="27">
        <v>10</v>
      </c>
      <c r="K55" s="27">
        <v>10</v>
      </c>
      <c r="L55" s="19" t="s">
        <v>10</v>
      </c>
      <c r="M55" s="126">
        <f t="shared" si="11"/>
        <v>0</v>
      </c>
      <c r="N55" s="126">
        <f t="shared" si="3"/>
        <v>0</v>
      </c>
      <c r="O55" s="126">
        <f t="shared" si="4"/>
        <v>0</v>
      </c>
      <c r="P55" s="126">
        <f t="shared" si="5"/>
        <v>0</v>
      </c>
      <c r="Q55" s="123">
        <f t="shared" si="12"/>
        <v>0</v>
      </c>
      <c r="R55" s="123">
        <f t="shared" si="6"/>
        <v>0</v>
      </c>
      <c r="S55" s="123">
        <f t="shared" si="7"/>
        <v>0</v>
      </c>
      <c r="T55" s="123">
        <f t="shared" si="8"/>
        <v>0</v>
      </c>
    </row>
    <row r="56" spans="1:20" x14ac:dyDescent="0.45">
      <c r="A56" s="15" t="str">
        <f t="shared" si="15"/>
        <v>PCSB 5-Year Budget</v>
      </c>
      <c r="B56" s="150">
        <f t="shared" si="15"/>
        <v>186</v>
      </c>
      <c r="C56" s="15" t="str">
        <f t="shared" si="15"/>
        <v>Kingsman Academy PCS</v>
      </c>
      <c r="D56" s="6" t="str">
        <f t="shared" si="15"/>
        <v>2025-2026</v>
      </c>
      <c r="E56" t="s">
        <v>123</v>
      </c>
      <c r="F56" s="5" t="s">
        <v>10</v>
      </c>
      <c r="G56" s="27">
        <v>2</v>
      </c>
      <c r="H56" s="27">
        <v>2</v>
      </c>
      <c r="I56" s="27">
        <v>2</v>
      </c>
      <c r="J56" s="27">
        <v>2</v>
      </c>
      <c r="K56" s="27">
        <v>2</v>
      </c>
      <c r="L56" s="19" t="s">
        <v>10</v>
      </c>
      <c r="M56" s="126">
        <f t="shared" si="11"/>
        <v>0</v>
      </c>
      <c r="N56" s="126">
        <f t="shared" si="3"/>
        <v>0</v>
      </c>
      <c r="O56" s="126">
        <f t="shared" si="4"/>
        <v>0</v>
      </c>
      <c r="P56" s="126">
        <f t="shared" si="5"/>
        <v>0</v>
      </c>
      <c r="Q56" s="123">
        <f t="shared" si="12"/>
        <v>0</v>
      </c>
      <c r="R56" s="123">
        <f t="shared" si="6"/>
        <v>0</v>
      </c>
      <c r="S56" s="123">
        <f t="shared" si="7"/>
        <v>0</v>
      </c>
      <c r="T56" s="123">
        <f t="shared" si="8"/>
        <v>0</v>
      </c>
    </row>
    <row r="57" spans="1:20" x14ac:dyDescent="0.45">
      <c r="A57" s="15" t="str">
        <f t="shared" ref="A57:D119" si="17">A$2</f>
        <v>PCSB 5-Year Budget</v>
      </c>
      <c r="B57" s="150">
        <f t="shared" si="17"/>
        <v>186</v>
      </c>
      <c r="C57" s="15" t="str">
        <f t="shared" si="17"/>
        <v>Kingsman Academy PCS</v>
      </c>
      <c r="D57" s="6" t="str">
        <f t="shared" si="17"/>
        <v>2025-2026</v>
      </c>
      <c r="E57" t="s">
        <v>54</v>
      </c>
      <c r="F57" s="5" t="s">
        <v>10</v>
      </c>
      <c r="G57" s="27">
        <v>1</v>
      </c>
      <c r="H57" s="27">
        <v>1</v>
      </c>
      <c r="I57" s="27">
        <v>1</v>
      </c>
      <c r="J57" s="27">
        <v>1</v>
      </c>
      <c r="K57" s="27">
        <v>1</v>
      </c>
      <c r="L57" s="19" t="s">
        <v>10</v>
      </c>
      <c r="M57" s="126">
        <f t="shared" si="11"/>
        <v>0</v>
      </c>
      <c r="N57" s="126">
        <f t="shared" si="3"/>
        <v>0</v>
      </c>
      <c r="O57" s="126">
        <f t="shared" si="4"/>
        <v>0</v>
      </c>
      <c r="P57" s="126">
        <f t="shared" si="5"/>
        <v>0</v>
      </c>
      <c r="Q57" s="123">
        <f t="shared" si="12"/>
        <v>0</v>
      </c>
      <c r="R57" s="123">
        <f t="shared" si="6"/>
        <v>0</v>
      </c>
      <c r="S57" s="123">
        <f t="shared" si="7"/>
        <v>0</v>
      </c>
      <c r="T57" s="123">
        <f t="shared" si="8"/>
        <v>0</v>
      </c>
    </row>
    <row r="58" spans="1:20" x14ac:dyDescent="0.45">
      <c r="A58" s="15" t="str">
        <f t="shared" si="17"/>
        <v>PCSB 5-Year Budget</v>
      </c>
      <c r="B58" s="150">
        <f t="shared" si="17"/>
        <v>186</v>
      </c>
      <c r="C58" s="15" t="str">
        <f t="shared" si="17"/>
        <v>Kingsman Academy PCS</v>
      </c>
      <c r="D58" s="6" t="str">
        <f t="shared" si="17"/>
        <v>2025-2026</v>
      </c>
      <c r="E58" t="s">
        <v>55</v>
      </c>
      <c r="F58" s="5" t="s">
        <v>10</v>
      </c>
      <c r="G58" s="27">
        <v>11</v>
      </c>
      <c r="H58" s="27">
        <v>11</v>
      </c>
      <c r="I58" s="27">
        <v>11</v>
      </c>
      <c r="J58" s="27">
        <v>11</v>
      </c>
      <c r="K58" s="27">
        <v>11</v>
      </c>
      <c r="L58" s="19" t="s">
        <v>10</v>
      </c>
      <c r="M58" s="126">
        <f t="shared" si="11"/>
        <v>0</v>
      </c>
      <c r="N58" s="126">
        <f t="shared" si="3"/>
        <v>0</v>
      </c>
      <c r="O58" s="126">
        <f t="shared" si="4"/>
        <v>0</v>
      </c>
      <c r="P58" s="126">
        <f t="shared" si="5"/>
        <v>0</v>
      </c>
      <c r="Q58" s="123">
        <f t="shared" si="12"/>
        <v>0</v>
      </c>
      <c r="R58" s="123">
        <f t="shared" si="6"/>
        <v>0</v>
      </c>
      <c r="S58" s="123">
        <f t="shared" si="7"/>
        <v>0</v>
      </c>
      <c r="T58" s="123">
        <f t="shared" si="8"/>
        <v>0</v>
      </c>
    </row>
    <row r="59" spans="1:20" x14ac:dyDescent="0.45">
      <c r="A59" s="15" t="str">
        <f t="shared" si="17"/>
        <v>PCSB 5-Year Budget</v>
      </c>
      <c r="B59" s="150">
        <f t="shared" si="17"/>
        <v>186</v>
      </c>
      <c r="C59" s="15" t="str">
        <f t="shared" si="17"/>
        <v>Kingsman Academy PCS</v>
      </c>
      <c r="D59" s="6" t="str">
        <f t="shared" si="17"/>
        <v>2025-2026</v>
      </c>
      <c r="E59" t="s">
        <v>56</v>
      </c>
      <c r="F59" s="5" t="s">
        <v>10</v>
      </c>
      <c r="G59" s="27">
        <v>1</v>
      </c>
      <c r="H59" s="27">
        <v>1</v>
      </c>
      <c r="I59" s="27">
        <v>1</v>
      </c>
      <c r="J59" s="27">
        <v>1</v>
      </c>
      <c r="K59" s="27">
        <v>1</v>
      </c>
      <c r="L59" s="19" t="s">
        <v>10</v>
      </c>
      <c r="M59" s="126">
        <f t="shared" si="11"/>
        <v>0</v>
      </c>
      <c r="N59" s="126">
        <f t="shared" si="3"/>
        <v>0</v>
      </c>
      <c r="O59" s="126">
        <f t="shared" si="4"/>
        <v>0</v>
      </c>
      <c r="P59" s="126">
        <f t="shared" si="5"/>
        <v>0</v>
      </c>
      <c r="Q59" s="123">
        <f t="shared" si="12"/>
        <v>0</v>
      </c>
      <c r="R59" s="123">
        <f t="shared" si="6"/>
        <v>0</v>
      </c>
      <c r="S59" s="123">
        <f t="shared" si="7"/>
        <v>0</v>
      </c>
      <c r="T59" s="123">
        <f t="shared" si="8"/>
        <v>0</v>
      </c>
    </row>
    <row r="60" spans="1:20" x14ac:dyDescent="0.45">
      <c r="A60" s="15" t="str">
        <f t="shared" si="17"/>
        <v>PCSB 5-Year Budget</v>
      </c>
      <c r="B60" s="150">
        <f t="shared" si="17"/>
        <v>186</v>
      </c>
      <c r="C60" s="15" t="str">
        <f t="shared" si="17"/>
        <v>Kingsman Academy PCS</v>
      </c>
      <c r="D60" s="6" t="str">
        <f t="shared" si="17"/>
        <v>2025-2026</v>
      </c>
      <c r="E60" t="s">
        <v>124</v>
      </c>
      <c r="F60" s="5" t="s">
        <v>10</v>
      </c>
      <c r="G60" s="29">
        <f>SUM(G54:G59)</f>
        <v>67</v>
      </c>
      <c r="H60" s="29">
        <f t="shared" ref="H60:K60" si="18">SUM(H54:H59)</f>
        <v>67</v>
      </c>
      <c r="I60" s="29">
        <f t="shared" si="18"/>
        <v>67</v>
      </c>
      <c r="J60" s="29">
        <f t="shared" si="18"/>
        <v>67</v>
      </c>
      <c r="K60" s="29">
        <f t="shared" si="18"/>
        <v>67</v>
      </c>
      <c r="L60" s="5" t="s">
        <v>10</v>
      </c>
      <c r="M60" s="127">
        <f t="shared" si="11"/>
        <v>0</v>
      </c>
      <c r="N60" s="127">
        <f t="shared" si="3"/>
        <v>0</v>
      </c>
      <c r="O60" s="127">
        <f t="shared" si="4"/>
        <v>0</v>
      </c>
      <c r="P60" s="127">
        <f t="shared" si="5"/>
        <v>0</v>
      </c>
      <c r="Q60" s="125">
        <f t="shared" si="12"/>
        <v>0</v>
      </c>
      <c r="R60" s="125">
        <f t="shared" si="6"/>
        <v>0</v>
      </c>
      <c r="S60" s="125">
        <f t="shared" si="7"/>
        <v>0</v>
      </c>
      <c r="T60" s="125">
        <f t="shared" si="8"/>
        <v>0</v>
      </c>
    </row>
    <row r="61" spans="1:20" ht="30" customHeight="1" x14ac:dyDescent="0.45">
      <c r="A61" s="15" t="str">
        <f t="shared" si="17"/>
        <v>PCSB 5-Year Budget</v>
      </c>
      <c r="B61" s="150">
        <f t="shared" si="17"/>
        <v>186</v>
      </c>
      <c r="C61" s="15" t="str">
        <f t="shared" si="17"/>
        <v>Kingsman Academy PCS</v>
      </c>
      <c r="D61" s="6" t="str">
        <f t="shared" si="17"/>
        <v>2025-2026</v>
      </c>
      <c r="E61" s="28" t="s">
        <v>58</v>
      </c>
      <c r="F61" s="5" t="s">
        <v>10</v>
      </c>
      <c r="G61" s="20">
        <v>3574770</v>
      </c>
      <c r="H61" s="20">
        <v>3423587.13452309</v>
      </c>
      <c r="I61" s="20">
        <v>3487074.391157445</v>
      </c>
      <c r="J61" s="20">
        <v>3559308.1220086492</v>
      </c>
      <c r="K61" s="20">
        <v>3622868.0207829801</v>
      </c>
      <c r="L61" s="19" t="s">
        <v>10</v>
      </c>
      <c r="M61" s="120">
        <f t="shared" si="11"/>
        <v>-151182.86547691002</v>
      </c>
      <c r="N61" s="120">
        <f t="shared" si="3"/>
        <v>63487.256634355057</v>
      </c>
      <c r="O61" s="120">
        <f t="shared" si="4"/>
        <v>72233.730851204135</v>
      </c>
      <c r="P61" s="120">
        <f t="shared" si="5"/>
        <v>63559.89877433097</v>
      </c>
      <c r="Q61" s="112">
        <f t="shared" si="12"/>
        <v>-4.229163428050197E-2</v>
      </c>
      <c r="R61" s="112">
        <f t="shared" si="6"/>
        <v>1.8544075012479247E-2</v>
      </c>
      <c r="S61" s="112">
        <f t="shared" si="7"/>
        <v>2.0714708878702182E-2</v>
      </c>
      <c r="T61" s="112">
        <f t="shared" si="8"/>
        <v>1.7857374690691787E-2</v>
      </c>
    </row>
    <row r="62" spans="1:20" ht="15" customHeight="1" x14ac:dyDescent="0.45">
      <c r="A62" s="15" t="str">
        <f t="shared" si="17"/>
        <v>PCSB 5-Year Budget</v>
      </c>
      <c r="B62" s="150">
        <f t="shared" si="17"/>
        <v>186</v>
      </c>
      <c r="C62" s="15" t="str">
        <f t="shared" si="17"/>
        <v>Kingsman Academy PCS</v>
      </c>
      <c r="D62" s="6" t="str">
        <f t="shared" si="17"/>
        <v>2025-2026</v>
      </c>
      <c r="E62" s="28" t="s">
        <v>59</v>
      </c>
      <c r="F62" s="5" t="s">
        <v>10</v>
      </c>
      <c r="G62" s="20">
        <v>1506628</v>
      </c>
      <c r="H62" s="20">
        <v>1252422.2431070751</v>
      </c>
      <c r="I62" s="20">
        <v>1275647.2551305506</v>
      </c>
      <c r="J62" s="20">
        <v>1302071.9166524948</v>
      </c>
      <c r="K62" s="20">
        <v>1325323.5027423855</v>
      </c>
      <c r="L62" s="19" t="s">
        <v>10</v>
      </c>
      <c r="M62" s="120">
        <f t="shared" si="11"/>
        <v>-254205.7568929249</v>
      </c>
      <c r="N62" s="120">
        <f t="shared" si="3"/>
        <v>23225.012023475487</v>
      </c>
      <c r="O62" s="120">
        <f t="shared" si="4"/>
        <v>26424.661521944217</v>
      </c>
      <c r="P62" s="120">
        <f t="shared" si="5"/>
        <v>23251.586089890683</v>
      </c>
      <c r="Q62" s="112">
        <f t="shared" si="12"/>
        <v>-0.16872496521565036</v>
      </c>
      <c r="R62" s="112">
        <f t="shared" si="6"/>
        <v>1.8544075012479538E-2</v>
      </c>
      <c r="S62" s="112">
        <f t="shared" si="7"/>
        <v>2.0714708878701658E-2</v>
      </c>
      <c r="T62" s="112">
        <f t="shared" si="8"/>
        <v>1.7857374690691694E-2</v>
      </c>
    </row>
    <row r="63" spans="1:20" ht="15" customHeight="1" x14ac:dyDescent="0.45">
      <c r="A63" s="15" t="str">
        <f t="shared" si="17"/>
        <v>PCSB 5-Year Budget</v>
      </c>
      <c r="B63" s="150">
        <f t="shared" si="17"/>
        <v>186</v>
      </c>
      <c r="C63" s="15" t="str">
        <f t="shared" si="17"/>
        <v>Kingsman Academy PCS</v>
      </c>
      <c r="D63" s="6" t="str">
        <f t="shared" si="17"/>
        <v>2025-2026</v>
      </c>
      <c r="E63" s="28" t="s">
        <v>60</v>
      </c>
      <c r="F63" s="5" t="s">
        <v>10</v>
      </c>
      <c r="G63" s="20">
        <v>224179</v>
      </c>
      <c r="H63" s="20">
        <v>277955.05120819341</v>
      </c>
      <c r="I63" s="20">
        <v>283109.47052789573</v>
      </c>
      <c r="J63" s="20">
        <v>288974.00079068443</v>
      </c>
      <c r="K63" s="20">
        <v>294134.31779867195</v>
      </c>
      <c r="L63" s="19" t="s">
        <v>10</v>
      </c>
      <c r="M63" s="120">
        <f t="shared" si="11"/>
        <v>53776.051208193414</v>
      </c>
      <c r="N63" s="120">
        <f t="shared" si="3"/>
        <v>5154.4193197023124</v>
      </c>
      <c r="O63" s="120">
        <f t="shared" si="4"/>
        <v>5864.5302627886995</v>
      </c>
      <c r="P63" s="120">
        <f t="shared" si="5"/>
        <v>5160.3170079875272</v>
      </c>
      <c r="Q63" s="112">
        <f t="shared" si="12"/>
        <v>0.23987996738406994</v>
      </c>
      <c r="R63" s="112">
        <f t="shared" si="6"/>
        <v>1.8544075012479476E-2</v>
      </c>
      <c r="S63" s="112">
        <f t="shared" si="7"/>
        <v>2.0714708878701561E-2</v>
      </c>
      <c r="T63" s="112">
        <f t="shared" si="8"/>
        <v>1.7857374690691825E-2</v>
      </c>
    </row>
    <row r="64" spans="1:20" ht="15" customHeight="1" x14ac:dyDescent="0.45">
      <c r="A64" s="15" t="str">
        <f t="shared" si="17"/>
        <v>PCSB 5-Year Budget</v>
      </c>
      <c r="B64" s="150">
        <f t="shared" si="17"/>
        <v>186</v>
      </c>
      <c r="C64" s="15" t="str">
        <f t="shared" si="17"/>
        <v>Kingsman Academy PCS</v>
      </c>
      <c r="D64" s="6" t="str">
        <f t="shared" si="17"/>
        <v>2025-2026</v>
      </c>
      <c r="E64" s="17" t="s">
        <v>61</v>
      </c>
      <c r="F64" s="5" t="s">
        <v>10</v>
      </c>
      <c r="G64" s="23">
        <f>SUM(G61:G63)</f>
        <v>5305577</v>
      </c>
      <c r="H64" s="23">
        <f t="shared" ref="H64:K64" si="19">SUM(H61:H63)</f>
        <v>4953964.4288383583</v>
      </c>
      <c r="I64" s="23">
        <f t="shared" si="19"/>
        <v>5045831.1168158911</v>
      </c>
      <c r="J64" s="23">
        <f t="shared" si="19"/>
        <v>5150354.0394518282</v>
      </c>
      <c r="K64" s="23">
        <f t="shared" si="19"/>
        <v>5242325.8413240379</v>
      </c>
      <c r="L64" s="5" t="s">
        <v>10</v>
      </c>
      <c r="M64" s="128">
        <f t="shared" si="11"/>
        <v>-351612.57116164174</v>
      </c>
      <c r="N64" s="128">
        <f t="shared" si="3"/>
        <v>91866.687977532856</v>
      </c>
      <c r="O64" s="128">
        <f t="shared" si="4"/>
        <v>104522.92263593711</v>
      </c>
      <c r="P64" s="128">
        <f t="shared" si="5"/>
        <v>91971.801872209646</v>
      </c>
      <c r="Q64" s="129">
        <f t="shared" si="12"/>
        <v>-6.6272258636834738E-2</v>
      </c>
      <c r="R64" s="129">
        <f t="shared" si="6"/>
        <v>1.8544075012479334E-2</v>
      </c>
      <c r="S64" s="129">
        <f t="shared" si="7"/>
        <v>2.071470887870203E-2</v>
      </c>
      <c r="T64" s="129">
        <f t="shared" si="8"/>
        <v>1.7857374690691857E-2</v>
      </c>
    </row>
    <row r="65" spans="1:20" ht="15" customHeight="1" x14ac:dyDescent="0.45">
      <c r="A65" s="15" t="str">
        <f t="shared" si="17"/>
        <v>PCSB 5-Year Budget</v>
      </c>
      <c r="B65" s="150">
        <f t="shared" si="17"/>
        <v>186</v>
      </c>
      <c r="C65" s="15" t="str">
        <f t="shared" si="17"/>
        <v>Kingsman Academy PCS</v>
      </c>
      <c r="D65" s="6" t="str">
        <f t="shared" si="17"/>
        <v>2025-2026</v>
      </c>
      <c r="E65" s="28" t="s">
        <v>62</v>
      </c>
      <c r="F65" s="5" t="s">
        <v>10</v>
      </c>
      <c r="G65" s="20">
        <v>1502763</v>
      </c>
      <c r="H65" s="20">
        <v>1543970.2025888781</v>
      </c>
      <c r="I65" s="20">
        <v>1572601.7018427195</v>
      </c>
      <c r="J65" s="20">
        <v>1605177.6882785419</v>
      </c>
      <c r="K65" s="20">
        <v>1633841.9477032705</v>
      </c>
      <c r="L65" s="19" t="s">
        <v>10</v>
      </c>
      <c r="M65" s="120">
        <f t="shared" si="11"/>
        <v>41207.202588878106</v>
      </c>
      <c r="N65" s="120">
        <f t="shared" ref="N65:N122" si="20">I65-H65</f>
        <v>28631.49925384135</v>
      </c>
      <c r="O65" s="120">
        <f t="shared" ref="O65:O122" si="21">J65-I65</f>
        <v>32575.986435822444</v>
      </c>
      <c r="P65" s="120">
        <f t="shared" ref="P65:P122" si="22">K65-J65</f>
        <v>28664.259424728574</v>
      </c>
      <c r="Q65" s="112">
        <f t="shared" si="12"/>
        <v>2.7420958986132948E-2</v>
      </c>
      <c r="R65" s="112">
        <f t="shared" ref="R65:R122" si="23">IF(H65,N65/H65,0)</f>
        <v>1.8544075012479514E-2</v>
      </c>
      <c r="S65" s="112">
        <f t="shared" ref="S65:S122" si="24">IF(I65,O65/I65,0)</f>
        <v>2.0714708878701485E-2</v>
      </c>
      <c r="T65" s="112">
        <f t="shared" ref="T65:T122" si="25">IF(J65,P65/J65,0)</f>
        <v>1.7857374690691905E-2</v>
      </c>
    </row>
    <row r="66" spans="1:20" ht="15" customHeight="1" x14ac:dyDescent="0.45">
      <c r="A66" s="15" t="str">
        <f t="shared" si="17"/>
        <v>PCSB 5-Year Budget</v>
      </c>
      <c r="B66" s="150">
        <f t="shared" si="17"/>
        <v>186</v>
      </c>
      <c r="C66" s="15" t="str">
        <f t="shared" si="17"/>
        <v>Kingsman Academy PCS</v>
      </c>
      <c r="D66" s="6" t="str">
        <f t="shared" si="17"/>
        <v>2025-2026</v>
      </c>
      <c r="E66" s="28" t="s">
        <v>63</v>
      </c>
      <c r="F66" s="5" t="s">
        <v>10</v>
      </c>
      <c r="G66" s="20">
        <v>368159</v>
      </c>
      <c r="H66" s="20">
        <v>346267.88920688559</v>
      </c>
      <c r="I66" s="20">
        <v>352689.10691875097</v>
      </c>
      <c r="J66" s="20">
        <v>359994.95909326215</v>
      </c>
      <c r="K66" s="20">
        <v>366423.52396455081</v>
      </c>
      <c r="L66" s="19" t="s">
        <v>10</v>
      </c>
      <c r="M66" s="120">
        <f t="shared" ref="M66:M122" si="26">H66-G66</f>
        <v>-21891.110793114407</v>
      </c>
      <c r="N66" s="120">
        <f t="shared" si="20"/>
        <v>6421.2177118653781</v>
      </c>
      <c r="O66" s="120">
        <f t="shared" si="21"/>
        <v>7305.8521745111793</v>
      </c>
      <c r="P66" s="120">
        <f t="shared" si="22"/>
        <v>6428.5648712886614</v>
      </c>
      <c r="Q66" s="112">
        <f t="shared" ref="Q66:Q122" si="27">IF(G66,M66/G66,0)</f>
        <v>-5.9461023071864079E-2</v>
      </c>
      <c r="R66" s="112">
        <f t="shared" si="23"/>
        <v>1.8544075012479358E-2</v>
      </c>
      <c r="S66" s="112">
        <f t="shared" si="24"/>
        <v>2.0714708878701575E-2</v>
      </c>
      <c r="T66" s="112">
        <f t="shared" si="25"/>
        <v>1.7857374690691832E-2</v>
      </c>
    </row>
    <row r="67" spans="1:20" ht="15" customHeight="1" x14ac:dyDescent="0.45">
      <c r="A67" s="15" t="str">
        <f t="shared" si="17"/>
        <v>PCSB 5-Year Budget</v>
      </c>
      <c r="B67" s="150">
        <f t="shared" si="17"/>
        <v>186</v>
      </c>
      <c r="C67" s="15" t="str">
        <f t="shared" si="17"/>
        <v>Kingsman Academy PCS</v>
      </c>
      <c r="D67" s="6" t="str">
        <f t="shared" si="17"/>
        <v>2025-2026</v>
      </c>
      <c r="E67" s="17" t="s">
        <v>64</v>
      </c>
      <c r="F67" s="5" t="s">
        <v>10</v>
      </c>
      <c r="G67" s="22">
        <f>SUM(G64:G66)</f>
        <v>7176499</v>
      </c>
      <c r="H67" s="22">
        <f t="shared" ref="H67:K67" si="28">SUM(H64:H66)</f>
        <v>6844202.5206341213</v>
      </c>
      <c r="I67" s="22">
        <f t="shared" si="28"/>
        <v>6971121.9255773621</v>
      </c>
      <c r="J67" s="22">
        <f t="shared" si="28"/>
        <v>7115526.6868236326</v>
      </c>
      <c r="K67" s="22">
        <f t="shared" si="28"/>
        <v>7242591.3129918594</v>
      </c>
      <c r="L67" s="5" t="s">
        <v>10</v>
      </c>
      <c r="M67" s="124">
        <f t="shared" si="26"/>
        <v>-332296.47936587874</v>
      </c>
      <c r="N67" s="124">
        <f t="shared" si="20"/>
        <v>126919.40494324081</v>
      </c>
      <c r="O67" s="124">
        <f t="shared" si="21"/>
        <v>144404.7612462705</v>
      </c>
      <c r="P67" s="124">
        <f t="shared" si="22"/>
        <v>127064.62616822682</v>
      </c>
      <c r="Q67" s="125">
        <f t="shared" si="27"/>
        <v>-4.6303424464474774E-2</v>
      </c>
      <c r="R67" s="125">
        <f t="shared" si="23"/>
        <v>1.8544075012479556E-2</v>
      </c>
      <c r="S67" s="125">
        <f t="shared" si="24"/>
        <v>2.0714708878701846E-2</v>
      </c>
      <c r="T67" s="125">
        <f t="shared" si="25"/>
        <v>1.7857374690691857E-2</v>
      </c>
    </row>
    <row r="68" spans="1:20" ht="30" customHeight="1" x14ac:dyDescent="0.45">
      <c r="A68" s="15" t="str">
        <f t="shared" si="17"/>
        <v>PCSB 5-Year Budget</v>
      </c>
      <c r="B68" s="150">
        <f t="shared" si="17"/>
        <v>186</v>
      </c>
      <c r="C68" s="15" t="str">
        <f t="shared" si="17"/>
        <v>Kingsman Academy PCS</v>
      </c>
      <c r="D68" s="6" t="str">
        <f t="shared" si="17"/>
        <v>2025-2026</v>
      </c>
      <c r="E68" s="18" t="s">
        <v>65</v>
      </c>
      <c r="F68" s="5" t="s">
        <v>10</v>
      </c>
      <c r="G68" s="20">
        <v>1103210</v>
      </c>
      <c r="H68" s="20">
        <v>1194240.0837600001</v>
      </c>
      <c r="I68" s="20">
        <v>1230067.2862728001</v>
      </c>
      <c r="J68" s="20">
        <v>1266969.3048609842</v>
      </c>
      <c r="K68" s="20">
        <v>1292308.6909582037</v>
      </c>
      <c r="L68" s="163" t="s">
        <v>10</v>
      </c>
      <c r="M68" s="120">
        <f t="shared" si="26"/>
        <v>91030.083760000067</v>
      </c>
      <c r="N68" s="120">
        <f t="shared" si="20"/>
        <v>35827.202512799995</v>
      </c>
      <c r="O68" s="120">
        <f t="shared" si="21"/>
        <v>36902.018588184146</v>
      </c>
      <c r="P68" s="120">
        <f t="shared" si="22"/>
        <v>25339.38609721954</v>
      </c>
      <c r="Q68" s="112">
        <f t="shared" si="27"/>
        <v>8.2513831237933002E-2</v>
      </c>
      <c r="R68" s="112">
        <f t="shared" si="23"/>
        <v>2.9999999999999995E-2</v>
      </c>
      <c r="S68" s="112">
        <f t="shared" si="24"/>
        <v>3.0000000000000117E-2</v>
      </c>
      <c r="T68" s="112">
        <f t="shared" si="25"/>
        <v>1.9999999999999886E-2</v>
      </c>
    </row>
    <row r="69" spans="1:20" ht="15" customHeight="1" x14ac:dyDescent="0.45">
      <c r="A69" s="15" t="str">
        <f t="shared" si="17"/>
        <v>PCSB 5-Year Budget</v>
      </c>
      <c r="B69" s="150">
        <f t="shared" si="17"/>
        <v>186</v>
      </c>
      <c r="C69" s="15" t="str">
        <f t="shared" si="17"/>
        <v>Kingsman Academy PCS</v>
      </c>
      <c r="D69" s="6" t="str">
        <f t="shared" si="17"/>
        <v>2025-2026</v>
      </c>
      <c r="E69" s="18" t="s">
        <v>66</v>
      </c>
      <c r="F69" s="5" t="s">
        <v>10</v>
      </c>
      <c r="G69" s="20">
        <v>671535</v>
      </c>
      <c r="H69" s="20">
        <v>1721680.5987079642</v>
      </c>
      <c r="I69" s="20">
        <v>1773331.0166692033</v>
      </c>
      <c r="J69" s="20">
        <v>1826530.9471692794</v>
      </c>
      <c r="K69" s="20">
        <v>1863061.5661126652</v>
      </c>
      <c r="L69" s="19" t="s">
        <v>10</v>
      </c>
      <c r="M69" s="120">
        <f t="shared" si="26"/>
        <v>1050145.5987079642</v>
      </c>
      <c r="N69" s="120">
        <f t="shared" si="20"/>
        <v>51650.417961239116</v>
      </c>
      <c r="O69" s="120">
        <f t="shared" si="21"/>
        <v>53199.930500076152</v>
      </c>
      <c r="P69" s="120">
        <f t="shared" si="22"/>
        <v>36530.61894338578</v>
      </c>
      <c r="Q69" s="112">
        <f t="shared" si="27"/>
        <v>1.5637987576343215</v>
      </c>
      <c r="R69" s="112">
        <f t="shared" si="23"/>
        <v>3.000000000000011E-2</v>
      </c>
      <c r="S69" s="112">
        <f t="shared" si="24"/>
        <v>3.000000000000003E-2</v>
      </c>
      <c r="T69" s="112">
        <f t="shared" si="25"/>
        <v>2.0000000000000104E-2</v>
      </c>
    </row>
    <row r="70" spans="1:20" ht="15" customHeight="1" x14ac:dyDescent="0.45">
      <c r="A70" s="15" t="str">
        <f t="shared" si="17"/>
        <v>PCSB 5-Year Budget</v>
      </c>
      <c r="B70" s="150">
        <f t="shared" si="17"/>
        <v>186</v>
      </c>
      <c r="C70" s="15" t="str">
        <f t="shared" si="17"/>
        <v>Kingsman Academy PCS</v>
      </c>
      <c r="D70" s="6" t="str">
        <f t="shared" si="17"/>
        <v>2025-2026</v>
      </c>
      <c r="E70" s="18" t="s">
        <v>67</v>
      </c>
      <c r="F70" s="5" t="s">
        <v>10</v>
      </c>
      <c r="G70" s="20">
        <f ca="1">'5-Yr PCSB Budget No Expansion'!G70</f>
        <v>300000</v>
      </c>
      <c r="H70" s="20">
        <v>309000</v>
      </c>
      <c r="I70" s="20">
        <v>318270</v>
      </c>
      <c r="J70" s="20">
        <v>327818.10000000003</v>
      </c>
      <c r="K70" s="20">
        <v>334374.46200000006</v>
      </c>
      <c r="L70" s="163" t="s">
        <v>10</v>
      </c>
      <c r="M70" s="120">
        <f t="shared" ca="1" si="26"/>
        <v>9000</v>
      </c>
      <c r="N70" s="120">
        <f t="shared" si="20"/>
        <v>9270</v>
      </c>
      <c r="O70" s="120">
        <f t="shared" si="21"/>
        <v>9548.1000000000349</v>
      </c>
      <c r="P70" s="120">
        <f t="shared" si="22"/>
        <v>6556.3620000000228</v>
      </c>
      <c r="Q70" s="112">
        <f t="shared" ca="1" si="27"/>
        <v>0.03</v>
      </c>
      <c r="R70" s="112">
        <f t="shared" si="23"/>
        <v>0.03</v>
      </c>
      <c r="S70" s="112">
        <f t="shared" si="24"/>
        <v>3.000000000000011E-2</v>
      </c>
      <c r="T70" s="112">
        <f t="shared" si="25"/>
        <v>2.0000000000000066E-2</v>
      </c>
    </row>
    <row r="71" spans="1:20" ht="15" customHeight="1" x14ac:dyDescent="0.45">
      <c r="A71" s="15" t="str">
        <f t="shared" si="17"/>
        <v>PCSB 5-Year Budget</v>
      </c>
      <c r="B71" s="150">
        <f t="shared" si="17"/>
        <v>186</v>
      </c>
      <c r="C71" s="15" t="str">
        <f t="shared" si="17"/>
        <v>Kingsman Academy PCS</v>
      </c>
      <c r="D71" s="6" t="str">
        <f t="shared" si="17"/>
        <v>2025-2026</v>
      </c>
      <c r="E71" s="17" t="s">
        <v>68</v>
      </c>
      <c r="F71" s="5" t="s">
        <v>10</v>
      </c>
      <c r="G71" s="22">
        <f ca="1">SUM(G68:G70)</f>
        <v>1367579</v>
      </c>
      <c r="H71" s="22">
        <f t="shared" ref="H71:K71" si="29">SUM(H68:H70)</f>
        <v>3224920.6824679645</v>
      </c>
      <c r="I71" s="22">
        <f t="shared" si="29"/>
        <v>3321668.3029420031</v>
      </c>
      <c r="J71" s="22">
        <f t="shared" si="29"/>
        <v>3421318.3520302637</v>
      </c>
      <c r="K71" s="22">
        <f t="shared" si="29"/>
        <v>3489744.7190708695</v>
      </c>
      <c r="L71" s="5" t="s">
        <v>10</v>
      </c>
      <c r="M71" s="124">
        <f t="shared" ca="1" si="26"/>
        <v>1857341.6824679645</v>
      </c>
      <c r="N71" s="124">
        <f t="shared" si="20"/>
        <v>96747.620474038646</v>
      </c>
      <c r="O71" s="124">
        <f t="shared" si="21"/>
        <v>99650.049088260625</v>
      </c>
      <c r="P71" s="124">
        <f t="shared" si="22"/>
        <v>68426.36704060575</v>
      </c>
      <c r="Q71" s="125">
        <f t="shared" ca="1" si="27"/>
        <v>1.3581238688719002</v>
      </c>
      <c r="R71" s="125">
        <f t="shared" si="23"/>
        <v>2.9999999999999912E-2</v>
      </c>
      <c r="S71" s="125">
        <f t="shared" si="24"/>
        <v>3.0000000000000158E-2</v>
      </c>
      <c r="T71" s="125">
        <f t="shared" si="25"/>
        <v>2.0000000000000139E-2</v>
      </c>
    </row>
    <row r="72" spans="1:20" ht="30" customHeight="1" x14ac:dyDescent="0.45">
      <c r="A72" s="15" t="str">
        <f t="shared" si="17"/>
        <v>PCSB 5-Year Budget</v>
      </c>
      <c r="B72" s="150">
        <f t="shared" si="17"/>
        <v>186</v>
      </c>
      <c r="C72" s="15" t="str">
        <f t="shared" si="17"/>
        <v>Kingsman Academy PCS</v>
      </c>
      <c r="D72" s="6" t="str">
        <f t="shared" si="17"/>
        <v>2025-2026</v>
      </c>
      <c r="E72" t="s">
        <v>69</v>
      </c>
      <c r="F72" s="5" t="s">
        <v>10</v>
      </c>
      <c r="G72" s="20">
        <v>0</v>
      </c>
      <c r="H72" s="20">
        <v>0</v>
      </c>
      <c r="I72" s="20">
        <v>0</v>
      </c>
      <c r="J72" s="20">
        <v>0</v>
      </c>
      <c r="K72" s="20">
        <v>0</v>
      </c>
      <c r="L72" s="19" t="s">
        <v>10</v>
      </c>
      <c r="M72" s="120">
        <f t="shared" si="26"/>
        <v>0</v>
      </c>
      <c r="N72" s="120">
        <f t="shared" si="20"/>
        <v>0</v>
      </c>
      <c r="O72" s="120">
        <f t="shared" si="21"/>
        <v>0</v>
      </c>
      <c r="P72" s="120">
        <f t="shared" si="22"/>
        <v>0</v>
      </c>
      <c r="Q72" s="112">
        <f t="shared" si="27"/>
        <v>0</v>
      </c>
      <c r="R72" s="112">
        <f t="shared" si="23"/>
        <v>0</v>
      </c>
      <c r="S72" s="112">
        <f t="shared" si="24"/>
        <v>0</v>
      </c>
      <c r="T72" s="112">
        <f t="shared" si="25"/>
        <v>0</v>
      </c>
    </row>
    <row r="73" spans="1:20" x14ac:dyDescent="0.45">
      <c r="A73" s="15" t="str">
        <f t="shared" si="17"/>
        <v>PCSB 5-Year Budget</v>
      </c>
      <c r="B73" s="150">
        <f t="shared" si="17"/>
        <v>186</v>
      </c>
      <c r="C73" s="15" t="str">
        <f t="shared" si="17"/>
        <v>Kingsman Academy PCS</v>
      </c>
      <c r="D73" s="6" t="str">
        <f t="shared" si="17"/>
        <v>2025-2026</v>
      </c>
      <c r="E73" t="s">
        <v>70</v>
      </c>
      <c r="F73" s="5" t="s">
        <v>10</v>
      </c>
      <c r="G73" s="20">
        <v>363117</v>
      </c>
      <c r="H73" s="20">
        <v>342099</v>
      </c>
      <c r="I73" s="20">
        <v>373678</v>
      </c>
      <c r="J73" s="20">
        <v>384204</v>
      </c>
      <c r="K73" s="20">
        <v>394730</v>
      </c>
      <c r="L73" s="19" t="s">
        <v>10</v>
      </c>
      <c r="M73" s="120">
        <f t="shared" si="26"/>
        <v>-21018</v>
      </c>
      <c r="N73" s="120">
        <f t="shared" si="20"/>
        <v>31579</v>
      </c>
      <c r="O73" s="120">
        <f t="shared" si="21"/>
        <v>10526</v>
      </c>
      <c r="P73" s="120">
        <f t="shared" si="22"/>
        <v>10526</v>
      </c>
      <c r="Q73" s="112">
        <f t="shared" si="27"/>
        <v>-5.7882170209601867E-2</v>
      </c>
      <c r="R73" s="112">
        <f t="shared" si="23"/>
        <v>9.2309536128430653E-2</v>
      </c>
      <c r="S73" s="112">
        <f t="shared" si="24"/>
        <v>2.8168637168899426E-2</v>
      </c>
      <c r="T73" s="112">
        <f t="shared" si="25"/>
        <v>2.7396903728227711E-2</v>
      </c>
    </row>
    <row r="74" spans="1:20" x14ac:dyDescent="0.45">
      <c r="A74" s="15" t="str">
        <f t="shared" si="17"/>
        <v>PCSB 5-Year Budget</v>
      </c>
      <c r="B74" s="150">
        <f t="shared" si="17"/>
        <v>186</v>
      </c>
      <c r="C74" s="15" t="str">
        <f t="shared" si="17"/>
        <v>Kingsman Academy PCS</v>
      </c>
      <c r="D74" s="6" t="str">
        <f t="shared" si="17"/>
        <v>2025-2026</v>
      </c>
      <c r="E74" t="s">
        <v>71</v>
      </c>
      <c r="F74" s="5" t="s">
        <v>10</v>
      </c>
      <c r="G74" s="20">
        <v>0</v>
      </c>
      <c r="H74" s="20">
        <v>0</v>
      </c>
      <c r="I74" s="20">
        <v>0</v>
      </c>
      <c r="J74" s="20">
        <v>0</v>
      </c>
      <c r="K74" s="20">
        <v>0</v>
      </c>
      <c r="L74" s="19" t="s">
        <v>10</v>
      </c>
      <c r="M74" s="120">
        <f t="shared" si="26"/>
        <v>0</v>
      </c>
      <c r="N74" s="120">
        <f t="shared" si="20"/>
        <v>0</v>
      </c>
      <c r="O74" s="120">
        <f t="shared" si="21"/>
        <v>0</v>
      </c>
      <c r="P74" s="120">
        <f t="shared" si="22"/>
        <v>0</v>
      </c>
      <c r="Q74" s="112">
        <f t="shared" si="27"/>
        <v>0</v>
      </c>
      <c r="R74" s="112">
        <f t="shared" si="23"/>
        <v>0</v>
      </c>
      <c r="S74" s="112">
        <f t="shared" si="24"/>
        <v>0</v>
      </c>
      <c r="T74" s="112">
        <f t="shared" si="25"/>
        <v>0</v>
      </c>
    </row>
    <row r="75" spans="1:20" x14ac:dyDescent="0.45">
      <c r="A75" s="15" t="str">
        <f t="shared" si="17"/>
        <v>PCSB 5-Year Budget</v>
      </c>
      <c r="B75" s="150">
        <f t="shared" si="17"/>
        <v>186</v>
      </c>
      <c r="C75" s="15" t="str">
        <f t="shared" si="17"/>
        <v>Kingsman Academy PCS</v>
      </c>
      <c r="D75" s="6" t="str">
        <f t="shared" si="17"/>
        <v>2025-2026</v>
      </c>
      <c r="E75" t="s">
        <v>72</v>
      </c>
      <c r="F75" s="5" t="s">
        <v>10</v>
      </c>
      <c r="G75" s="20">
        <v>243861</v>
      </c>
      <c r="H75" s="20">
        <v>224553</v>
      </c>
      <c r="I75" s="20">
        <v>206422</v>
      </c>
      <c r="J75" s="20">
        <v>186424</v>
      </c>
      <c r="K75" s="20">
        <v>166158</v>
      </c>
      <c r="L75" s="19" t="s">
        <v>10</v>
      </c>
      <c r="M75" s="120">
        <f t="shared" si="26"/>
        <v>-19308</v>
      </c>
      <c r="N75" s="120">
        <f t="shared" si="20"/>
        <v>-18131</v>
      </c>
      <c r="O75" s="120">
        <f t="shared" si="21"/>
        <v>-19998</v>
      </c>
      <c r="P75" s="120">
        <f t="shared" si="22"/>
        <v>-20266</v>
      </c>
      <c r="Q75" s="112">
        <f t="shared" si="27"/>
        <v>-7.9176252045222481E-2</v>
      </c>
      <c r="R75" s="112">
        <f t="shared" si="23"/>
        <v>-8.0742630915641295E-2</v>
      </c>
      <c r="S75" s="112">
        <f t="shared" si="24"/>
        <v>-9.6879208611485204E-2</v>
      </c>
      <c r="T75" s="112">
        <f t="shared" si="25"/>
        <v>-0.1087091790756555</v>
      </c>
    </row>
    <row r="76" spans="1:20" x14ac:dyDescent="0.45">
      <c r="A76" s="15" t="str">
        <f t="shared" si="17"/>
        <v>PCSB 5-Year Budget</v>
      </c>
      <c r="B76" s="150">
        <f t="shared" si="17"/>
        <v>186</v>
      </c>
      <c r="C76" s="15" t="str">
        <f t="shared" si="17"/>
        <v>Kingsman Academy PCS</v>
      </c>
      <c r="D76" s="6" t="str">
        <f t="shared" si="17"/>
        <v>2025-2026</v>
      </c>
      <c r="E76" t="s">
        <v>73</v>
      </c>
      <c r="F76" s="5" t="s">
        <v>10</v>
      </c>
      <c r="G76" s="20">
        <v>0</v>
      </c>
      <c r="H76" s="20">
        <v>0</v>
      </c>
      <c r="I76" s="20">
        <v>0</v>
      </c>
      <c r="J76" s="20">
        <v>0</v>
      </c>
      <c r="K76" s="20">
        <v>0</v>
      </c>
      <c r="L76" s="19" t="s">
        <v>10</v>
      </c>
      <c r="M76" s="120">
        <f t="shared" si="26"/>
        <v>0</v>
      </c>
      <c r="N76" s="120">
        <f t="shared" si="20"/>
        <v>0</v>
      </c>
      <c r="O76" s="120">
        <f t="shared" si="21"/>
        <v>0</v>
      </c>
      <c r="P76" s="120">
        <f t="shared" si="22"/>
        <v>0</v>
      </c>
      <c r="Q76" s="112">
        <f t="shared" si="27"/>
        <v>0</v>
      </c>
      <c r="R76" s="112">
        <f t="shared" si="23"/>
        <v>0</v>
      </c>
      <c r="S76" s="112">
        <f t="shared" si="24"/>
        <v>0</v>
      </c>
      <c r="T76" s="112">
        <f t="shared" si="25"/>
        <v>0</v>
      </c>
    </row>
    <row r="77" spans="1:20" x14ac:dyDescent="0.45">
      <c r="A77" s="15" t="str">
        <f t="shared" si="17"/>
        <v>PCSB 5-Year Budget</v>
      </c>
      <c r="B77" s="150">
        <f t="shared" si="17"/>
        <v>186</v>
      </c>
      <c r="C77" s="15" t="str">
        <f t="shared" si="17"/>
        <v>Kingsman Academy PCS</v>
      </c>
      <c r="D77" s="6" t="str">
        <f t="shared" si="17"/>
        <v>2025-2026</v>
      </c>
      <c r="E77" t="s">
        <v>74</v>
      </c>
      <c r="F77" s="5" t="s">
        <v>10</v>
      </c>
      <c r="G77" s="20">
        <v>2009164</v>
      </c>
      <c r="H77" s="20">
        <v>1305976.1190019941</v>
      </c>
      <c r="I77" s="20">
        <v>1308053.0674721557</v>
      </c>
      <c r="J77" s="20">
        <v>1346435.0409013412</v>
      </c>
      <c r="K77" s="20">
        <v>1336378.9785124511</v>
      </c>
      <c r="L77" s="19" t="s">
        <v>10</v>
      </c>
      <c r="M77" s="120">
        <f t="shared" si="26"/>
        <v>-703187.88099800586</v>
      </c>
      <c r="N77" s="120">
        <f t="shared" si="20"/>
        <v>2076.9484701615293</v>
      </c>
      <c r="O77" s="120">
        <f t="shared" si="21"/>
        <v>38381.973429185571</v>
      </c>
      <c r="P77" s="120">
        <f t="shared" si="22"/>
        <v>-10056.06238889019</v>
      </c>
      <c r="Q77" s="112">
        <f t="shared" si="27"/>
        <v>-0.34999028501307305</v>
      </c>
      <c r="R77" s="112">
        <f t="shared" si="23"/>
        <v>1.5903418446492725E-3</v>
      </c>
      <c r="S77" s="112">
        <f t="shared" si="24"/>
        <v>2.9342825901826495E-2</v>
      </c>
      <c r="T77" s="112">
        <f t="shared" si="25"/>
        <v>-7.4686576651766144E-3</v>
      </c>
    </row>
    <row r="78" spans="1:20" x14ac:dyDescent="0.45">
      <c r="A78" s="15" t="str">
        <f t="shared" si="17"/>
        <v>PCSB 5-Year Budget</v>
      </c>
      <c r="B78" s="150">
        <f t="shared" si="17"/>
        <v>186</v>
      </c>
      <c r="C78" s="15" t="str">
        <f t="shared" si="17"/>
        <v>Kingsman Academy PCS</v>
      </c>
      <c r="D78" s="6" t="str">
        <f t="shared" si="17"/>
        <v>2025-2026</v>
      </c>
      <c r="E78" t="s">
        <v>75</v>
      </c>
      <c r="F78" s="5" t="s">
        <v>10</v>
      </c>
      <c r="G78" s="20">
        <v>0</v>
      </c>
      <c r="H78" s="20">
        <v>0</v>
      </c>
      <c r="I78" s="20">
        <v>0</v>
      </c>
      <c r="J78" s="20">
        <v>0</v>
      </c>
      <c r="K78" s="20">
        <v>0</v>
      </c>
      <c r="L78" s="19" t="s">
        <v>10</v>
      </c>
      <c r="M78" s="120">
        <f t="shared" si="26"/>
        <v>0</v>
      </c>
      <c r="N78" s="120">
        <f t="shared" si="20"/>
        <v>0</v>
      </c>
      <c r="O78" s="120">
        <f t="shared" si="21"/>
        <v>0</v>
      </c>
      <c r="P78" s="120">
        <f t="shared" si="22"/>
        <v>0</v>
      </c>
      <c r="Q78" s="112">
        <f t="shared" si="27"/>
        <v>0</v>
      </c>
      <c r="R78" s="112">
        <f t="shared" si="23"/>
        <v>0</v>
      </c>
      <c r="S78" s="112">
        <f t="shared" si="24"/>
        <v>0</v>
      </c>
      <c r="T78" s="112">
        <f t="shared" si="25"/>
        <v>0</v>
      </c>
    </row>
    <row r="79" spans="1:20" x14ac:dyDescent="0.45">
      <c r="A79" s="15" t="str">
        <f t="shared" si="17"/>
        <v>PCSB 5-Year Budget</v>
      </c>
      <c r="B79" s="150">
        <f t="shared" si="17"/>
        <v>186</v>
      </c>
      <c r="C79" s="15" t="str">
        <f t="shared" si="17"/>
        <v>Kingsman Academy PCS</v>
      </c>
      <c r="D79" s="6" t="str">
        <f t="shared" si="17"/>
        <v>2025-2026</v>
      </c>
      <c r="E79" s="17" t="s">
        <v>76</v>
      </c>
      <c r="F79" s="5" t="s">
        <v>10</v>
      </c>
      <c r="G79" s="22">
        <f>SUM(G73,G75,G77)</f>
        <v>2616142</v>
      </c>
      <c r="H79" s="22">
        <f t="shared" ref="H79:K79" si="30">SUM(H73,H75,H77)</f>
        <v>1872628.1190019941</v>
      </c>
      <c r="I79" s="22">
        <f t="shared" si="30"/>
        <v>1888153.0674721557</v>
      </c>
      <c r="J79" s="22">
        <f t="shared" si="30"/>
        <v>1917063.0409013412</v>
      </c>
      <c r="K79" s="22">
        <f t="shared" si="30"/>
        <v>1897266.9785124511</v>
      </c>
      <c r="L79" s="5" t="s">
        <v>10</v>
      </c>
      <c r="M79" s="124">
        <f t="shared" si="26"/>
        <v>-743513.88099800586</v>
      </c>
      <c r="N79" s="124">
        <f t="shared" si="20"/>
        <v>15524.948470161529</v>
      </c>
      <c r="O79" s="124">
        <f t="shared" si="21"/>
        <v>28909.973429185571</v>
      </c>
      <c r="P79" s="124">
        <f t="shared" si="22"/>
        <v>-19796.06238889019</v>
      </c>
      <c r="Q79" s="125">
        <f t="shared" si="27"/>
        <v>-0.28420241752856146</v>
      </c>
      <c r="R79" s="125">
        <f t="shared" si="23"/>
        <v>8.2904599758095356E-3</v>
      </c>
      <c r="S79" s="125">
        <f t="shared" si="24"/>
        <v>1.5311244584577041E-2</v>
      </c>
      <c r="T79" s="125">
        <f t="shared" si="25"/>
        <v>-1.0326244868600001E-2</v>
      </c>
    </row>
    <row r="80" spans="1:20" x14ac:dyDescent="0.45">
      <c r="A80" s="15" t="str">
        <f t="shared" si="17"/>
        <v>PCSB 5-Year Budget</v>
      </c>
      <c r="B80" s="150">
        <f t="shared" si="17"/>
        <v>186</v>
      </c>
      <c r="C80" s="15" t="str">
        <f t="shared" si="17"/>
        <v>Kingsman Academy PCS</v>
      </c>
      <c r="D80" s="6" t="str">
        <f t="shared" si="17"/>
        <v>2025-2026</v>
      </c>
      <c r="E80" s="17" t="s">
        <v>77</v>
      </c>
      <c r="F80" s="5" t="s">
        <v>10</v>
      </c>
      <c r="G80" s="22">
        <f>SUM(G72,G74,G76,G78)</f>
        <v>0</v>
      </c>
      <c r="H80" s="22">
        <f t="shared" ref="H80:K80" si="31">SUM(H72,H74,H76,H78)</f>
        <v>0</v>
      </c>
      <c r="I80" s="22">
        <f t="shared" si="31"/>
        <v>0</v>
      </c>
      <c r="J80" s="22">
        <f t="shared" si="31"/>
        <v>0</v>
      </c>
      <c r="K80" s="22">
        <f t="shared" si="31"/>
        <v>0</v>
      </c>
      <c r="L80" s="5" t="s">
        <v>10</v>
      </c>
      <c r="M80" s="124">
        <f t="shared" si="26"/>
        <v>0</v>
      </c>
      <c r="N80" s="124">
        <f t="shared" si="20"/>
        <v>0</v>
      </c>
      <c r="O80" s="124">
        <f t="shared" si="21"/>
        <v>0</v>
      </c>
      <c r="P80" s="124">
        <f t="shared" si="22"/>
        <v>0</v>
      </c>
      <c r="Q80" s="125">
        <f t="shared" si="27"/>
        <v>0</v>
      </c>
      <c r="R80" s="125">
        <f t="shared" si="23"/>
        <v>0</v>
      </c>
      <c r="S80" s="125">
        <f t="shared" si="24"/>
        <v>0</v>
      </c>
      <c r="T80" s="125">
        <f t="shared" si="25"/>
        <v>0</v>
      </c>
    </row>
    <row r="81" spans="1:20" x14ac:dyDescent="0.45">
      <c r="A81" s="15" t="str">
        <f t="shared" si="17"/>
        <v>PCSB 5-Year Budget</v>
      </c>
      <c r="B81" s="150">
        <f t="shared" si="17"/>
        <v>186</v>
      </c>
      <c r="C81" s="15" t="str">
        <f t="shared" si="17"/>
        <v>Kingsman Academy PCS</v>
      </c>
      <c r="D81" s="6" t="str">
        <f t="shared" si="17"/>
        <v>2025-2026</v>
      </c>
      <c r="E81" s="17" t="s">
        <v>78</v>
      </c>
      <c r="F81" s="5" t="s">
        <v>10</v>
      </c>
      <c r="G81" s="22">
        <f>G79+G80</f>
        <v>2616142</v>
      </c>
      <c r="H81" s="22">
        <f t="shared" ref="H81:K81" si="32">H79+H80</f>
        <v>1872628.1190019941</v>
      </c>
      <c r="I81" s="22">
        <f t="shared" si="32"/>
        <v>1888153.0674721557</v>
      </c>
      <c r="J81" s="22">
        <f t="shared" si="32"/>
        <v>1917063.0409013412</v>
      </c>
      <c r="K81" s="22">
        <f t="shared" si="32"/>
        <v>1897266.9785124511</v>
      </c>
      <c r="L81" s="5" t="s">
        <v>10</v>
      </c>
      <c r="M81" s="124">
        <f t="shared" si="26"/>
        <v>-743513.88099800586</v>
      </c>
      <c r="N81" s="124">
        <f t="shared" si="20"/>
        <v>15524.948470161529</v>
      </c>
      <c r="O81" s="124">
        <f t="shared" si="21"/>
        <v>28909.973429185571</v>
      </c>
      <c r="P81" s="124">
        <f t="shared" si="22"/>
        <v>-19796.06238889019</v>
      </c>
      <c r="Q81" s="125">
        <f t="shared" si="27"/>
        <v>-0.28420241752856146</v>
      </c>
      <c r="R81" s="125">
        <f t="shared" si="23"/>
        <v>8.2904599758095356E-3</v>
      </c>
      <c r="S81" s="125">
        <f t="shared" si="24"/>
        <v>1.5311244584577041E-2</v>
      </c>
      <c r="T81" s="125">
        <f t="shared" si="25"/>
        <v>-1.0326244868600001E-2</v>
      </c>
    </row>
    <row r="82" spans="1:20" ht="30" customHeight="1" x14ac:dyDescent="0.45">
      <c r="A82" s="15" t="str">
        <f t="shared" si="17"/>
        <v>PCSB 5-Year Budget</v>
      </c>
      <c r="B82" s="150">
        <f t="shared" si="17"/>
        <v>186</v>
      </c>
      <c r="C82" s="15" t="str">
        <f t="shared" si="17"/>
        <v>Kingsman Academy PCS</v>
      </c>
      <c r="D82" s="6" t="str">
        <f t="shared" si="17"/>
        <v>2025-2026</v>
      </c>
      <c r="E82" t="s">
        <v>79</v>
      </c>
      <c r="F82" s="5" t="s">
        <v>10</v>
      </c>
      <c r="G82" s="20">
        <v>279180</v>
      </c>
      <c r="H82" s="20">
        <v>249429</v>
      </c>
      <c r="I82" s="20">
        <v>291128</v>
      </c>
      <c r="J82" s="20">
        <v>267086</v>
      </c>
      <c r="K82" s="20">
        <v>242270</v>
      </c>
      <c r="L82" s="19" t="s">
        <v>341</v>
      </c>
      <c r="M82" s="120">
        <f t="shared" si="26"/>
        <v>-29751</v>
      </c>
      <c r="N82" s="120">
        <f t="shared" si="20"/>
        <v>41699</v>
      </c>
      <c r="O82" s="120">
        <f t="shared" si="21"/>
        <v>-24042</v>
      </c>
      <c r="P82" s="120">
        <f t="shared" si="22"/>
        <v>-24816</v>
      </c>
      <c r="Q82" s="112">
        <f t="shared" si="27"/>
        <v>-0.10656565656565657</v>
      </c>
      <c r="R82" s="112">
        <f t="shared" si="23"/>
        <v>0.16717783417325172</v>
      </c>
      <c r="S82" s="112">
        <f t="shared" si="24"/>
        <v>-8.2582231870517442E-2</v>
      </c>
      <c r="T82" s="112">
        <f t="shared" si="25"/>
        <v>-9.2913892903409387E-2</v>
      </c>
    </row>
    <row r="83" spans="1:20" x14ac:dyDescent="0.45">
      <c r="A83" s="15" t="str">
        <f t="shared" si="17"/>
        <v>PCSB 5-Year Budget</v>
      </c>
      <c r="B83" s="150">
        <f t="shared" si="17"/>
        <v>186</v>
      </c>
      <c r="C83" s="15" t="str">
        <f t="shared" si="17"/>
        <v>Kingsman Academy PCS</v>
      </c>
      <c r="D83" s="6" t="str">
        <f t="shared" si="17"/>
        <v>2025-2026</v>
      </c>
      <c r="E83" t="s">
        <v>80</v>
      </c>
      <c r="F83" s="5" t="s">
        <v>10</v>
      </c>
      <c r="G83" s="20">
        <v>0</v>
      </c>
      <c r="H83" s="20">
        <v>0</v>
      </c>
      <c r="I83" s="20">
        <v>0</v>
      </c>
      <c r="J83" s="20">
        <v>0</v>
      </c>
      <c r="K83" s="20">
        <v>0</v>
      </c>
      <c r="L83" s="19" t="s">
        <v>10</v>
      </c>
      <c r="M83" s="120">
        <f t="shared" si="26"/>
        <v>0</v>
      </c>
      <c r="N83" s="120">
        <f t="shared" si="20"/>
        <v>0</v>
      </c>
      <c r="O83" s="120">
        <f t="shared" si="21"/>
        <v>0</v>
      </c>
      <c r="P83" s="120">
        <f t="shared" si="22"/>
        <v>0</v>
      </c>
      <c r="Q83" s="112">
        <f t="shared" si="27"/>
        <v>0</v>
      </c>
      <c r="R83" s="112">
        <f t="shared" si="23"/>
        <v>0</v>
      </c>
      <c r="S83" s="112">
        <f t="shared" si="24"/>
        <v>0</v>
      </c>
      <c r="T83" s="112">
        <f t="shared" si="25"/>
        <v>0</v>
      </c>
    </row>
    <row r="84" spans="1:20" x14ac:dyDescent="0.45">
      <c r="A84" s="15" t="str">
        <f t="shared" si="17"/>
        <v>PCSB 5-Year Budget</v>
      </c>
      <c r="B84" s="150">
        <f t="shared" si="17"/>
        <v>186</v>
      </c>
      <c r="C84" s="15" t="str">
        <f t="shared" si="17"/>
        <v>Kingsman Academy PCS</v>
      </c>
      <c r="D84" s="6" t="str">
        <f t="shared" si="17"/>
        <v>2025-2026</v>
      </c>
      <c r="E84" t="s">
        <v>81</v>
      </c>
      <c r="F84" s="5" t="s">
        <v>10</v>
      </c>
      <c r="G84" s="20">
        <v>0</v>
      </c>
      <c r="H84" s="20">
        <v>0</v>
      </c>
      <c r="I84" s="20">
        <v>0</v>
      </c>
      <c r="J84" s="20">
        <v>0</v>
      </c>
      <c r="K84" s="20">
        <v>0</v>
      </c>
      <c r="L84" s="19" t="s">
        <v>10</v>
      </c>
      <c r="M84" s="120">
        <f t="shared" si="26"/>
        <v>0</v>
      </c>
      <c r="N84" s="120">
        <f t="shared" si="20"/>
        <v>0</v>
      </c>
      <c r="O84" s="120">
        <f t="shared" si="21"/>
        <v>0</v>
      </c>
      <c r="P84" s="120">
        <f t="shared" si="22"/>
        <v>0</v>
      </c>
      <c r="Q84" s="112">
        <f t="shared" si="27"/>
        <v>0</v>
      </c>
      <c r="R84" s="112">
        <f t="shared" si="23"/>
        <v>0</v>
      </c>
      <c r="S84" s="112">
        <f t="shared" si="24"/>
        <v>0</v>
      </c>
      <c r="T84" s="112">
        <f t="shared" si="25"/>
        <v>0</v>
      </c>
    </row>
    <row r="85" spans="1:20" x14ac:dyDescent="0.45">
      <c r="A85" s="15" t="str">
        <f t="shared" si="17"/>
        <v>PCSB 5-Year Budget</v>
      </c>
      <c r="B85" s="150">
        <f t="shared" si="17"/>
        <v>186</v>
      </c>
      <c r="C85" s="15" t="str">
        <f t="shared" si="17"/>
        <v>Kingsman Academy PCS</v>
      </c>
      <c r="D85" s="6" t="str">
        <f t="shared" si="17"/>
        <v>2025-2026</v>
      </c>
      <c r="E85" t="s">
        <v>82</v>
      </c>
      <c r="F85" s="5" t="s">
        <v>10</v>
      </c>
      <c r="G85" s="20">
        <v>1700278</v>
      </c>
      <c r="H85" s="20">
        <v>2125487.1415955122</v>
      </c>
      <c r="I85" s="20">
        <v>2184646.2170507968</v>
      </c>
      <c r="J85" s="20">
        <v>2245556.782555169</v>
      </c>
      <c r="K85" s="20">
        <v>2288235.6444862722</v>
      </c>
      <c r="L85" s="19" t="s">
        <v>340</v>
      </c>
      <c r="M85" s="120">
        <f t="shared" si="26"/>
        <v>425209.14159551216</v>
      </c>
      <c r="N85" s="120">
        <f t="shared" si="20"/>
        <v>59159.075455284677</v>
      </c>
      <c r="O85" s="120">
        <f t="shared" si="21"/>
        <v>60910.56550437212</v>
      </c>
      <c r="P85" s="120">
        <f t="shared" si="22"/>
        <v>42678.861931103282</v>
      </c>
      <c r="Q85" s="112">
        <f t="shared" si="27"/>
        <v>0.25008212868455171</v>
      </c>
      <c r="R85" s="112">
        <f t="shared" si="23"/>
        <v>2.7833184354564711E-2</v>
      </c>
      <c r="S85" s="112">
        <f t="shared" si="24"/>
        <v>2.788120338614801E-2</v>
      </c>
      <c r="T85" s="112">
        <f t="shared" si="25"/>
        <v>1.9005915264605315E-2</v>
      </c>
    </row>
    <row r="86" spans="1:20" x14ac:dyDescent="0.45">
      <c r="A86" s="15" t="str">
        <f t="shared" si="17"/>
        <v>PCSB 5-Year Budget</v>
      </c>
      <c r="B86" s="150">
        <f t="shared" si="17"/>
        <v>186</v>
      </c>
      <c r="C86" s="15" t="str">
        <f t="shared" si="17"/>
        <v>Kingsman Academy PCS</v>
      </c>
      <c r="D86" s="6" t="str">
        <f t="shared" si="17"/>
        <v>2025-2026</v>
      </c>
      <c r="E86" s="17" t="s">
        <v>83</v>
      </c>
      <c r="F86" s="5" t="s">
        <v>10</v>
      </c>
      <c r="G86" s="22">
        <f>SUM(G82:G85)</f>
        <v>1979458</v>
      </c>
      <c r="H86" s="22">
        <f>SUM(H82:H85)</f>
        <v>2374916.1415955122</v>
      </c>
      <c r="I86" s="22">
        <f>SUM(I82:I85)</f>
        <v>2475774.2170507968</v>
      </c>
      <c r="J86" s="22">
        <f>SUM(J82:J85)</f>
        <v>2512642.782555169</v>
      </c>
      <c r="K86" s="22">
        <f>SUM(K82:K85)</f>
        <v>2530505.6444862722</v>
      </c>
      <c r="L86" s="5" t="s">
        <v>10</v>
      </c>
      <c r="M86" s="124">
        <f t="shared" si="26"/>
        <v>395458.14159551216</v>
      </c>
      <c r="N86" s="124">
        <f t="shared" si="20"/>
        <v>100858.07545528468</v>
      </c>
      <c r="O86" s="124">
        <f t="shared" si="21"/>
        <v>36868.56550437212</v>
      </c>
      <c r="P86" s="124">
        <f t="shared" si="22"/>
        <v>17862.861931103282</v>
      </c>
      <c r="Q86" s="125">
        <f t="shared" si="27"/>
        <v>0.19978102167134243</v>
      </c>
      <c r="R86" s="125">
        <f t="shared" si="23"/>
        <v>4.246805758266748E-2</v>
      </c>
      <c r="S86" s="125">
        <f t="shared" si="24"/>
        <v>1.4891731746156911E-2</v>
      </c>
      <c r="T86" s="125">
        <f t="shared" si="25"/>
        <v>7.1091927810518667E-3</v>
      </c>
    </row>
    <row r="87" spans="1:20" ht="30" customHeight="1" x14ac:dyDescent="0.45">
      <c r="A87" s="15" t="str">
        <f t="shared" si="17"/>
        <v>PCSB 5-Year Budget</v>
      </c>
      <c r="B87" s="150">
        <f t="shared" si="17"/>
        <v>186</v>
      </c>
      <c r="C87" s="15" t="str">
        <f t="shared" si="17"/>
        <v>Kingsman Academy PCS</v>
      </c>
      <c r="D87" s="6" t="str">
        <f t="shared" si="17"/>
        <v>2025-2026</v>
      </c>
      <c r="E87" s="17" t="s">
        <v>84</v>
      </c>
      <c r="F87" s="5" t="s">
        <v>10</v>
      </c>
      <c r="G87" s="22">
        <f ca="1">SUM(G67,G71,G81,G86)</f>
        <v>13151586</v>
      </c>
      <c r="H87" s="22">
        <f>SUM(H67,H71,H81,H86)</f>
        <v>14316667.463699592</v>
      </c>
      <c r="I87" s="22">
        <f>SUM(I67,I71,I81,I86)</f>
        <v>14656717.513042318</v>
      </c>
      <c r="J87" s="22">
        <f>SUM(J67,J71,J81,J86)</f>
        <v>14966550.862310406</v>
      </c>
      <c r="K87" s="22">
        <f>SUM(K67,K71,K81,K86)</f>
        <v>15160108.655061452</v>
      </c>
      <c r="L87" s="5" t="s">
        <v>10</v>
      </c>
      <c r="M87" s="124">
        <f t="shared" ca="1" si="26"/>
        <v>1165081.4636995923</v>
      </c>
      <c r="N87" s="124">
        <f t="shared" si="20"/>
        <v>340050.04934272543</v>
      </c>
      <c r="O87" s="124">
        <f t="shared" si="21"/>
        <v>309833.34926808812</v>
      </c>
      <c r="P87" s="124">
        <f t="shared" si="22"/>
        <v>193557.7927510459</v>
      </c>
      <c r="Q87" s="125">
        <f t="shared" ca="1" si="27"/>
        <v>8.858866631747625E-2</v>
      </c>
      <c r="R87" s="125">
        <f t="shared" si="23"/>
        <v>2.3752039376826635E-2</v>
      </c>
      <c r="S87" s="125">
        <f t="shared" si="24"/>
        <v>2.1139340987665355E-2</v>
      </c>
      <c r="T87" s="125">
        <f t="shared" si="25"/>
        <v>1.293269200978522E-2</v>
      </c>
    </row>
    <row r="88" spans="1:20" ht="30" customHeight="1" x14ac:dyDescent="0.45">
      <c r="A88" s="15" t="str">
        <f t="shared" si="17"/>
        <v>PCSB 5-Year Budget</v>
      </c>
      <c r="B88" s="150">
        <f t="shared" si="17"/>
        <v>186</v>
      </c>
      <c r="C88" s="15" t="str">
        <f t="shared" si="17"/>
        <v>Kingsman Academy PCS</v>
      </c>
      <c r="D88" s="6" t="str">
        <f t="shared" si="17"/>
        <v>2025-2026</v>
      </c>
      <c r="E88" s="17" t="s">
        <v>85</v>
      </c>
      <c r="F88" s="5" t="s">
        <v>10</v>
      </c>
      <c r="G88" s="21">
        <f ca="1">G53-G87</f>
        <v>1457981.6999999993</v>
      </c>
      <c r="H88" s="21">
        <f>H53-H87</f>
        <v>675810.48765040934</v>
      </c>
      <c r="I88" s="21">
        <f>I53-I87</f>
        <v>647844.34933468327</v>
      </c>
      <c r="J88" s="21">
        <f>J53-J87</f>
        <v>656936.70478613488</v>
      </c>
      <c r="K88" s="21">
        <f>K53-K87</f>
        <v>783378.63352065347</v>
      </c>
      <c r="L88" s="5" t="s">
        <v>10</v>
      </c>
      <c r="M88" s="122">
        <f t="shared" ca="1" si="26"/>
        <v>-782171.21234958991</v>
      </c>
      <c r="N88" s="122">
        <f t="shared" si="20"/>
        <v>-27966.138315726072</v>
      </c>
      <c r="O88" s="122">
        <f t="shared" si="21"/>
        <v>9092.3554514516145</v>
      </c>
      <c r="P88" s="122">
        <f t="shared" si="22"/>
        <v>126441.92873451859</v>
      </c>
      <c r="Q88" s="123">
        <f t="shared" ca="1" si="27"/>
        <v>-0.53647532911393214</v>
      </c>
      <c r="R88" s="123">
        <f t="shared" si="23"/>
        <v>-4.1381628173537167E-2</v>
      </c>
      <c r="S88" s="123">
        <f t="shared" si="24"/>
        <v>1.4034783911890551E-2</v>
      </c>
      <c r="T88" s="123">
        <f t="shared" si="25"/>
        <v>0.19247201109836243</v>
      </c>
    </row>
    <row r="89" spans="1:20" x14ac:dyDescent="0.45">
      <c r="A89" s="15" t="str">
        <f t="shared" si="17"/>
        <v>PCSB 5-Year Budget</v>
      </c>
      <c r="B89" s="150">
        <f t="shared" si="17"/>
        <v>186</v>
      </c>
      <c r="C89" s="15" t="str">
        <f t="shared" si="17"/>
        <v>Kingsman Academy PCS</v>
      </c>
      <c r="D89" s="6" t="str">
        <f t="shared" si="17"/>
        <v>2025-2026</v>
      </c>
      <c r="E89" s="18" t="s">
        <v>86</v>
      </c>
      <c r="F89" s="5" t="s">
        <v>10</v>
      </c>
      <c r="G89" s="20">
        <v>0</v>
      </c>
      <c r="H89" s="20">
        <v>0</v>
      </c>
      <c r="I89" s="20">
        <v>0</v>
      </c>
      <c r="J89" s="20">
        <v>0</v>
      </c>
      <c r="K89" s="20">
        <v>0</v>
      </c>
      <c r="L89" s="19" t="s">
        <v>10</v>
      </c>
      <c r="M89" s="120">
        <f t="shared" si="26"/>
        <v>0</v>
      </c>
      <c r="N89" s="120">
        <f t="shared" si="20"/>
        <v>0</v>
      </c>
      <c r="O89" s="120">
        <f t="shared" si="21"/>
        <v>0</v>
      </c>
      <c r="P89" s="120">
        <f t="shared" si="22"/>
        <v>0</v>
      </c>
      <c r="Q89" s="112">
        <f t="shared" si="27"/>
        <v>0</v>
      </c>
      <c r="R89" s="112">
        <f t="shared" si="23"/>
        <v>0</v>
      </c>
      <c r="S89" s="112">
        <f t="shared" si="24"/>
        <v>0</v>
      </c>
      <c r="T89" s="112">
        <f t="shared" si="25"/>
        <v>0</v>
      </c>
    </row>
    <row r="90" spans="1:20" x14ac:dyDescent="0.45">
      <c r="A90" s="15" t="str">
        <f t="shared" si="17"/>
        <v>PCSB 5-Year Budget</v>
      </c>
      <c r="B90" s="150">
        <f t="shared" si="17"/>
        <v>186</v>
      </c>
      <c r="C90" s="15" t="str">
        <f t="shared" si="17"/>
        <v>Kingsman Academy PCS</v>
      </c>
      <c r="D90" s="6" t="str">
        <f t="shared" si="17"/>
        <v>2025-2026</v>
      </c>
      <c r="E90" s="18" t="s">
        <v>87</v>
      </c>
      <c r="F90" s="5" t="s">
        <v>10</v>
      </c>
      <c r="G90" s="20" t="str">
        <f t="shared" ref="G90:K92" si="33">IF(G89=0,"None","Describe")</f>
        <v>None</v>
      </c>
      <c r="H90" s="20" t="str">
        <f t="shared" si="33"/>
        <v>None</v>
      </c>
      <c r="I90" s="20" t="str">
        <f t="shared" si="33"/>
        <v>None</v>
      </c>
      <c r="J90" s="20" t="str">
        <f t="shared" si="33"/>
        <v>None</v>
      </c>
      <c r="K90" s="20" t="str">
        <f t="shared" si="33"/>
        <v>None</v>
      </c>
      <c r="L90" s="5" t="s">
        <v>10</v>
      </c>
      <c r="M90" s="120">
        <v>0</v>
      </c>
      <c r="N90" s="120">
        <v>0</v>
      </c>
      <c r="O90" s="120">
        <v>0</v>
      </c>
      <c r="P90" s="120">
        <v>0</v>
      </c>
      <c r="Q90" s="112">
        <v>0</v>
      </c>
      <c r="R90" s="112">
        <v>0</v>
      </c>
      <c r="S90" s="112">
        <v>0</v>
      </c>
      <c r="T90" s="112">
        <v>0</v>
      </c>
    </row>
    <row r="91" spans="1:20" x14ac:dyDescent="0.45">
      <c r="A91" s="15" t="str">
        <f t="shared" si="17"/>
        <v>PCSB 5-Year Budget</v>
      </c>
      <c r="B91" s="150">
        <f t="shared" si="17"/>
        <v>186</v>
      </c>
      <c r="C91" s="15" t="str">
        <f t="shared" si="17"/>
        <v>Kingsman Academy PCS</v>
      </c>
      <c r="D91" s="6" t="str">
        <f t="shared" si="17"/>
        <v>2025-2026</v>
      </c>
      <c r="E91" s="18" t="s">
        <v>88</v>
      </c>
      <c r="F91" s="5" t="s">
        <v>10</v>
      </c>
      <c r="G91" s="20">
        <v>0</v>
      </c>
      <c r="H91" s="20">
        <v>0</v>
      </c>
      <c r="I91" s="20">
        <v>0</v>
      </c>
      <c r="J91" s="20">
        <v>0</v>
      </c>
      <c r="K91" s="20">
        <v>0</v>
      </c>
      <c r="L91" s="19" t="s">
        <v>10</v>
      </c>
      <c r="M91" s="120">
        <f t="shared" si="26"/>
        <v>0</v>
      </c>
      <c r="N91" s="120">
        <f t="shared" si="20"/>
        <v>0</v>
      </c>
      <c r="O91" s="120">
        <f t="shared" si="21"/>
        <v>0</v>
      </c>
      <c r="P91" s="120">
        <f t="shared" si="22"/>
        <v>0</v>
      </c>
      <c r="Q91" s="112">
        <f t="shared" si="27"/>
        <v>0</v>
      </c>
      <c r="R91" s="112">
        <f t="shared" si="23"/>
        <v>0</v>
      </c>
      <c r="S91" s="112">
        <f t="shared" si="24"/>
        <v>0</v>
      </c>
      <c r="T91" s="112">
        <f t="shared" si="25"/>
        <v>0</v>
      </c>
    </row>
    <row r="92" spans="1:20" x14ac:dyDescent="0.45">
      <c r="A92" s="15" t="str">
        <f t="shared" si="17"/>
        <v>PCSB 5-Year Budget</v>
      </c>
      <c r="B92" s="150">
        <f t="shared" si="17"/>
        <v>186</v>
      </c>
      <c r="C92" s="15" t="str">
        <f t="shared" si="17"/>
        <v>Kingsman Academy PCS</v>
      </c>
      <c r="D92" s="6" t="str">
        <f t="shared" si="17"/>
        <v>2025-2026</v>
      </c>
      <c r="E92" s="18" t="s">
        <v>89</v>
      </c>
      <c r="F92" s="5" t="s">
        <v>10</v>
      </c>
      <c r="G92" s="20" t="str">
        <f t="shared" si="33"/>
        <v>None</v>
      </c>
      <c r="H92" s="20" t="str">
        <f t="shared" si="33"/>
        <v>None</v>
      </c>
      <c r="I92" s="20" t="str">
        <f t="shared" si="33"/>
        <v>None</v>
      </c>
      <c r="J92" s="20" t="str">
        <f t="shared" si="33"/>
        <v>None</v>
      </c>
      <c r="K92" s="20" t="str">
        <f t="shared" si="33"/>
        <v>None</v>
      </c>
      <c r="L92" s="5" t="s">
        <v>10</v>
      </c>
      <c r="M92" s="120">
        <v>0</v>
      </c>
      <c r="N92" s="120">
        <v>0</v>
      </c>
      <c r="O92" s="120">
        <v>0</v>
      </c>
      <c r="P92" s="120">
        <v>0</v>
      </c>
      <c r="Q92" s="112">
        <v>0</v>
      </c>
      <c r="R92" s="112">
        <v>0</v>
      </c>
      <c r="S92" s="112">
        <v>0</v>
      </c>
      <c r="T92" s="112">
        <v>0</v>
      </c>
    </row>
    <row r="93" spans="1:20" x14ac:dyDescent="0.45">
      <c r="A93" s="15" t="str">
        <f t="shared" si="17"/>
        <v>PCSB 5-Year Budget</v>
      </c>
      <c r="B93" s="150">
        <f t="shared" si="17"/>
        <v>186</v>
      </c>
      <c r="C93" s="15" t="str">
        <f t="shared" si="17"/>
        <v>Kingsman Academy PCS</v>
      </c>
      <c r="D93" s="6" t="str">
        <f t="shared" si="17"/>
        <v>2025-2026</v>
      </c>
      <c r="E93" s="17" t="s">
        <v>90</v>
      </c>
      <c r="F93" s="5" t="s">
        <v>10</v>
      </c>
      <c r="G93" s="22">
        <f t="shared" ref="G93:K93" ca="1" si="34">SUM(G88:G89,G91)</f>
        <v>1457981.6999999993</v>
      </c>
      <c r="H93" s="22">
        <f t="shared" si="34"/>
        <v>675810.48765040934</v>
      </c>
      <c r="I93" s="22">
        <f t="shared" si="34"/>
        <v>647844.34933468327</v>
      </c>
      <c r="J93" s="22">
        <f t="shared" si="34"/>
        <v>656936.70478613488</v>
      </c>
      <c r="K93" s="22">
        <f t="shared" si="34"/>
        <v>783378.63352065347</v>
      </c>
      <c r="L93" s="5" t="s">
        <v>10</v>
      </c>
      <c r="M93" s="124">
        <f t="shared" ca="1" si="26"/>
        <v>-782171.21234958991</v>
      </c>
      <c r="N93" s="124">
        <f t="shared" si="20"/>
        <v>-27966.138315726072</v>
      </c>
      <c r="O93" s="124">
        <f t="shared" si="21"/>
        <v>9092.3554514516145</v>
      </c>
      <c r="P93" s="124">
        <f t="shared" si="22"/>
        <v>126441.92873451859</v>
      </c>
      <c r="Q93" s="125">
        <f t="shared" ca="1" si="27"/>
        <v>-0.53647532911393214</v>
      </c>
      <c r="R93" s="125">
        <f t="shared" si="23"/>
        <v>-4.1381628173537167E-2</v>
      </c>
      <c r="S93" s="125">
        <f t="shared" si="24"/>
        <v>1.4034783911890551E-2</v>
      </c>
      <c r="T93" s="125">
        <f t="shared" si="25"/>
        <v>0.19247201109836243</v>
      </c>
    </row>
    <row r="94" spans="1:20" ht="30" customHeight="1" thickBot="1" x14ac:dyDescent="0.5">
      <c r="A94" s="15" t="str">
        <f t="shared" ref="A94:D94" si="35">A$2</f>
        <v>PCSB 5-Year Budget</v>
      </c>
      <c r="B94" s="150">
        <f t="shared" si="35"/>
        <v>186</v>
      </c>
      <c r="C94" s="15" t="str">
        <f t="shared" si="35"/>
        <v>Kingsman Academy PCS</v>
      </c>
      <c r="D94" s="6" t="str">
        <f t="shared" si="35"/>
        <v>2025-2026</v>
      </c>
      <c r="E94" s="17" t="s">
        <v>91</v>
      </c>
      <c r="F94" s="169">
        <v>8704745</v>
      </c>
      <c r="G94" s="24">
        <f ca="1">F94+G93</f>
        <v>10162726.699999999</v>
      </c>
      <c r="H94" s="24">
        <f ca="1">G94+H93</f>
        <v>10838537.187650409</v>
      </c>
      <c r="I94" s="24">
        <f ca="1">H94+I93</f>
        <v>11486381.536985092</v>
      </c>
      <c r="J94" s="24">
        <f ca="1">I94+J93</f>
        <v>12143318.241771227</v>
      </c>
      <c r="K94" s="24">
        <f t="shared" ref="K94" ca="1" si="36">J94+K93</f>
        <v>12926696.87529188</v>
      </c>
      <c r="L94" s="5" t="s">
        <v>10</v>
      </c>
      <c r="M94" s="130">
        <f t="shared" ca="1" si="26"/>
        <v>675810.48765040934</v>
      </c>
      <c r="N94" s="130">
        <f t="shared" ca="1" si="20"/>
        <v>647844.34933468327</v>
      </c>
      <c r="O94" s="130">
        <f t="shared" ca="1" si="21"/>
        <v>656936.70478613488</v>
      </c>
      <c r="P94" s="130">
        <f t="shared" ca="1" si="22"/>
        <v>783378.63352065347</v>
      </c>
      <c r="Q94" s="131">
        <f t="shared" ca="1" si="27"/>
        <v>6.6498933563805207E-2</v>
      </c>
      <c r="R94" s="131">
        <f t="shared" ca="1" si="23"/>
        <v>5.9772304889339385E-2</v>
      </c>
      <c r="S94" s="131">
        <f t="shared" ca="1" si="24"/>
        <v>5.7192659208721137E-2</v>
      </c>
      <c r="T94" s="131">
        <f t="shared" ca="1" si="25"/>
        <v>6.4511084855368966E-2</v>
      </c>
    </row>
    <row r="95" spans="1:20" ht="30" customHeight="1" thickTop="1" x14ac:dyDescent="0.45">
      <c r="A95" s="15" t="str">
        <f t="shared" si="17"/>
        <v>PCSB 5-Year Budget</v>
      </c>
      <c r="B95" s="150">
        <f t="shared" si="17"/>
        <v>186</v>
      </c>
      <c r="C95" s="15" t="str">
        <f t="shared" si="17"/>
        <v>Kingsman Academy PCS</v>
      </c>
      <c r="D95" s="6" t="str">
        <f t="shared" si="17"/>
        <v>2025-2026</v>
      </c>
      <c r="E95" t="s">
        <v>92</v>
      </c>
      <c r="F95" s="5" t="s">
        <v>10</v>
      </c>
      <c r="G95" s="170">
        <v>1140041</v>
      </c>
      <c r="H95" s="170">
        <f>ROUND((H93+H82+H73),0)</f>
        <v>1267338</v>
      </c>
      <c r="I95" s="170">
        <f t="shared" ref="I95:K95" si="37">ROUND((I93+I82+I73),0)</f>
        <v>1312650</v>
      </c>
      <c r="J95" s="170">
        <f t="shared" si="37"/>
        <v>1308227</v>
      </c>
      <c r="K95" s="170">
        <f t="shared" si="37"/>
        <v>1420379</v>
      </c>
      <c r="L95" s="19" t="s">
        <v>10</v>
      </c>
      <c r="M95" s="120">
        <f t="shared" si="26"/>
        <v>127297</v>
      </c>
      <c r="N95" s="120">
        <f t="shared" si="20"/>
        <v>45312</v>
      </c>
      <c r="O95" s="120">
        <f t="shared" si="21"/>
        <v>-4423</v>
      </c>
      <c r="P95" s="120">
        <f t="shared" si="22"/>
        <v>112152</v>
      </c>
      <c r="Q95" s="112">
        <f t="shared" si="27"/>
        <v>0.11166001924492189</v>
      </c>
      <c r="R95" s="112">
        <f t="shared" si="23"/>
        <v>3.5753682127419834E-2</v>
      </c>
      <c r="S95" s="112">
        <f t="shared" si="24"/>
        <v>-3.3695196739420255E-3</v>
      </c>
      <c r="T95" s="112">
        <f t="shared" si="25"/>
        <v>8.57282413526093E-2</v>
      </c>
    </row>
    <row r="96" spans="1:20" x14ac:dyDescent="0.45">
      <c r="A96" s="15" t="str">
        <f t="shared" si="17"/>
        <v>PCSB 5-Year Budget</v>
      </c>
      <c r="B96" s="150">
        <f t="shared" si="17"/>
        <v>186</v>
      </c>
      <c r="C96" s="15" t="str">
        <f t="shared" si="17"/>
        <v>Kingsman Academy PCS</v>
      </c>
      <c r="D96" s="6" t="str">
        <f t="shared" si="17"/>
        <v>2025-2026</v>
      </c>
      <c r="E96" t="s">
        <v>93</v>
      </c>
      <c r="F96" s="5" t="s">
        <v>10</v>
      </c>
      <c r="G96" s="170">
        <v>-403000</v>
      </c>
      <c r="H96" s="170">
        <v>-409090</v>
      </c>
      <c r="I96" s="170">
        <v>-400000</v>
      </c>
      <c r="J96" s="170">
        <v>-400000</v>
      </c>
      <c r="K96" s="170">
        <v>-400000</v>
      </c>
      <c r="L96" s="19" t="s">
        <v>10</v>
      </c>
      <c r="M96" s="120">
        <f t="shared" si="26"/>
        <v>-6090</v>
      </c>
      <c r="N96" s="120">
        <f t="shared" si="20"/>
        <v>9090</v>
      </c>
      <c r="O96" s="120">
        <f t="shared" si="21"/>
        <v>0</v>
      </c>
      <c r="P96" s="120">
        <f t="shared" si="22"/>
        <v>0</v>
      </c>
      <c r="Q96" s="112">
        <f t="shared" si="27"/>
        <v>1.511166253101737E-2</v>
      </c>
      <c r="R96" s="112">
        <f t="shared" si="23"/>
        <v>-2.2220049377887508E-2</v>
      </c>
      <c r="S96" s="112">
        <f t="shared" si="24"/>
        <v>0</v>
      </c>
      <c r="T96" s="112">
        <f t="shared" si="25"/>
        <v>0</v>
      </c>
    </row>
    <row r="97" spans="1:20" x14ac:dyDescent="0.45">
      <c r="A97" s="15" t="str">
        <f t="shared" si="17"/>
        <v>PCSB 5-Year Budget</v>
      </c>
      <c r="B97" s="150">
        <f t="shared" si="17"/>
        <v>186</v>
      </c>
      <c r="C97" s="15" t="str">
        <f t="shared" si="17"/>
        <v>Kingsman Academy PCS</v>
      </c>
      <c r="D97" s="6" t="str">
        <f t="shared" si="17"/>
        <v>2025-2026</v>
      </c>
      <c r="E97" t="s">
        <v>94</v>
      </c>
      <c r="F97" s="5" t="s">
        <v>10</v>
      </c>
      <c r="G97" s="170">
        <v>-985676</v>
      </c>
      <c r="H97" s="170">
        <v>-470476.22198235057</v>
      </c>
      <c r="I97" s="170">
        <v>-490474.1952755833</v>
      </c>
      <c r="J97" s="170">
        <v>-510739.55956994463</v>
      </c>
      <c r="K97" s="170">
        <v>-531842.24618205335</v>
      </c>
      <c r="L97" s="19" t="s">
        <v>10</v>
      </c>
      <c r="M97" s="120">
        <f t="shared" si="26"/>
        <v>515199.77801764943</v>
      </c>
      <c r="N97" s="120">
        <f t="shared" si="20"/>
        <v>-19997.973293232732</v>
      </c>
      <c r="O97" s="120">
        <f t="shared" si="21"/>
        <v>-20265.364294361323</v>
      </c>
      <c r="P97" s="120">
        <f t="shared" si="22"/>
        <v>-21102.686612108722</v>
      </c>
      <c r="Q97" s="112">
        <f t="shared" si="27"/>
        <v>-0.52268674292328254</v>
      </c>
      <c r="R97" s="112">
        <f t="shared" si="23"/>
        <v>4.2505810833481261E-2</v>
      </c>
      <c r="S97" s="112">
        <f t="shared" si="24"/>
        <v>4.1317901103797725E-2</v>
      </c>
      <c r="T97" s="112">
        <f t="shared" si="25"/>
        <v>4.1317901103798786E-2</v>
      </c>
    </row>
    <row r="98" spans="1:20" x14ac:dyDescent="0.45">
      <c r="A98" s="15" t="str">
        <f t="shared" si="17"/>
        <v>PCSB 5-Year Budget</v>
      </c>
      <c r="B98" s="150">
        <f t="shared" si="17"/>
        <v>186</v>
      </c>
      <c r="C98" s="15" t="str">
        <f t="shared" si="17"/>
        <v>Kingsman Academy PCS</v>
      </c>
      <c r="D98" s="6" t="str">
        <f t="shared" si="17"/>
        <v>2025-2026</v>
      </c>
      <c r="E98" s="17" t="s">
        <v>95</v>
      </c>
      <c r="F98" s="5" t="s">
        <v>10</v>
      </c>
      <c r="G98" s="22">
        <f t="shared" ref="G98:I98" si="38">SUM(G95:G97)</f>
        <v>-248635</v>
      </c>
      <c r="H98" s="22">
        <f t="shared" si="38"/>
        <v>387771.77801764943</v>
      </c>
      <c r="I98" s="22">
        <f t="shared" si="38"/>
        <v>422175.8047244167</v>
      </c>
      <c r="J98" s="22">
        <f t="shared" ref="J98:K98" si="39">SUM(J95:J97)</f>
        <v>397487.44043005537</v>
      </c>
      <c r="K98" s="22">
        <f t="shared" si="39"/>
        <v>488536.75381794665</v>
      </c>
      <c r="L98" s="5" t="s">
        <v>10</v>
      </c>
      <c r="M98" s="124">
        <f t="shared" si="26"/>
        <v>636406.77801764943</v>
      </c>
      <c r="N98" s="124">
        <f t="shared" si="20"/>
        <v>34404.026706767268</v>
      </c>
      <c r="O98" s="124">
        <f t="shared" si="21"/>
        <v>-24688.364294361323</v>
      </c>
      <c r="P98" s="124">
        <f t="shared" si="22"/>
        <v>91049.313387891278</v>
      </c>
      <c r="Q98" s="125">
        <f t="shared" si="27"/>
        <v>-2.5596025419496429</v>
      </c>
      <c r="R98" s="125">
        <f t="shared" si="23"/>
        <v>8.8722358503360119E-2</v>
      </c>
      <c r="S98" s="125">
        <f t="shared" si="24"/>
        <v>-5.8478870693400166E-2</v>
      </c>
      <c r="T98" s="125">
        <f t="shared" si="25"/>
        <v>0.22906211398624793</v>
      </c>
    </row>
    <row r="99" spans="1:20" ht="30" customHeight="1" thickBot="1" x14ac:dyDescent="0.5">
      <c r="A99" s="15" t="str">
        <f t="shared" si="17"/>
        <v>PCSB 5-Year Budget</v>
      </c>
      <c r="B99" s="150">
        <f t="shared" si="17"/>
        <v>186</v>
      </c>
      <c r="C99" s="15" t="str">
        <f t="shared" si="17"/>
        <v>Kingsman Academy PCS</v>
      </c>
      <c r="D99" s="6" t="str">
        <f t="shared" si="17"/>
        <v>2025-2026</v>
      </c>
      <c r="E99" s="17" t="s">
        <v>96</v>
      </c>
      <c r="F99" s="169">
        <v>4825449</v>
      </c>
      <c r="G99" s="23">
        <f>F99+G98</f>
        <v>4576814</v>
      </c>
      <c r="H99" s="23">
        <f>G99+H98</f>
        <v>4964585.7780176494</v>
      </c>
      <c r="I99" s="23">
        <f>H99+I98</f>
        <v>5386761.5827420661</v>
      </c>
      <c r="J99" s="23">
        <f>I99+J98</f>
        <v>5784249.0231721215</v>
      </c>
      <c r="K99" s="23">
        <f t="shared" ref="K99" si="40">J99+K98</f>
        <v>6272785.7769900681</v>
      </c>
      <c r="L99" s="5" t="s">
        <v>10</v>
      </c>
      <c r="M99" s="128">
        <f t="shared" si="26"/>
        <v>387771.77801764943</v>
      </c>
      <c r="N99" s="128">
        <f t="shared" si="20"/>
        <v>422175.8047244167</v>
      </c>
      <c r="O99" s="128">
        <f t="shared" si="21"/>
        <v>397487.44043005537</v>
      </c>
      <c r="P99" s="128">
        <f t="shared" si="22"/>
        <v>488536.75381794665</v>
      </c>
      <c r="Q99" s="129">
        <f t="shared" si="27"/>
        <v>8.4725264784116072E-2</v>
      </c>
      <c r="R99" s="129">
        <f t="shared" si="23"/>
        <v>8.5037468099300476E-2</v>
      </c>
      <c r="S99" s="129">
        <f t="shared" si="24"/>
        <v>7.3789685012886574E-2</v>
      </c>
      <c r="T99" s="129">
        <f t="shared" si="25"/>
        <v>8.4459841175722722E-2</v>
      </c>
    </row>
    <row r="100" spans="1:20" ht="30" customHeight="1" thickTop="1" x14ac:dyDescent="0.45">
      <c r="A100" s="15" t="str">
        <f t="shared" ref="A100:D102" si="41">A$2</f>
        <v>PCSB 5-Year Budget</v>
      </c>
      <c r="B100" s="150">
        <f t="shared" si="41"/>
        <v>186</v>
      </c>
      <c r="C100" s="15" t="str">
        <f t="shared" si="41"/>
        <v>Kingsman Academy PCS</v>
      </c>
      <c r="D100" s="6" t="str">
        <f t="shared" si="41"/>
        <v>2025-2026</v>
      </c>
      <c r="E100" s="28" t="s">
        <v>97</v>
      </c>
      <c r="F100" s="5" t="s">
        <v>10</v>
      </c>
      <c r="G100" s="170">
        <v>0</v>
      </c>
      <c r="H100" s="170">
        <v>0</v>
      </c>
      <c r="I100" s="170">
        <v>0</v>
      </c>
      <c r="J100" s="170">
        <v>0</v>
      </c>
      <c r="K100" s="170">
        <v>0</v>
      </c>
      <c r="L100" s="5" t="s">
        <v>10</v>
      </c>
      <c r="M100" s="120">
        <f t="shared" ref="M100:M101" si="42">H100-G100</f>
        <v>0</v>
      </c>
      <c r="N100" s="120">
        <f t="shared" ref="N100:N101" si="43">I100-H100</f>
        <v>0</v>
      </c>
      <c r="O100" s="120">
        <f t="shared" ref="O100:O101" si="44">J100-I100</f>
        <v>0</v>
      </c>
      <c r="P100" s="120">
        <f t="shared" ref="P100:P101" si="45">K100-J100</f>
        <v>0</v>
      </c>
      <c r="Q100" s="112">
        <f t="shared" ref="Q100:Q101" si="46">IF(G100,M100/G100,0)</f>
        <v>0</v>
      </c>
      <c r="R100" s="112">
        <f t="shared" ref="R100:R101" si="47">IF(H100,N100/H100,0)</f>
        <v>0</v>
      </c>
      <c r="S100" s="112">
        <f t="shared" ref="S100:S101" si="48">IF(I100,O100/I100,0)</f>
        <v>0</v>
      </c>
      <c r="T100" s="112">
        <f t="shared" ref="T100:T101" si="49">IF(J100,P100/J100,0)</f>
        <v>0</v>
      </c>
    </row>
    <row r="101" spans="1:20" ht="15" customHeight="1" x14ac:dyDescent="0.45">
      <c r="A101" s="15" t="str">
        <f t="shared" si="41"/>
        <v>PCSB 5-Year Budget</v>
      </c>
      <c r="B101" s="150">
        <f t="shared" si="41"/>
        <v>186</v>
      </c>
      <c r="C101" s="15" t="str">
        <f t="shared" si="41"/>
        <v>Kingsman Academy PCS</v>
      </c>
      <c r="D101" s="6" t="str">
        <f t="shared" si="41"/>
        <v>2025-2026</v>
      </c>
      <c r="E101" s="28" t="s">
        <v>98</v>
      </c>
      <c r="F101" s="5" t="s">
        <v>10</v>
      </c>
      <c r="G101" s="170">
        <v>0</v>
      </c>
      <c r="H101" s="170">
        <v>0</v>
      </c>
      <c r="I101" s="170">
        <v>0</v>
      </c>
      <c r="J101" s="170">
        <v>0</v>
      </c>
      <c r="K101" s="170">
        <v>0</v>
      </c>
      <c r="L101" s="5" t="s">
        <v>10</v>
      </c>
      <c r="M101" s="120">
        <f t="shared" si="42"/>
        <v>0</v>
      </c>
      <c r="N101" s="120">
        <f t="shared" si="43"/>
        <v>0</v>
      </c>
      <c r="O101" s="120">
        <f t="shared" si="44"/>
        <v>0</v>
      </c>
      <c r="P101" s="120">
        <f t="shared" si="45"/>
        <v>0</v>
      </c>
      <c r="Q101" s="112">
        <f t="shared" si="46"/>
        <v>0</v>
      </c>
      <c r="R101" s="112">
        <f t="shared" si="47"/>
        <v>0</v>
      </c>
      <c r="S101" s="112">
        <f t="shared" si="48"/>
        <v>0</v>
      </c>
      <c r="T101" s="112">
        <f t="shared" si="49"/>
        <v>0</v>
      </c>
    </row>
    <row r="102" spans="1:20" ht="15" customHeight="1" thickBot="1" x14ac:dyDescent="0.5">
      <c r="A102" s="15" t="str">
        <f t="shared" si="41"/>
        <v>PCSB 5-Year Budget</v>
      </c>
      <c r="B102" s="150">
        <f t="shared" si="41"/>
        <v>186</v>
      </c>
      <c r="C102" s="15" t="str">
        <f t="shared" si="41"/>
        <v>Kingsman Academy PCS</v>
      </c>
      <c r="D102" s="6" t="str">
        <f t="shared" si="41"/>
        <v>2025-2026</v>
      </c>
      <c r="E102" s="28" t="s">
        <v>99</v>
      </c>
      <c r="F102" s="5" t="s">
        <v>10</v>
      </c>
      <c r="G102" s="169">
        <v>0</v>
      </c>
      <c r="H102" s="169">
        <v>0</v>
      </c>
      <c r="I102" s="169">
        <v>0</v>
      </c>
      <c r="J102" s="169">
        <v>0</v>
      </c>
      <c r="K102" s="169">
        <v>0</v>
      </c>
      <c r="L102" s="5" t="s">
        <v>10</v>
      </c>
      <c r="M102" s="141">
        <f t="shared" si="26"/>
        <v>0</v>
      </c>
      <c r="N102" s="141">
        <f t="shared" si="20"/>
        <v>0</v>
      </c>
      <c r="O102" s="141">
        <f t="shared" si="21"/>
        <v>0</v>
      </c>
      <c r="P102" s="141">
        <f t="shared" si="22"/>
        <v>0</v>
      </c>
      <c r="Q102" s="142">
        <f t="shared" si="27"/>
        <v>0</v>
      </c>
      <c r="R102" s="142">
        <f t="shared" si="23"/>
        <v>0</v>
      </c>
      <c r="S102" s="142">
        <f t="shared" si="24"/>
        <v>0</v>
      </c>
      <c r="T102" s="142">
        <f t="shared" si="25"/>
        <v>0</v>
      </c>
    </row>
    <row r="103" spans="1:20" ht="30" customHeight="1" thickTop="1" x14ac:dyDescent="0.45">
      <c r="A103" s="15" t="str">
        <f t="shared" si="17"/>
        <v>PCSB 5-Year Budget</v>
      </c>
      <c r="B103" s="150">
        <f t="shared" si="17"/>
        <v>186</v>
      </c>
      <c r="C103" s="15" t="str">
        <f t="shared" si="17"/>
        <v>Kingsman Academy PCS</v>
      </c>
      <c r="D103" s="6" t="str">
        <f t="shared" si="17"/>
        <v>2025-2026</v>
      </c>
      <c r="E103" s="17" t="s">
        <v>100</v>
      </c>
      <c r="F103" s="5" t="s">
        <v>10</v>
      </c>
      <c r="G103" s="100">
        <f>SUM(G8:G25)</f>
        <v>320</v>
      </c>
      <c r="H103" s="100">
        <f>SUM(H8:H25)</f>
        <v>320</v>
      </c>
      <c r="I103" s="100">
        <f>SUM(I8:I25)</f>
        <v>320</v>
      </c>
      <c r="J103" s="100">
        <f>SUM(J8:J25)</f>
        <v>320</v>
      </c>
      <c r="K103" s="100">
        <f>SUM(K8:K25)</f>
        <v>320</v>
      </c>
      <c r="L103" s="5" t="s">
        <v>10</v>
      </c>
      <c r="M103" s="132">
        <f t="shared" si="26"/>
        <v>0</v>
      </c>
      <c r="N103" s="132">
        <f t="shared" si="20"/>
        <v>0</v>
      </c>
      <c r="O103" s="132">
        <f t="shared" si="21"/>
        <v>0</v>
      </c>
      <c r="P103" s="132">
        <f t="shared" si="22"/>
        <v>0</v>
      </c>
      <c r="Q103" s="133">
        <f t="shared" si="27"/>
        <v>0</v>
      </c>
      <c r="R103" s="133">
        <f t="shared" si="23"/>
        <v>0</v>
      </c>
      <c r="S103" s="133">
        <f t="shared" si="24"/>
        <v>0</v>
      </c>
      <c r="T103" s="133">
        <f t="shared" si="25"/>
        <v>0</v>
      </c>
    </row>
    <row r="104" spans="1:20" ht="15" customHeight="1" x14ac:dyDescent="0.45">
      <c r="A104" s="15" t="str">
        <f t="shared" si="17"/>
        <v>PCSB 5-Year Budget</v>
      </c>
      <c r="B104" s="150">
        <f t="shared" si="17"/>
        <v>186</v>
      </c>
      <c r="C104" s="15" t="str">
        <f t="shared" si="17"/>
        <v>Kingsman Academy PCS</v>
      </c>
      <c r="D104" s="6" t="str">
        <f t="shared" ref="D104" si="50">D$2</f>
        <v>2025-2026</v>
      </c>
      <c r="E104" s="17" t="s">
        <v>101</v>
      </c>
      <c r="F104" s="5" t="s">
        <v>10</v>
      </c>
      <c r="G104" s="22">
        <f>IF(G103,G67/G103,0)</f>
        <v>22426.559375000001</v>
      </c>
      <c r="H104" s="22">
        <f t="shared" ref="H104:K104" si="51">IF(H103,H67/H103,0)</f>
        <v>21388.132876981628</v>
      </c>
      <c r="I104" s="22">
        <f t="shared" si="51"/>
        <v>21784.756017429256</v>
      </c>
      <c r="J104" s="22">
        <f t="shared" si="51"/>
        <v>22236.020896323851</v>
      </c>
      <c r="K104" s="22">
        <f t="shared" si="51"/>
        <v>22633.09785309956</v>
      </c>
      <c r="L104" s="5" t="s">
        <v>10</v>
      </c>
      <c r="M104" s="127">
        <f t="shared" si="26"/>
        <v>-1038.4264980183725</v>
      </c>
      <c r="N104" s="127">
        <f t="shared" si="20"/>
        <v>396.62314044762752</v>
      </c>
      <c r="O104" s="127">
        <f t="shared" si="21"/>
        <v>451.26487889459531</v>
      </c>
      <c r="P104" s="127">
        <f t="shared" si="22"/>
        <v>397.07695677570882</v>
      </c>
      <c r="Q104" s="125">
        <f t="shared" si="27"/>
        <v>-4.6303424464474836E-2</v>
      </c>
      <c r="R104" s="125">
        <f t="shared" si="23"/>
        <v>1.8544075012479556E-2</v>
      </c>
      <c r="S104" s="125">
        <f t="shared" si="24"/>
        <v>2.0714708878701849E-2</v>
      </c>
      <c r="T104" s="125">
        <f t="shared" si="25"/>
        <v>1.7857374690691857E-2</v>
      </c>
    </row>
    <row r="105" spans="1:20" x14ac:dyDescent="0.45">
      <c r="A105" s="15" t="str">
        <f t="shared" si="17"/>
        <v>PCSB 5-Year Budget</v>
      </c>
      <c r="B105" s="150">
        <f t="shared" si="17"/>
        <v>186</v>
      </c>
      <c r="C105" s="15" t="str">
        <f t="shared" si="17"/>
        <v>Kingsman Academy PCS</v>
      </c>
      <c r="D105" s="6" t="str">
        <f t="shared" si="17"/>
        <v>2025-2026</v>
      </c>
      <c r="E105" s="17" t="s">
        <v>102</v>
      </c>
      <c r="F105" s="5" t="s">
        <v>10</v>
      </c>
      <c r="G105" s="22">
        <f>IF(G103,G48/G103,0)</f>
        <v>3850</v>
      </c>
      <c r="H105" s="22">
        <f>IF(H103,H48/H103,0)</f>
        <v>3969.3499999999995</v>
      </c>
      <c r="I105" s="22">
        <f>IF(I103,I48/I103,0)</f>
        <v>4092.3998499999993</v>
      </c>
      <c r="J105" s="22">
        <f>IF(J103,J48/J103,0)</f>
        <v>4219.2642453499993</v>
      </c>
      <c r="K105" s="22">
        <f>IF(K103,K48/K103,0)</f>
        <v>4350.0614369558489</v>
      </c>
      <c r="L105" s="5" t="s">
        <v>10</v>
      </c>
      <c r="M105" s="124">
        <f t="shared" si="26"/>
        <v>119.34999999999945</v>
      </c>
      <c r="N105" s="124">
        <f t="shared" si="20"/>
        <v>123.04984999999988</v>
      </c>
      <c r="O105" s="124">
        <f t="shared" si="21"/>
        <v>126.86439535</v>
      </c>
      <c r="P105" s="124">
        <f t="shared" si="22"/>
        <v>130.79719160584955</v>
      </c>
      <c r="Q105" s="125">
        <f t="shared" si="27"/>
        <v>3.0999999999999858E-2</v>
      </c>
      <c r="R105" s="125">
        <f t="shared" si="23"/>
        <v>3.0999999999999972E-2</v>
      </c>
      <c r="S105" s="125">
        <f t="shared" si="24"/>
        <v>3.1000000000000003E-2</v>
      </c>
      <c r="T105" s="125">
        <f t="shared" si="25"/>
        <v>3.0999999999999899E-2</v>
      </c>
    </row>
    <row r="106" spans="1:20" ht="17" thickBot="1" x14ac:dyDescent="0.5">
      <c r="A106" s="15" t="str">
        <f t="shared" si="17"/>
        <v>PCSB 5-Year Budget</v>
      </c>
      <c r="B106" s="150">
        <f t="shared" si="17"/>
        <v>186</v>
      </c>
      <c r="C106" s="15" t="str">
        <f t="shared" si="17"/>
        <v>Kingsman Academy PCS</v>
      </c>
      <c r="D106" s="6" t="str">
        <f t="shared" si="17"/>
        <v>2025-2026</v>
      </c>
      <c r="E106" s="17" t="s">
        <v>103</v>
      </c>
      <c r="F106" s="5" t="s">
        <v>10</v>
      </c>
      <c r="G106" s="24">
        <f>IF(G103,G81/G103,0)</f>
        <v>8175.4437500000004</v>
      </c>
      <c r="H106" s="24">
        <f>IF(H103,H81/H103,0)</f>
        <v>5851.9628718812319</v>
      </c>
      <c r="I106" s="24">
        <f>IF(I103,I81/I103,0)</f>
        <v>5900.4783358504865</v>
      </c>
      <c r="J106" s="24">
        <f>IF(J103,J81/J103,0)</f>
        <v>5990.8220028166916</v>
      </c>
      <c r="K106" s="24">
        <f>IF(K103,K81/K103,0)</f>
        <v>5928.9593078514099</v>
      </c>
      <c r="L106" s="5" t="s">
        <v>10</v>
      </c>
      <c r="M106" s="130">
        <f t="shared" si="26"/>
        <v>-2323.4808781187685</v>
      </c>
      <c r="N106" s="130">
        <f t="shared" si="20"/>
        <v>48.515463969254597</v>
      </c>
      <c r="O106" s="130">
        <f t="shared" si="21"/>
        <v>90.343666966205092</v>
      </c>
      <c r="P106" s="130">
        <f t="shared" si="22"/>
        <v>-61.862694965281662</v>
      </c>
      <c r="Q106" s="131">
        <f t="shared" si="27"/>
        <v>-0.28420241752856146</v>
      </c>
      <c r="R106" s="131">
        <f t="shared" si="23"/>
        <v>8.2904599758095044E-3</v>
      </c>
      <c r="S106" s="131">
        <f t="shared" si="24"/>
        <v>1.5311244584577071E-2</v>
      </c>
      <c r="T106" s="131">
        <f t="shared" si="25"/>
        <v>-1.0326244868599972E-2</v>
      </c>
    </row>
    <row r="107" spans="1:20" ht="30" customHeight="1" thickTop="1" x14ac:dyDescent="0.45">
      <c r="A107" s="15" t="str">
        <f t="shared" si="17"/>
        <v>PCSB 5-Year Budget</v>
      </c>
      <c r="B107" s="150">
        <f t="shared" si="17"/>
        <v>186</v>
      </c>
      <c r="C107" s="15" t="str">
        <f t="shared" si="17"/>
        <v>Kingsman Academy PCS</v>
      </c>
      <c r="D107" s="6" t="str">
        <f t="shared" si="17"/>
        <v>2025-2026</v>
      </c>
      <c r="E107" s="28" t="s">
        <v>104</v>
      </c>
      <c r="F107" s="5" t="s">
        <v>10</v>
      </c>
      <c r="G107" s="171">
        <v>61113</v>
      </c>
      <c r="H107" s="171">
        <v>61113</v>
      </c>
      <c r="I107" s="171">
        <v>61113</v>
      </c>
      <c r="J107" s="171">
        <v>61113</v>
      </c>
      <c r="K107" s="171">
        <v>61113</v>
      </c>
      <c r="L107" s="19" t="s">
        <v>10</v>
      </c>
      <c r="M107" s="134">
        <f t="shared" si="26"/>
        <v>0</v>
      </c>
      <c r="N107" s="134">
        <f t="shared" si="20"/>
        <v>0</v>
      </c>
      <c r="O107" s="134">
        <f t="shared" si="21"/>
        <v>0</v>
      </c>
      <c r="P107" s="134">
        <f t="shared" si="22"/>
        <v>0</v>
      </c>
      <c r="Q107" s="112">
        <f t="shared" si="27"/>
        <v>0</v>
      </c>
      <c r="R107" s="112">
        <f t="shared" si="23"/>
        <v>0</v>
      </c>
      <c r="S107" s="112">
        <f t="shared" si="24"/>
        <v>0</v>
      </c>
      <c r="T107" s="112">
        <f t="shared" si="25"/>
        <v>0</v>
      </c>
    </row>
    <row r="108" spans="1:20" ht="15" customHeight="1" x14ac:dyDescent="0.45">
      <c r="A108" s="15" t="str">
        <f t="shared" si="17"/>
        <v>PCSB 5-Year Budget</v>
      </c>
      <c r="B108" s="150">
        <f t="shared" si="17"/>
        <v>186</v>
      </c>
      <c r="C108" s="15" t="str">
        <f t="shared" si="17"/>
        <v>Kingsman Academy PCS</v>
      </c>
      <c r="D108" s="6" t="str">
        <f t="shared" si="17"/>
        <v>2025-2026</v>
      </c>
      <c r="E108" s="28" t="s">
        <v>105</v>
      </c>
      <c r="F108" s="5" t="s">
        <v>10</v>
      </c>
      <c r="G108" s="171">
        <v>0</v>
      </c>
      <c r="H108" s="171">
        <v>0</v>
      </c>
      <c r="I108" s="171">
        <v>0</v>
      </c>
      <c r="J108" s="171">
        <v>0</v>
      </c>
      <c r="K108" s="171">
        <v>0</v>
      </c>
      <c r="L108" s="19" t="s">
        <v>10</v>
      </c>
      <c r="M108" s="134">
        <f t="shared" si="26"/>
        <v>0</v>
      </c>
      <c r="N108" s="134">
        <f t="shared" si="20"/>
        <v>0</v>
      </c>
      <c r="O108" s="134">
        <f t="shared" si="21"/>
        <v>0</v>
      </c>
      <c r="P108" s="134">
        <f t="shared" si="22"/>
        <v>0</v>
      </c>
      <c r="Q108" s="112">
        <f t="shared" si="27"/>
        <v>0</v>
      </c>
      <c r="R108" s="112">
        <f t="shared" si="23"/>
        <v>0</v>
      </c>
      <c r="S108" s="112">
        <f t="shared" si="24"/>
        <v>0</v>
      </c>
      <c r="T108" s="112">
        <f t="shared" si="25"/>
        <v>0</v>
      </c>
    </row>
    <row r="109" spans="1:20" ht="15" customHeight="1" x14ac:dyDescent="0.45">
      <c r="A109" s="15" t="str">
        <f t="shared" si="17"/>
        <v>PCSB 5-Year Budget</v>
      </c>
      <c r="B109" s="150">
        <f t="shared" si="17"/>
        <v>186</v>
      </c>
      <c r="C109" s="15" t="str">
        <f t="shared" si="17"/>
        <v>Kingsman Academy PCS</v>
      </c>
      <c r="D109" s="6" t="str">
        <f t="shared" si="17"/>
        <v>2025-2026</v>
      </c>
      <c r="E109" s="17" t="s">
        <v>106</v>
      </c>
      <c r="F109" s="5" t="s">
        <v>10</v>
      </c>
      <c r="G109" s="29">
        <f>G107+G108</f>
        <v>61113</v>
      </c>
      <c r="H109" s="29">
        <f t="shared" ref="H109:K109" si="52">H107+H108</f>
        <v>61113</v>
      </c>
      <c r="I109" s="29">
        <f t="shared" si="52"/>
        <v>61113</v>
      </c>
      <c r="J109" s="29">
        <f t="shared" si="52"/>
        <v>61113</v>
      </c>
      <c r="K109" s="29">
        <f t="shared" si="52"/>
        <v>61113</v>
      </c>
      <c r="L109" s="5" t="s">
        <v>10</v>
      </c>
      <c r="M109" s="127">
        <f t="shared" si="26"/>
        <v>0</v>
      </c>
      <c r="N109" s="127">
        <f t="shared" si="20"/>
        <v>0</v>
      </c>
      <c r="O109" s="127">
        <f t="shared" si="21"/>
        <v>0</v>
      </c>
      <c r="P109" s="127">
        <f t="shared" si="22"/>
        <v>0</v>
      </c>
      <c r="Q109" s="125">
        <f t="shared" si="27"/>
        <v>0</v>
      </c>
      <c r="R109" s="125">
        <f t="shared" si="23"/>
        <v>0</v>
      </c>
      <c r="S109" s="125">
        <f t="shared" si="24"/>
        <v>0</v>
      </c>
      <c r="T109" s="125">
        <f t="shared" si="25"/>
        <v>0</v>
      </c>
    </row>
    <row r="110" spans="1:20" ht="15" customHeight="1" thickBot="1" x14ac:dyDescent="0.5">
      <c r="A110" s="15" t="str">
        <f t="shared" si="17"/>
        <v>PCSB 5-Year Budget</v>
      </c>
      <c r="B110" s="150">
        <f t="shared" si="17"/>
        <v>186</v>
      </c>
      <c r="C110" s="15" t="str">
        <f t="shared" si="17"/>
        <v>Kingsman Academy PCS</v>
      </c>
      <c r="D110" s="6" t="str">
        <f t="shared" si="17"/>
        <v>2025-2026</v>
      </c>
      <c r="E110" s="17" t="s">
        <v>107</v>
      </c>
      <c r="F110" s="5" t="s">
        <v>10</v>
      </c>
      <c r="G110" s="58">
        <f>IF(G103,G109/G103,0)</f>
        <v>190.97812500000001</v>
      </c>
      <c r="H110" s="58">
        <f t="shared" ref="H110:K110" si="53">IF(H103,H109/H103,0)</f>
        <v>190.97812500000001</v>
      </c>
      <c r="I110" s="58">
        <f t="shared" si="53"/>
        <v>190.97812500000001</v>
      </c>
      <c r="J110" s="58">
        <f t="shared" si="53"/>
        <v>190.97812500000001</v>
      </c>
      <c r="K110" s="58">
        <f t="shared" si="53"/>
        <v>190.97812500000001</v>
      </c>
      <c r="L110" s="5" t="s">
        <v>10</v>
      </c>
      <c r="M110" s="135">
        <f t="shared" si="26"/>
        <v>0</v>
      </c>
      <c r="N110" s="135">
        <f t="shared" si="20"/>
        <v>0</v>
      </c>
      <c r="O110" s="135">
        <f t="shared" si="21"/>
        <v>0</v>
      </c>
      <c r="P110" s="135">
        <f t="shared" si="22"/>
        <v>0</v>
      </c>
      <c r="Q110" s="136">
        <f t="shared" si="27"/>
        <v>0</v>
      </c>
      <c r="R110" s="136">
        <f t="shared" si="23"/>
        <v>0</v>
      </c>
      <c r="S110" s="136">
        <f t="shared" si="24"/>
        <v>0</v>
      </c>
      <c r="T110" s="136">
        <f t="shared" si="25"/>
        <v>0</v>
      </c>
    </row>
    <row r="111" spans="1:20" ht="30" customHeight="1" thickTop="1" x14ac:dyDescent="0.45">
      <c r="A111" s="15" t="str">
        <f t="shared" si="17"/>
        <v>PCSB 5-Year Budget</v>
      </c>
      <c r="B111" s="150">
        <f t="shared" si="17"/>
        <v>186</v>
      </c>
      <c r="C111" s="15" t="str">
        <f t="shared" si="17"/>
        <v>Kingsman Academy PCS</v>
      </c>
      <c r="D111" s="6" t="str">
        <f t="shared" si="17"/>
        <v>2025-2026</v>
      </c>
      <c r="E111" s="17" t="s">
        <v>108</v>
      </c>
      <c r="F111" s="5" t="s">
        <v>10</v>
      </c>
      <c r="G111" s="23">
        <f t="shared" ref="G111:K113" si="54">IF(G107,G79/G107,0)</f>
        <v>42.808273198828402</v>
      </c>
      <c r="H111" s="23">
        <f t="shared" si="54"/>
        <v>30.642058465498245</v>
      </c>
      <c r="I111" s="23">
        <f t="shared" si="54"/>
        <v>30.896095224782872</v>
      </c>
      <c r="J111" s="23">
        <f t="shared" si="54"/>
        <v>31.369152895477907</v>
      </c>
      <c r="K111" s="23">
        <f t="shared" si="54"/>
        <v>31.045227341358647</v>
      </c>
      <c r="L111" s="5" t="s">
        <v>10</v>
      </c>
      <c r="M111" s="128">
        <f t="shared" si="26"/>
        <v>-12.166214733330158</v>
      </c>
      <c r="N111" s="128">
        <f t="shared" si="20"/>
        <v>0.25403675928462732</v>
      </c>
      <c r="O111" s="128">
        <f t="shared" si="21"/>
        <v>0.47305767069503446</v>
      </c>
      <c r="P111" s="128">
        <f t="shared" si="22"/>
        <v>-0.32392555411925983</v>
      </c>
      <c r="Q111" s="129">
        <f t="shared" si="27"/>
        <v>-0.28420241752856146</v>
      </c>
      <c r="R111" s="129">
        <f t="shared" si="23"/>
        <v>8.2904599758094819E-3</v>
      </c>
      <c r="S111" s="129">
        <f t="shared" si="24"/>
        <v>1.5311244584577078E-2</v>
      </c>
      <c r="T111" s="129">
        <f t="shared" si="25"/>
        <v>-1.0326244868600072E-2</v>
      </c>
    </row>
    <row r="112" spans="1:20" ht="15" customHeight="1" x14ac:dyDescent="0.45">
      <c r="A112" s="15" t="str">
        <f t="shared" si="17"/>
        <v>PCSB 5-Year Budget</v>
      </c>
      <c r="B112" s="150">
        <f t="shared" si="17"/>
        <v>186</v>
      </c>
      <c r="C112" s="15" t="str">
        <f t="shared" si="17"/>
        <v>Kingsman Academy PCS</v>
      </c>
      <c r="D112" s="6" t="str">
        <f t="shared" si="17"/>
        <v>2025-2026</v>
      </c>
      <c r="E112" s="17" t="s">
        <v>109</v>
      </c>
      <c r="F112" s="5" t="s">
        <v>10</v>
      </c>
      <c r="G112" s="57">
        <f t="shared" si="54"/>
        <v>0</v>
      </c>
      <c r="H112" s="57">
        <f t="shared" si="54"/>
        <v>0</v>
      </c>
      <c r="I112" s="57">
        <f t="shared" si="54"/>
        <v>0</v>
      </c>
      <c r="J112" s="57">
        <f t="shared" si="54"/>
        <v>0</v>
      </c>
      <c r="K112" s="57">
        <f t="shared" si="54"/>
        <v>0</v>
      </c>
      <c r="L112" s="5" t="s">
        <v>10</v>
      </c>
      <c r="M112" s="137">
        <f t="shared" si="26"/>
        <v>0</v>
      </c>
      <c r="N112" s="137">
        <f t="shared" si="20"/>
        <v>0</v>
      </c>
      <c r="O112" s="137">
        <f t="shared" si="21"/>
        <v>0</v>
      </c>
      <c r="P112" s="137">
        <f t="shared" si="22"/>
        <v>0</v>
      </c>
      <c r="Q112" s="133">
        <f t="shared" si="27"/>
        <v>0</v>
      </c>
      <c r="R112" s="133">
        <f t="shared" si="23"/>
        <v>0</v>
      </c>
      <c r="S112" s="133">
        <f t="shared" si="24"/>
        <v>0</v>
      </c>
      <c r="T112" s="133">
        <f t="shared" si="25"/>
        <v>0</v>
      </c>
    </row>
    <row r="113" spans="1:20" ht="15" customHeight="1" x14ac:dyDescent="0.45">
      <c r="A113" s="15" t="str">
        <f t="shared" si="17"/>
        <v>PCSB 5-Year Budget</v>
      </c>
      <c r="B113" s="150">
        <f t="shared" si="17"/>
        <v>186</v>
      </c>
      <c r="C113" s="15" t="str">
        <f t="shared" si="17"/>
        <v>Kingsman Academy PCS</v>
      </c>
      <c r="D113" s="6" t="str">
        <f t="shared" si="17"/>
        <v>2025-2026</v>
      </c>
      <c r="E113" s="17" t="s">
        <v>110</v>
      </c>
      <c r="F113" s="5" t="s">
        <v>10</v>
      </c>
      <c r="G113" s="22">
        <f t="shared" si="54"/>
        <v>42.808273198828402</v>
      </c>
      <c r="H113" s="22">
        <f t="shared" si="54"/>
        <v>30.642058465498245</v>
      </c>
      <c r="I113" s="22">
        <f t="shared" si="54"/>
        <v>30.896095224782872</v>
      </c>
      <c r="J113" s="22">
        <f t="shared" si="54"/>
        <v>31.369152895477907</v>
      </c>
      <c r="K113" s="22">
        <f t="shared" si="54"/>
        <v>31.045227341358647</v>
      </c>
      <c r="L113" s="5" t="s">
        <v>10</v>
      </c>
      <c r="M113" s="124">
        <f t="shared" si="26"/>
        <v>-12.166214733330158</v>
      </c>
      <c r="N113" s="124">
        <f t="shared" si="20"/>
        <v>0.25403675928462732</v>
      </c>
      <c r="O113" s="124">
        <f t="shared" si="21"/>
        <v>0.47305767069503446</v>
      </c>
      <c r="P113" s="124">
        <f t="shared" si="22"/>
        <v>-0.32392555411925983</v>
      </c>
      <c r="Q113" s="125">
        <f t="shared" si="27"/>
        <v>-0.28420241752856146</v>
      </c>
      <c r="R113" s="125">
        <f t="shared" si="23"/>
        <v>8.2904599758094819E-3</v>
      </c>
      <c r="S113" s="125">
        <f t="shared" si="24"/>
        <v>1.5311244584577078E-2</v>
      </c>
      <c r="T113" s="125">
        <f t="shared" si="25"/>
        <v>-1.0326244868600072E-2</v>
      </c>
    </row>
    <row r="114" spans="1:20" ht="17" thickBot="1" x14ac:dyDescent="0.5">
      <c r="A114" s="15" t="str">
        <f t="shared" si="17"/>
        <v>PCSB 5-Year Budget</v>
      </c>
      <c r="B114" s="150">
        <f t="shared" si="17"/>
        <v>186</v>
      </c>
      <c r="C114" s="15" t="str">
        <f t="shared" si="17"/>
        <v>Kingsman Academy PCS</v>
      </c>
      <c r="D114" s="6" t="str">
        <f t="shared" si="17"/>
        <v>2025-2026</v>
      </c>
      <c r="E114" s="17" t="s">
        <v>111</v>
      </c>
      <c r="F114" s="5" t="s">
        <v>10</v>
      </c>
      <c r="G114" s="59">
        <f>IF(G$48,G81/G$48,0)</f>
        <v>2.1234918831168832</v>
      </c>
      <c r="H114" s="59">
        <f>IF(H$48,H81/H$48,0)</f>
        <v>1.4742874455216175</v>
      </c>
      <c r="I114" s="59">
        <f>IF(I$48,I81/I$48,0)</f>
        <v>1.4418137406222629</v>
      </c>
      <c r="J114" s="59">
        <f>IF(J$48,J81/J$48,0)</f>
        <v>1.4198736211933405</v>
      </c>
      <c r="K114" s="59">
        <f>IF(K$48,K81/K$48,0)</f>
        <v>1.3629599015503711</v>
      </c>
      <c r="L114" s="5" t="s">
        <v>10</v>
      </c>
      <c r="M114" s="131">
        <f t="shared" si="26"/>
        <v>-0.64920443759526569</v>
      </c>
      <c r="N114" s="131">
        <f t="shared" si="20"/>
        <v>-3.2473704899354638E-2</v>
      </c>
      <c r="O114" s="131">
        <f t="shared" si="21"/>
        <v>-2.1940119428922378E-2</v>
      </c>
      <c r="P114" s="131">
        <f t="shared" si="22"/>
        <v>-5.6913719642969429E-2</v>
      </c>
      <c r="Q114" s="131">
        <f t="shared" si="27"/>
        <v>-0.30572494425660662</v>
      </c>
      <c r="R114" s="131">
        <f t="shared" si="23"/>
        <v>-2.2026711953627959E-2</v>
      </c>
      <c r="S114" s="131">
        <f t="shared" si="24"/>
        <v>-1.5217027561031141E-2</v>
      </c>
      <c r="T114" s="131">
        <f t="shared" si="25"/>
        <v>-4.0083651666925103E-2</v>
      </c>
    </row>
    <row r="115" spans="1:20" ht="30" customHeight="1" thickTop="1" x14ac:dyDescent="0.45">
      <c r="A115" s="15" t="str">
        <f t="shared" si="17"/>
        <v>PCSB 5-Year Budget</v>
      </c>
      <c r="B115" s="150">
        <f t="shared" si="17"/>
        <v>186</v>
      </c>
      <c r="C115" s="15" t="str">
        <f t="shared" si="17"/>
        <v>Kingsman Academy PCS</v>
      </c>
      <c r="D115" s="6" t="str">
        <f t="shared" si="17"/>
        <v>2025-2026</v>
      </c>
      <c r="E115" s="17" t="s">
        <v>112</v>
      </c>
      <c r="F115" s="5" t="s">
        <v>10</v>
      </c>
      <c r="G115" s="56">
        <f ca="1">IF(G53,G88/G53,0)</f>
        <v>9.9796361530943817E-2</v>
      </c>
      <c r="H115" s="56">
        <f>IF(H53,H88/H53,0)</f>
        <v>4.5076637087170489E-2</v>
      </c>
      <c r="I115" s="56">
        <f>IF(I53,I88/I53,0)</f>
        <v>4.2330146734044727E-2</v>
      </c>
      <c r="J115" s="56">
        <f>IF(J53,J88/J53,0)</f>
        <v>4.2048019174006974E-2</v>
      </c>
      <c r="K115" s="56">
        <f>IF(K53,K88/K53,0)</f>
        <v>4.9134710577507623E-2</v>
      </c>
      <c r="L115" s="5" t="s">
        <v>10</v>
      </c>
      <c r="M115" s="123">
        <f t="shared" ca="1" si="26"/>
        <v>-5.4719724443773328E-2</v>
      </c>
      <c r="N115" s="123">
        <f t="shared" si="20"/>
        <v>-2.746490353125762E-3</v>
      </c>
      <c r="O115" s="123">
        <f t="shared" si="21"/>
        <v>-2.8212756003775236E-4</v>
      </c>
      <c r="P115" s="123">
        <f t="shared" si="22"/>
        <v>7.0866914035006487E-3</v>
      </c>
      <c r="Q115" s="123">
        <f t="shared" ca="1" si="27"/>
        <v>-0.54831382231111103</v>
      </c>
      <c r="R115" s="123">
        <f t="shared" si="23"/>
        <v>-6.0929353443437237E-2</v>
      </c>
      <c r="S115" s="123">
        <f t="shared" si="24"/>
        <v>-6.6649322481758975E-3</v>
      </c>
      <c r="T115" s="123">
        <f t="shared" si="25"/>
        <v>0.16853805583977335</v>
      </c>
    </row>
    <row r="116" spans="1:20" x14ac:dyDescent="0.45">
      <c r="A116" s="15" t="str">
        <f t="shared" si="17"/>
        <v>PCSB 5-Year Budget</v>
      </c>
      <c r="B116" s="150">
        <f t="shared" si="17"/>
        <v>186</v>
      </c>
      <c r="C116" s="15" t="str">
        <f t="shared" si="17"/>
        <v>Kingsman Academy PCS</v>
      </c>
      <c r="D116" s="6" t="str">
        <f t="shared" si="17"/>
        <v>2025-2026</v>
      </c>
      <c r="E116" s="17" t="s">
        <v>113</v>
      </c>
      <c r="F116" s="5" t="s">
        <v>10</v>
      </c>
      <c r="G116" s="56">
        <f>IF(G53,G95/G53,0)</f>
        <v>7.8033862699441819E-2</v>
      </c>
      <c r="H116" s="56">
        <f>IF(H53,H95/H53,0)</f>
        <v>8.4531590048853952E-2</v>
      </c>
      <c r="I116" s="56">
        <f>IF(I53,I95/I53,0)</f>
        <v>8.5768544817141731E-2</v>
      </c>
      <c r="J116" s="56">
        <f>IF(J53,J95/J53,0)</f>
        <v>8.3734633152917737E-2</v>
      </c>
      <c r="K116" s="56">
        <f>IF(K53,K95/K53,0)</f>
        <v>8.9088351518754716E-2</v>
      </c>
      <c r="L116" s="5" t="s">
        <v>10</v>
      </c>
      <c r="M116" s="123">
        <f t="shared" si="26"/>
        <v>6.4977273494121329E-3</v>
      </c>
      <c r="N116" s="123">
        <f t="shared" si="20"/>
        <v>1.2369547682877791E-3</v>
      </c>
      <c r="O116" s="123">
        <f t="shared" si="21"/>
        <v>-2.0339116642239946E-3</v>
      </c>
      <c r="P116" s="123">
        <f t="shared" si="22"/>
        <v>5.3537183658369791E-3</v>
      </c>
      <c r="Q116" s="123">
        <f t="shared" si="27"/>
        <v>8.3268047032850664E-2</v>
      </c>
      <c r="R116" s="123">
        <f t="shared" si="23"/>
        <v>1.4633047450933986E-2</v>
      </c>
      <c r="S116" s="123">
        <f t="shared" si="24"/>
        <v>-2.3713957938312793E-2</v>
      </c>
      <c r="T116" s="123">
        <f t="shared" si="25"/>
        <v>6.3936726826759008E-2</v>
      </c>
    </row>
    <row r="117" spans="1:20" x14ac:dyDescent="0.45">
      <c r="A117" s="15" t="str">
        <f t="shared" si="17"/>
        <v>PCSB 5-Year Budget</v>
      </c>
      <c r="B117" s="150">
        <f t="shared" si="17"/>
        <v>186</v>
      </c>
      <c r="C117" s="15" t="str">
        <f t="shared" si="17"/>
        <v>Kingsman Academy PCS</v>
      </c>
      <c r="D117" s="6" t="str">
        <f t="shared" si="17"/>
        <v>2025-2026</v>
      </c>
      <c r="E117" s="17" t="s">
        <v>114</v>
      </c>
      <c r="F117" s="5" t="s">
        <v>10</v>
      </c>
      <c r="G117" s="60">
        <f ca="1">IF(G87-G73-G74-G82,(G99-G100-G101+G102)/(G87-G73-G74-G82)*365,0)</f>
        <v>133.54372978352328</v>
      </c>
      <c r="H117" s="60">
        <f>IF(H87-H73-H74-H82,(H99-H100-H101+H102)/(H87-H73-H74-H82)*365,0)</f>
        <v>132.02589407335611</v>
      </c>
      <c r="I117" s="60">
        <f>IF(I87-I73-I74-I82,(I99-I100-I101+I102)/(I87-I73-I74-I82)*365,0)</f>
        <v>140.52175614948143</v>
      </c>
      <c r="J117" s="60">
        <f>IF(J87-J73-J74-J82,(J99-J100-J101+J102)/(J87-J73-J74-J82)*365,0)</f>
        <v>147.48253027064155</v>
      </c>
      <c r="K117" s="60">
        <f>IF(K87-K73-K74-K82,(K99-K100-K101+K102)/(K87-K73-K74-K82)*365,0)</f>
        <v>157.64991249331715</v>
      </c>
      <c r="L117" s="5" t="s">
        <v>10</v>
      </c>
      <c r="M117" s="138">
        <f t="shared" ca="1" si="26"/>
        <v>-1.5178357101671622</v>
      </c>
      <c r="N117" s="138">
        <f t="shared" si="20"/>
        <v>8.4958620761253201</v>
      </c>
      <c r="O117" s="138">
        <f t="shared" si="21"/>
        <v>6.9607741211601137</v>
      </c>
      <c r="P117" s="138">
        <f t="shared" si="22"/>
        <v>10.167382222675599</v>
      </c>
      <c r="Q117" s="133">
        <f t="shared" ca="1" si="27"/>
        <v>-1.1365832844624009E-2</v>
      </c>
      <c r="R117" s="133">
        <f t="shared" si="23"/>
        <v>6.4349968131288376E-2</v>
      </c>
      <c r="S117" s="133">
        <f t="shared" si="24"/>
        <v>4.9535205877697115E-2</v>
      </c>
      <c r="T117" s="133">
        <f t="shared" si="25"/>
        <v>6.893957002241341E-2</v>
      </c>
    </row>
    <row r="118" spans="1:20" ht="30" customHeight="1" x14ac:dyDescent="0.45">
      <c r="A118" s="15" t="str">
        <f t="shared" si="17"/>
        <v>PCSB 5-Year Budget</v>
      </c>
      <c r="B118" s="150">
        <f t="shared" si="17"/>
        <v>186</v>
      </c>
      <c r="C118" s="15" t="str">
        <f t="shared" si="17"/>
        <v>Kingsman Academy PCS</v>
      </c>
      <c r="D118" s="6" t="str">
        <f t="shared" si="17"/>
        <v>2025-2026</v>
      </c>
      <c r="E118" s="17" t="s">
        <v>115</v>
      </c>
      <c r="F118" s="5" t="s">
        <v>10</v>
      </c>
      <c r="G118" s="56">
        <f ca="1">IF(G$87,G67/G$87,0)</f>
        <v>0.54658099791158266</v>
      </c>
      <c r="H118" s="56">
        <f>IF(H$87,H67/H$87,0)</f>
        <v>0.47805835666630064</v>
      </c>
      <c r="I118" s="56">
        <f>IF(I$87,I67/I$87,0)</f>
        <v>0.47562640948589557</v>
      </c>
      <c r="J118" s="56">
        <f>IF(J$87,J67/J$87,0)</f>
        <v>0.47542862428927057</v>
      </c>
      <c r="K118" s="56">
        <f>IF(K$87,K67/K$87,0)</f>
        <v>0.47774006623453857</v>
      </c>
      <c r="L118" s="5" t="s">
        <v>10</v>
      </c>
      <c r="M118" s="123">
        <f t="shared" ca="1" si="26"/>
        <v>-6.8522641245282012E-2</v>
      </c>
      <c r="N118" s="123">
        <f t="shared" si="20"/>
        <v>-2.4319471804050696E-3</v>
      </c>
      <c r="O118" s="123">
        <f t="shared" si="21"/>
        <v>-1.9778519662499994E-4</v>
      </c>
      <c r="P118" s="123">
        <f t="shared" si="22"/>
        <v>2.3114419452680002E-3</v>
      </c>
      <c r="Q118" s="123">
        <f t="shared" ca="1" si="27"/>
        <v>-0.12536594120011199</v>
      </c>
      <c r="R118" s="123">
        <f t="shared" si="23"/>
        <v>-5.0871345443348108E-3</v>
      </c>
      <c r="S118" s="123">
        <f t="shared" si="24"/>
        <v>-4.1584149382870874E-4</v>
      </c>
      <c r="T118" s="123">
        <f t="shared" si="25"/>
        <v>4.8618064356630375E-3</v>
      </c>
    </row>
    <row r="119" spans="1:20" x14ac:dyDescent="0.45">
      <c r="A119" s="15" t="str">
        <f t="shared" si="17"/>
        <v>PCSB 5-Year Budget</v>
      </c>
      <c r="B119" s="150">
        <f t="shared" si="17"/>
        <v>186</v>
      </c>
      <c r="C119" s="15" t="str">
        <f t="shared" si="17"/>
        <v>Kingsman Academy PCS</v>
      </c>
      <c r="D119" s="6" t="str">
        <f t="shared" si="17"/>
        <v>2025-2026</v>
      </c>
      <c r="E119" s="17" t="s">
        <v>116</v>
      </c>
      <c r="F119" s="5" t="s">
        <v>10</v>
      </c>
      <c r="G119" s="56">
        <f ca="1">IF(G$87,G71/G$87,0)</f>
        <v>0.10398586147708724</v>
      </c>
      <c r="H119" s="56">
        <f>IF(H$87,H71/H$87,0)</f>
        <v>0.22525637971580068</v>
      </c>
      <c r="I119" s="56">
        <f>IF(I$87,I71/I$87,0)</f>
        <v>0.22663111982517287</v>
      </c>
      <c r="J119" s="56">
        <f>IF(J$87,J71/J$87,0)</f>
        <v>0.22859764975282423</v>
      </c>
      <c r="K119" s="56">
        <f>IF(K$87,K71/K$87,0)</f>
        <v>0.23019259284172483</v>
      </c>
      <c r="L119" s="5" t="s">
        <v>10</v>
      </c>
      <c r="M119" s="123">
        <f t="shared" ca="1" si="26"/>
        <v>0.12127051823871343</v>
      </c>
      <c r="N119" s="123">
        <f t="shared" si="20"/>
        <v>1.3747401093721912E-3</v>
      </c>
      <c r="O119" s="123">
        <f t="shared" si="21"/>
        <v>1.966529927651367E-3</v>
      </c>
      <c r="P119" s="123">
        <f t="shared" si="22"/>
        <v>1.5949430889005967E-3</v>
      </c>
      <c r="Q119" s="123">
        <f t="shared" ca="1" si="27"/>
        <v>1.1662212200399453</v>
      </c>
      <c r="R119" s="123">
        <f t="shared" si="23"/>
        <v>6.1030018821516185E-3</v>
      </c>
      <c r="S119" s="123">
        <f t="shared" si="24"/>
        <v>8.6772281281069525E-3</v>
      </c>
      <c r="T119" s="123">
        <f t="shared" si="25"/>
        <v>6.9770756200912857E-3</v>
      </c>
    </row>
    <row r="120" spans="1:20" x14ac:dyDescent="0.45">
      <c r="A120" s="15" t="str">
        <f t="shared" ref="A120:D122" si="55">A$2</f>
        <v>PCSB 5-Year Budget</v>
      </c>
      <c r="B120" s="150">
        <f t="shared" si="55"/>
        <v>186</v>
      </c>
      <c r="C120" s="15" t="str">
        <f t="shared" si="55"/>
        <v>Kingsman Academy PCS</v>
      </c>
      <c r="D120" s="6" t="str">
        <f t="shared" si="55"/>
        <v>2025-2026</v>
      </c>
      <c r="E120" s="17" t="s">
        <v>117</v>
      </c>
      <c r="F120" s="5" t="s">
        <v>10</v>
      </c>
      <c r="G120" s="56">
        <f ca="1">IF(G$87,G81/G$87,0)</f>
        <v>0.19892216801836676</v>
      </c>
      <c r="H120" s="56">
        <f>IF(H$87,H81/H$87,0)</f>
        <v>0.13080055981953256</v>
      </c>
      <c r="I120" s="56">
        <f>IF(I$87,I81/I$87,0)</f>
        <v>0.12882509782916796</v>
      </c>
      <c r="J120" s="56">
        <f>IF(J$87,J81/J$87,0)</f>
        <v>0.12808983569681343</v>
      </c>
      <c r="K120" s="56">
        <f>IF(K$87,K81/K$87,0)</f>
        <v>0.12514863987330441</v>
      </c>
      <c r="L120" s="5" t="s">
        <v>10</v>
      </c>
      <c r="M120" s="123">
        <f t="shared" ca="1" si="26"/>
        <v>-6.8121608198834199E-2</v>
      </c>
      <c r="N120" s="123">
        <f t="shared" si="20"/>
        <v>-1.9754619903646076E-3</v>
      </c>
      <c r="O120" s="123">
        <f t="shared" si="21"/>
        <v>-7.3526213235453053E-4</v>
      </c>
      <c r="P120" s="123">
        <f t="shared" si="22"/>
        <v>-2.9411958235090185E-3</v>
      </c>
      <c r="Q120" s="123">
        <f t="shared" ca="1" si="27"/>
        <v>-0.34245357808760879</v>
      </c>
      <c r="R120" s="123">
        <f t="shared" si="23"/>
        <v>-1.5102855775924668E-2</v>
      </c>
      <c r="S120" s="123">
        <f t="shared" si="24"/>
        <v>-5.707444781680236E-3</v>
      </c>
      <c r="T120" s="123">
        <f t="shared" si="25"/>
        <v>-2.296197670571443E-2</v>
      </c>
    </row>
    <row r="121" spans="1:20" ht="17" thickBot="1" x14ac:dyDescent="0.5">
      <c r="A121" s="15" t="str">
        <f t="shared" si="55"/>
        <v>PCSB 5-Year Budget</v>
      </c>
      <c r="B121" s="150">
        <f t="shared" si="55"/>
        <v>186</v>
      </c>
      <c r="C121" s="15" t="str">
        <f t="shared" si="55"/>
        <v>Kingsman Academy PCS</v>
      </c>
      <c r="D121" s="6" t="str">
        <f t="shared" si="55"/>
        <v>2025-2026</v>
      </c>
      <c r="E121" s="17" t="s">
        <v>118</v>
      </c>
      <c r="F121" s="5" t="s">
        <v>10</v>
      </c>
      <c r="G121" s="102">
        <f ca="1">IF(G$87,G86/G$87,0)</f>
        <v>0.15051097259296331</v>
      </c>
      <c r="H121" s="102">
        <f t="shared" ref="H121:K121" si="56">IF(H$87,H86/H$87,0)</f>
        <v>0.16588470379836609</v>
      </c>
      <c r="I121" s="102">
        <f t="shared" si="56"/>
        <v>0.16891737285976363</v>
      </c>
      <c r="J121" s="102">
        <f t="shared" si="56"/>
        <v>0.16788389026109179</v>
      </c>
      <c r="K121" s="102">
        <f t="shared" si="56"/>
        <v>0.16691870105043219</v>
      </c>
      <c r="L121" s="5" t="s">
        <v>10</v>
      </c>
      <c r="M121" s="136">
        <f t="shared" ca="1" si="26"/>
        <v>1.537373120540278E-2</v>
      </c>
      <c r="N121" s="136">
        <f t="shared" si="20"/>
        <v>3.0326690613975416E-3</v>
      </c>
      <c r="O121" s="136">
        <f t="shared" si="21"/>
        <v>-1.0334825986718366E-3</v>
      </c>
      <c r="P121" s="136">
        <f t="shared" si="22"/>
        <v>-9.6518921065960606E-4</v>
      </c>
      <c r="Q121" s="136">
        <f t="shared" ca="1" si="27"/>
        <v>0.10214359086615545</v>
      </c>
      <c r="R121" s="136">
        <f t="shared" si="23"/>
        <v>1.8281788446774274E-2</v>
      </c>
      <c r="S121" s="136">
        <f t="shared" si="24"/>
        <v>-6.1182729826720723E-3</v>
      </c>
      <c r="T121" s="136">
        <f t="shared" si="25"/>
        <v>-5.749147277672389E-3</v>
      </c>
    </row>
    <row r="122" spans="1:20" ht="30" customHeight="1" thickTop="1" thickBot="1" x14ac:dyDescent="0.5">
      <c r="A122" s="15" t="str">
        <f t="shared" si="55"/>
        <v>PCSB 5-Year Budget</v>
      </c>
      <c r="B122" s="150">
        <f t="shared" si="55"/>
        <v>186</v>
      </c>
      <c r="C122" s="15" t="str">
        <f t="shared" si="55"/>
        <v>Kingsman Academy PCS</v>
      </c>
      <c r="D122" s="6" t="str">
        <f t="shared" si="55"/>
        <v>2025-2026</v>
      </c>
      <c r="E122" s="17" t="s">
        <v>119</v>
      </c>
      <c r="F122" s="5" t="s">
        <v>10</v>
      </c>
      <c r="G122" s="107">
        <f ca="1">IF(G87,G94/G87,0)</f>
        <v>0.77273772912255601</v>
      </c>
      <c r="H122" s="107">
        <f t="shared" ref="H122:K122" ca="1" si="57">IF(H87,H94/H87,0)</f>
        <v>0.75705727014557656</v>
      </c>
      <c r="I122" s="107">
        <f t="shared" ca="1" si="57"/>
        <v>0.78369399742909052</v>
      </c>
      <c r="J122" s="107">
        <f t="shared" ca="1" si="57"/>
        <v>0.81136384418077256</v>
      </c>
      <c r="K122" s="107">
        <f t="shared" ca="1" si="57"/>
        <v>0.85267837912072553</v>
      </c>
      <c r="L122" s="5" t="s">
        <v>10</v>
      </c>
      <c r="M122" s="139">
        <f t="shared" ca="1" si="26"/>
        <v>-1.568045897697945E-2</v>
      </c>
      <c r="N122" s="139">
        <f t="shared" ca="1" si="20"/>
        <v>2.6636727283513961E-2</v>
      </c>
      <c r="O122" s="139">
        <f t="shared" ca="1" si="21"/>
        <v>2.7669846751682048E-2</v>
      </c>
      <c r="P122" s="139">
        <f t="shared" ca="1" si="22"/>
        <v>4.1314534939952963E-2</v>
      </c>
      <c r="Q122" s="140">
        <f t="shared" ca="1" si="27"/>
        <v>-2.0292084087552731E-2</v>
      </c>
      <c r="R122" s="140">
        <f t="shared" ca="1" si="23"/>
        <v>3.5184560447311886E-2</v>
      </c>
      <c r="S122" s="140">
        <f t="shared" ca="1" si="24"/>
        <v>3.5306952512655483E-2</v>
      </c>
      <c r="T122" s="140">
        <f t="shared" ca="1" si="25"/>
        <v>5.0919861953755051E-2</v>
      </c>
    </row>
    <row r="123" spans="1:20" ht="17" thickTop="1" x14ac:dyDescent="0.45"/>
  </sheetData>
  <sheetProtection algorithmName="SHA-512" hashValue="kXs9ZvWkBKBTAN3Kk1v3BhOu5Lz7jb0VzxiBWPOfRsqdn0WX+MsUhguBvQSUZpOl0Ob545iz20OLICeq89lORw==" saltValue="rlfqbFLib/mCYUNDfrSauw==" spinCount="100000" sheet="1" formatColumns="0" formatRows="0"/>
  <autoFilter ref="A1:K1" xr:uid="{4CC79657-46CE-0E4E-9154-6B27DCE8447C}"/>
  <conditionalFormatting sqref="A1:T122">
    <cfRule type="containsBlanks" dxfId="7" priority="1">
      <formula>LEN(TRIM(A1))=0</formula>
    </cfRule>
  </conditionalFormatting>
  <dataValidations count="2">
    <dataValidation type="whole" allowBlank="1" showInputMessage="1" showErrorMessage="1" error="Enter Whole Number" sqref="G61:K63 G95:K97 G89:K89 G65:K66 G68:K70 G91:K91 G107:K108 M122:T122 F94 M100:T104 M61:T63 M95:T97 M89:T89 M65:T66 M68:T70 M91:T91 M107:T108 F99 G100:K104 G122:K122 G8:K52 M8:T52 M72:T78 G72:K78 M82:T85 G82:K85" xr:uid="{D29BA38C-6FC1-F743-A451-D2D9BAD814B7}">
      <formula1>-1000000000</formula1>
      <formula2>1000000000</formula2>
    </dataValidation>
    <dataValidation type="whole" allowBlank="1" showInputMessage="1" showErrorMessage="1" sqref="G54:K59 M54:T59" xr:uid="{77E03350-08AE-3D41-AAF0-95779A0FD155}">
      <formula1>0</formula1>
      <formula2>10000</formula2>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E5E53-7ED3-E84F-A2DB-4E73CFCC5F18}">
  <sheetPr codeName="Sheet3">
    <tabColor rgb="FFFFC000"/>
  </sheetPr>
  <dimension ref="A1:T123"/>
  <sheetViews>
    <sheetView zoomScale="70" zoomScaleNormal="70" workbookViewId="0">
      <pane xSplit="5" ySplit="1" topLeftCell="F57" activePane="bottomRight" state="frozen"/>
      <selection pane="topRight" activeCell="E103" sqref="E103"/>
      <selection pane="bottomLeft" activeCell="E103" sqref="E103"/>
      <selection pane="bottomRight" activeCell="K62" sqref="K62"/>
    </sheetView>
  </sheetViews>
  <sheetFormatPr defaultColWidth="10.6640625" defaultRowHeight="16.5" x14ac:dyDescent="0.45"/>
  <cols>
    <col min="1" max="1" width="7.3984375" customWidth="1"/>
    <col min="2" max="2" width="6.265625" style="146" bestFit="1" customWidth="1"/>
    <col min="3" max="3" width="12.59765625" customWidth="1"/>
    <col min="4" max="4" width="9.59765625" style="1" bestFit="1" customWidth="1"/>
    <col min="5" max="5" width="42.59765625" customWidth="1"/>
    <col min="6" max="6" width="15.3984375" style="3" customWidth="1"/>
    <col min="7" max="11" width="13.06640625" style="12" customWidth="1"/>
    <col min="12" max="12" width="63.796875" style="14" customWidth="1"/>
    <col min="13" max="20" width="12.06640625" style="1" customWidth="1"/>
    <col min="21" max="16384" width="10.6640625" style="1"/>
  </cols>
  <sheetData>
    <row r="1" spans="1:20"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4" t="s">
        <v>5</v>
      </c>
      <c r="M1" s="109" t="str">
        <f>"In(De)crease "&amp;G1&amp;"     to               "&amp;H1&amp;"      $"</f>
        <v>In(De)crease 2025-2026     to               2026-2027      $</v>
      </c>
      <c r="N1" s="109" t="str">
        <f t="shared" ref="N1:P1" si="1">"In(De)crease "&amp;H1&amp;"     to               "&amp;I1&amp;"      $"</f>
        <v>In(De)crease 2026-2027     to               2027-2028      $</v>
      </c>
      <c r="O1" s="109" t="str">
        <f t="shared" si="1"/>
        <v>In(De)crease 2027-2028     to               2028-2029      $</v>
      </c>
      <c r="P1" s="109" t="str">
        <f t="shared" si="1"/>
        <v>In(De)crease 2028-2029     to               2029-2030      $</v>
      </c>
      <c r="Q1" s="110" t="str">
        <f>"In(De)crease "&amp;G1&amp;"     to               "&amp;H1&amp;"      %"</f>
        <v>In(De)crease 2025-2026     to               2026-2027      %</v>
      </c>
      <c r="R1" s="110" t="str">
        <f t="shared" ref="R1:T1" si="2">"In(De)crease "&amp;H1&amp;"     to               "&amp;I1&amp;"      %"</f>
        <v>In(De)crease 2026-2027     to               2027-2028      %</v>
      </c>
      <c r="S1" s="110" t="str">
        <f t="shared" si="2"/>
        <v>In(De)crease 2027-2028     to               2028-2029      %</v>
      </c>
      <c r="T1" s="110" t="str">
        <f t="shared" si="2"/>
        <v>In(De)crease 2028-2029     to               2029-2030      %</v>
      </c>
    </row>
    <row r="2" spans="1:20" x14ac:dyDescent="0.45">
      <c r="A2" s="18" t="s">
        <v>6</v>
      </c>
      <c r="B2" s="150">
        <f>VLOOKUP(C2,LEA_and_Campus_List[],2,FALSE)</f>
        <v>186</v>
      </c>
      <c r="C2" s="15" t="str">
        <f>'5-Yr PCSB Budget Base Case'!C2</f>
        <v>Kingsman Academy PCS</v>
      </c>
      <c r="D2" s="6" t="str">
        <f>'5-Yr PCSB Budget Base Case'!D2</f>
        <v>2025-2026</v>
      </c>
      <c r="E2" s="41" t="s">
        <v>9</v>
      </c>
      <c r="F2" s="158">
        <f>'5-Yr PCSB Budget Base Case'!F2</f>
        <v>0.12432929633604162</v>
      </c>
      <c r="G2" s="158">
        <f>'5-Yr PCSB Budget Base Case'!G2</f>
        <v>2.7400000000000001E-2</v>
      </c>
      <c r="H2" s="48">
        <v>2.5499999999999998E-2</v>
      </c>
      <c r="I2" s="48">
        <v>0.01</v>
      </c>
      <c r="J2" s="48">
        <v>0.01</v>
      </c>
      <c r="K2" s="48">
        <v>0.01</v>
      </c>
      <c r="L2" s="19" t="s">
        <v>125</v>
      </c>
      <c r="M2" s="111">
        <f>H2-G2</f>
        <v>-1.9000000000000024E-3</v>
      </c>
      <c r="N2" s="111">
        <f t="shared" ref="N2:N64" si="3">I2-H2</f>
        <v>-1.5499999999999998E-2</v>
      </c>
      <c r="O2" s="111">
        <f t="shared" ref="O2:O64" si="4">J2-I2</f>
        <v>0</v>
      </c>
      <c r="P2" s="111">
        <f t="shared" ref="P2:P64" si="5">K2-J2</f>
        <v>0</v>
      </c>
      <c r="Q2" s="112">
        <f>IF(G2,M2/G2,0)</f>
        <v>-6.9343065693430739E-2</v>
      </c>
      <c r="R2" s="112">
        <f t="shared" ref="R2:R64" si="6">IF(H2,N2/H2,0)</f>
        <v>-0.60784313725490191</v>
      </c>
      <c r="S2" s="112">
        <f t="shared" ref="S2:S64" si="7">IF(I2,O2/I2,0)</f>
        <v>0</v>
      </c>
      <c r="T2" s="112">
        <f t="shared" ref="T2:T64" si="8">IF(J2,P2/J2,0)</f>
        <v>0</v>
      </c>
    </row>
    <row r="3" spans="1:20" x14ac:dyDescent="0.45">
      <c r="A3" s="15" t="str">
        <f t="shared" ref="A3:D18" si="9">A$2</f>
        <v>PCSB 5-Year Budget</v>
      </c>
      <c r="B3" s="150">
        <f t="shared" si="9"/>
        <v>186</v>
      </c>
      <c r="C3" s="15" t="str">
        <f t="shared" si="9"/>
        <v>Kingsman Academy PCS</v>
      </c>
      <c r="D3" s="6" t="str">
        <f t="shared" si="9"/>
        <v>2025-2026</v>
      </c>
      <c r="E3" s="41" t="s">
        <v>11</v>
      </c>
      <c r="F3" s="43">
        <f>'5-Yr PCSB Budget Base Case'!F3</f>
        <v>14668</v>
      </c>
      <c r="G3" s="43">
        <f>ROUND(F3*(1+G2),0)</f>
        <v>15070</v>
      </c>
      <c r="H3" s="43">
        <f t="shared" ref="H3:K3" si="10">G3*(1+H2)</f>
        <v>15454.285000000002</v>
      </c>
      <c r="I3" s="43">
        <f t="shared" si="10"/>
        <v>15608.827850000001</v>
      </c>
      <c r="J3" s="43">
        <f t="shared" si="10"/>
        <v>15764.916128500001</v>
      </c>
      <c r="K3" s="43">
        <f t="shared" si="10"/>
        <v>15922.565289785001</v>
      </c>
      <c r="L3" s="5" t="s">
        <v>10</v>
      </c>
      <c r="M3" s="113">
        <f t="shared" ref="M3:M65" si="11">H3-G3</f>
        <v>384.28500000000167</v>
      </c>
      <c r="N3" s="113">
        <f t="shared" si="3"/>
        <v>154.54284999999982</v>
      </c>
      <c r="O3" s="113">
        <f t="shared" si="4"/>
        <v>156.08827849999943</v>
      </c>
      <c r="P3" s="113">
        <f t="shared" si="5"/>
        <v>157.64916128500045</v>
      </c>
      <c r="Q3" s="114">
        <f t="shared" ref="Q3:Q65" si="12">IF(G3,M3/G3,0)</f>
        <v>2.5500000000000109E-2</v>
      </c>
      <c r="R3" s="114">
        <f t="shared" si="6"/>
        <v>9.9999999999999863E-3</v>
      </c>
      <c r="S3" s="114">
        <f t="shared" si="7"/>
        <v>9.999999999999962E-3</v>
      </c>
      <c r="T3" s="114">
        <f t="shared" si="8"/>
        <v>1.0000000000000028E-2</v>
      </c>
    </row>
    <row r="4" spans="1:20" x14ac:dyDescent="0.45">
      <c r="A4" s="15" t="str">
        <f t="shared" si="9"/>
        <v>PCSB 5-Year Budget</v>
      </c>
      <c r="B4" s="150">
        <f t="shared" si="9"/>
        <v>186</v>
      </c>
      <c r="C4" s="15" t="str">
        <f t="shared" si="9"/>
        <v>Kingsman Academy PCS</v>
      </c>
      <c r="D4" s="6" t="str">
        <f t="shared" si="9"/>
        <v>2025-2026</v>
      </c>
      <c r="E4" s="40" t="s">
        <v>12</v>
      </c>
      <c r="F4" s="158">
        <f>'5-Yr PCSB Budget Base Case'!F4</f>
        <v>3.0922142462727731E-2</v>
      </c>
      <c r="G4" s="158">
        <v>3.1E-2</v>
      </c>
      <c r="H4" s="48">
        <v>0.01</v>
      </c>
      <c r="I4" s="48">
        <v>0.01</v>
      </c>
      <c r="J4" s="48">
        <v>0.01</v>
      </c>
      <c r="K4" s="48">
        <v>0.01</v>
      </c>
      <c r="L4" s="19" t="s">
        <v>125</v>
      </c>
      <c r="M4" s="111">
        <f t="shared" si="11"/>
        <v>-2.0999999999999998E-2</v>
      </c>
      <c r="N4" s="111">
        <f t="shared" si="3"/>
        <v>0</v>
      </c>
      <c r="O4" s="111">
        <f t="shared" si="4"/>
        <v>0</v>
      </c>
      <c r="P4" s="111">
        <f t="shared" si="5"/>
        <v>0</v>
      </c>
      <c r="Q4" s="112">
        <f t="shared" si="12"/>
        <v>-0.67741935483870963</v>
      </c>
      <c r="R4" s="112">
        <f t="shared" si="6"/>
        <v>0</v>
      </c>
      <c r="S4" s="112">
        <f t="shared" si="7"/>
        <v>0</v>
      </c>
      <c r="T4" s="112">
        <f t="shared" si="8"/>
        <v>0</v>
      </c>
    </row>
    <row r="5" spans="1:20" x14ac:dyDescent="0.45">
      <c r="A5" s="15" t="str">
        <f t="shared" si="9"/>
        <v>PCSB 5-Year Budget</v>
      </c>
      <c r="B5" s="150">
        <f t="shared" si="9"/>
        <v>186</v>
      </c>
      <c r="C5" s="15" t="str">
        <f t="shared" si="9"/>
        <v>Kingsman Academy PCS</v>
      </c>
      <c r="D5" s="6" t="str">
        <f t="shared" si="9"/>
        <v>2025-2026</v>
      </c>
      <c r="E5" s="40" t="s">
        <v>13</v>
      </c>
      <c r="F5" s="43">
        <f>'5-Yr PCSB Budget Base Case'!F5</f>
        <v>3734</v>
      </c>
      <c r="G5" s="43">
        <f>ROUND(F5*(1+G4),0)</f>
        <v>3850</v>
      </c>
      <c r="H5" s="43">
        <f t="shared" ref="H5:K5" si="13">G5*(1+H4)</f>
        <v>3888.5</v>
      </c>
      <c r="I5" s="43">
        <f t="shared" si="13"/>
        <v>3927.3850000000002</v>
      </c>
      <c r="J5" s="43">
        <f t="shared" si="13"/>
        <v>3966.6588500000003</v>
      </c>
      <c r="K5" s="43">
        <f t="shared" si="13"/>
        <v>4006.3254385000005</v>
      </c>
      <c r="L5" s="5" t="s">
        <v>10</v>
      </c>
      <c r="M5" s="113">
        <f t="shared" si="11"/>
        <v>38.5</v>
      </c>
      <c r="N5" s="113">
        <f t="shared" si="3"/>
        <v>38.885000000000218</v>
      </c>
      <c r="O5" s="113">
        <f t="shared" si="4"/>
        <v>39.273850000000039</v>
      </c>
      <c r="P5" s="113">
        <f t="shared" si="5"/>
        <v>39.666588500000216</v>
      </c>
      <c r="Q5" s="114">
        <f t="shared" si="12"/>
        <v>0.01</v>
      </c>
      <c r="R5" s="114">
        <f t="shared" si="6"/>
        <v>1.0000000000000056E-2</v>
      </c>
      <c r="S5" s="114">
        <f t="shared" si="7"/>
        <v>1.0000000000000009E-2</v>
      </c>
      <c r="T5" s="114">
        <f t="shared" si="8"/>
        <v>1.0000000000000054E-2</v>
      </c>
    </row>
    <row r="6" spans="1:20" x14ac:dyDescent="0.45">
      <c r="A6" s="15" t="str">
        <f t="shared" si="9"/>
        <v>PCSB 5-Year Budget</v>
      </c>
      <c r="B6" s="150">
        <f t="shared" si="9"/>
        <v>186</v>
      </c>
      <c r="C6" s="15" t="str">
        <f t="shared" si="9"/>
        <v>Kingsman Academy PCS</v>
      </c>
      <c r="D6" s="6" t="str">
        <f t="shared" si="9"/>
        <v>2025-2026</v>
      </c>
      <c r="E6" s="40" t="s">
        <v>14</v>
      </c>
      <c r="F6" s="158">
        <f>'5-Yr PCSB Budget Base Case'!F6</f>
        <v>3.0981595092024472E-2</v>
      </c>
      <c r="G6" s="158">
        <f>'5-Yr PCSB Budget Base Case'!G6</f>
        <v>3.1E-2</v>
      </c>
      <c r="H6" s="48">
        <v>0.01</v>
      </c>
      <c r="I6" s="48">
        <v>0.01</v>
      </c>
      <c r="J6" s="48">
        <v>0.01</v>
      </c>
      <c r="K6" s="48">
        <v>0.01</v>
      </c>
      <c r="L6" s="19" t="s">
        <v>125</v>
      </c>
      <c r="M6" s="111">
        <f t="shared" si="11"/>
        <v>-2.0999999999999998E-2</v>
      </c>
      <c r="N6" s="111">
        <f t="shared" si="3"/>
        <v>0</v>
      </c>
      <c r="O6" s="111">
        <f t="shared" si="4"/>
        <v>0</v>
      </c>
      <c r="P6" s="111">
        <f t="shared" si="5"/>
        <v>0</v>
      </c>
      <c r="Q6" s="112">
        <f t="shared" si="12"/>
        <v>-0.67741935483870963</v>
      </c>
      <c r="R6" s="112">
        <f t="shared" si="6"/>
        <v>0</v>
      </c>
      <c r="S6" s="112">
        <f t="shared" si="7"/>
        <v>0</v>
      </c>
      <c r="T6" s="112">
        <f t="shared" si="8"/>
        <v>0</v>
      </c>
    </row>
    <row r="7" spans="1:20" ht="17" thickBot="1" x14ac:dyDescent="0.5">
      <c r="A7" s="15" t="str">
        <f t="shared" si="9"/>
        <v>PCSB 5-Year Budget</v>
      </c>
      <c r="B7" s="150">
        <f t="shared" si="9"/>
        <v>186</v>
      </c>
      <c r="C7" s="15" t="str">
        <f t="shared" si="9"/>
        <v>Kingsman Academy PCS</v>
      </c>
      <c r="D7" s="6" t="str">
        <f t="shared" si="9"/>
        <v>2025-2026</v>
      </c>
      <c r="E7" s="40" t="s">
        <v>15</v>
      </c>
      <c r="F7" s="42">
        <f>'5-Yr PCSB Budget Base Case'!F7</f>
        <v>10083</v>
      </c>
      <c r="G7" s="42">
        <f>ROUND(F7*(1+G6),0)</f>
        <v>10396</v>
      </c>
      <c r="H7" s="42">
        <f t="shared" ref="H7:K7" si="14">G7*(1+H6)</f>
        <v>10499.960000000001</v>
      </c>
      <c r="I7" s="42">
        <f t="shared" si="14"/>
        <v>10604.959600000002</v>
      </c>
      <c r="J7" s="42">
        <f t="shared" si="14"/>
        <v>10711.009196000003</v>
      </c>
      <c r="K7" s="42">
        <f t="shared" si="14"/>
        <v>10818.119287960002</v>
      </c>
      <c r="L7" s="5" t="s">
        <v>10</v>
      </c>
      <c r="M7" s="115">
        <f t="shared" si="11"/>
        <v>103.96000000000095</v>
      </c>
      <c r="N7" s="115">
        <f t="shared" si="3"/>
        <v>104.99960000000101</v>
      </c>
      <c r="O7" s="115">
        <f t="shared" si="4"/>
        <v>106.04959600000075</v>
      </c>
      <c r="P7" s="115">
        <f t="shared" si="5"/>
        <v>107.11009195999941</v>
      </c>
      <c r="Q7" s="116">
        <f t="shared" si="12"/>
        <v>1.000000000000009E-2</v>
      </c>
      <c r="R7" s="116">
        <f t="shared" si="6"/>
        <v>1.0000000000000096E-2</v>
      </c>
      <c r="S7" s="116">
        <f t="shared" si="7"/>
        <v>1.0000000000000068E-2</v>
      </c>
      <c r="T7" s="116">
        <f t="shared" si="8"/>
        <v>9.999999999999943E-3</v>
      </c>
    </row>
    <row r="8" spans="1:20" ht="30" customHeight="1" thickTop="1" x14ac:dyDescent="0.45">
      <c r="A8" s="15" t="str">
        <f t="shared" si="9"/>
        <v>PCSB 5-Year Budget</v>
      </c>
      <c r="B8" s="150">
        <f t="shared" si="9"/>
        <v>186</v>
      </c>
      <c r="C8" s="15" t="str">
        <f t="shared" si="9"/>
        <v>Kingsman Academy PCS</v>
      </c>
      <c r="D8" s="6" t="str">
        <f t="shared" si="9"/>
        <v>2025-2026</v>
      </c>
      <c r="E8" s="37" t="s">
        <v>16</v>
      </c>
      <c r="F8" s="35">
        <f>'5-Yr PCSB Budget Base Case'!F8</f>
        <v>1.34</v>
      </c>
      <c r="G8" s="46">
        <f>'5-Yr PCSB Budget Base Case'!G8</f>
        <v>0</v>
      </c>
      <c r="H8" s="46">
        <f>'5-Yr PCSB Budget Base Case'!H8</f>
        <v>0</v>
      </c>
      <c r="I8" s="46">
        <f>'5-Yr PCSB Budget Base Case'!I8</f>
        <v>0</v>
      </c>
      <c r="J8" s="46">
        <f>'5-Yr PCSB Budget Base Case'!J8</f>
        <v>0</v>
      </c>
      <c r="K8" s="46">
        <f>'5-Yr PCSB Budget Base Case'!K8</f>
        <v>0</v>
      </c>
      <c r="L8" s="19" t="s">
        <v>10</v>
      </c>
      <c r="M8" s="117">
        <f t="shared" si="11"/>
        <v>0</v>
      </c>
      <c r="N8" s="117">
        <f t="shared" si="3"/>
        <v>0</v>
      </c>
      <c r="O8" s="117">
        <f t="shared" si="4"/>
        <v>0</v>
      </c>
      <c r="P8" s="117">
        <f t="shared" si="5"/>
        <v>0</v>
      </c>
      <c r="Q8" s="112">
        <f t="shared" si="12"/>
        <v>0</v>
      </c>
      <c r="R8" s="112">
        <f t="shared" si="6"/>
        <v>0</v>
      </c>
      <c r="S8" s="112">
        <f t="shared" si="7"/>
        <v>0</v>
      </c>
      <c r="T8" s="112">
        <f t="shared" si="8"/>
        <v>0</v>
      </c>
    </row>
    <row r="9" spans="1:20" x14ac:dyDescent="0.45">
      <c r="A9" s="15" t="str">
        <f t="shared" si="9"/>
        <v>PCSB 5-Year Budget</v>
      </c>
      <c r="B9" s="150">
        <f t="shared" si="9"/>
        <v>186</v>
      </c>
      <c r="C9" s="15" t="str">
        <f t="shared" si="9"/>
        <v>Kingsman Academy PCS</v>
      </c>
      <c r="D9" s="6" t="str">
        <f t="shared" si="9"/>
        <v>2025-2026</v>
      </c>
      <c r="E9" s="37" t="s">
        <v>17</v>
      </c>
      <c r="F9" s="35">
        <f>'5-Yr PCSB Budget Base Case'!F9</f>
        <v>1.3</v>
      </c>
      <c r="G9" s="46">
        <f>'5-Yr PCSB Budget Base Case'!G9</f>
        <v>0</v>
      </c>
      <c r="H9" s="46">
        <f>'5-Yr PCSB Budget Base Case'!H9</f>
        <v>0</v>
      </c>
      <c r="I9" s="46">
        <f>'5-Yr PCSB Budget Base Case'!I9</f>
        <v>0</v>
      </c>
      <c r="J9" s="46">
        <f>'5-Yr PCSB Budget Base Case'!J9</f>
        <v>0</v>
      </c>
      <c r="K9" s="46">
        <f>'5-Yr PCSB Budget Base Case'!K9</f>
        <v>0</v>
      </c>
      <c r="L9" s="19" t="s">
        <v>10</v>
      </c>
      <c r="M9" s="117">
        <f t="shared" si="11"/>
        <v>0</v>
      </c>
      <c r="N9" s="117">
        <f t="shared" si="3"/>
        <v>0</v>
      </c>
      <c r="O9" s="117">
        <f t="shared" si="4"/>
        <v>0</v>
      </c>
      <c r="P9" s="117">
        <f t="shared" si="5"/>
        <v>0</v>
      </c>
      <c r="Q9" s="112">
        <f t="shared" si="12"/>
        <v>0</v>
      </c>
      <c r="R9" s="112">
        <f t="shared" si="6"/>
        <v>0</v>
      </c>
      <c r="S9" s="112">
        <f t="shared" si="7"/>
        <v>0</v>
      </c>
      <c r="T9" s="112">
        <f t="shared" si="8"/>
        <v>0</v>
      </c>
    </row>
    <row r="10" spans="1:20" x14ac:dyDescent="0.45">
      <c r="A10" s="15" t="str">
        <f t="shared" si="9"/>
        <v>PCSB 5-Year Budget</v>
      </c>
      <c r="B10" s="150">
        <f t="shared" si="9"/>
        <v>186</v>
      </c>
      <c r="C10" s="15" t="str">
        <f t="shared" si="9"/>
        <v>Kingsman Academy PCS</v>
      </c>
      <c r="D10" s="6" t="str">
        <f t="shared" si="9"/>
        <v>2025-2026</v>
      </c>
      <c r="E10" s="37" t="s">
        <v>18</v>
      </c>
      <c r="F10" s="35">
        <f>'5-Yr PCSB Budget Base Case'!F10</f>
        <v>1.3</v>
      </c>
      <c r="G10" s="46">
        <f>'5-Yr PCSB Budget Base Case'!G10</f>
        <v>0</v>
      </c>
      <c r="H10" s="46">
        <f>'5-Yr PCSB Budget Base Case'!H10</f>
        <v>0</v>
      </c>
      <c r="I10" s="46">
        <f>'5-Yr PCSB Budget Base Case'!I10</f>
        <v>0</v>
      </c>
      <c r="J10" s="46">
        <f>'5-Yr PCSB Budget Base Case'!J10</f>
        <v>0</v>
      </c>
      <c r="K10" s="46">
        <f>'5-Yr PCSB Budget Base Case'!K10</f>
        <v>0</v>
      </c>
      <c r="L10" s="19" t="s">
        <v>10</v>
      </c>
      <c r="M10" s="117">
        <f t="shared" si="11"/>
        <v>0</v>
      </c>
      <c r="N10" s="117">
        <f t="shared" si="3"/>
        <v>0</v>
      </c>
      <c r="O10" s="117">
        <f t="shared" si="4"/>
        <v>0</v>
      </c>
      <c r="P10" s="117">
        <f t="shared" si="5"/>
        <v>0</v>
      </c>
      <c r="Q10" s="112">
        <f t="shared" si="12"/>
        <v>0</v>
      </c>
      <c r="R10" s="112">
        <f t="shared" si="6"/>
        <v>0</v>
      </c>
      <c r="S10" s="112">
        <f t="shared" si="7"/>
        <v>0</v>
      </c>
      <c r="T10" s="112">
        <f t="shared" si="8"/>
        <v>0</v>
      </c>
    </row>
    <row r="11" spans="1:20" x14ac:dyDescent="0.45">
      <c r="A11" s="15" t="str">
        <f t="shared" si="9"/>
        <v>PCSB 5-Year Budget</v>
      </c>
      <c r="B11" s="150">
        <f t="shared" si="9"/>
        <v>186</v>
      </c>
      <c r="C11" s="15" t="str">
        <f t="shared" si="9"/>
        <v>Kingsman Academy PCS</v>
      </c>
      <c r="D11" s="6" t="str">
        <f t="shared" si="9"/>
        <v>2025-2026</v>
      </c>
      <c r="E11" s="38">
        <v>1</v>
      </c>
      <c r="F11" s="35">
        <f>'5-Yr PCSB Budget Base Case'!F11</f>
        <v>1</v>
      </c>
      <c r="G11" s="46">
        <f>'5-Yr PCSB Budget Base Case'!G11</f>
        <v>0</v>
      </c>
      <c r="H11" s="46">
        <f>'5-Yr PCSB Budget Base Case'!H11</f>
        <v>0</v>
      </c>
      <c r="I11" s="46">
        <f>'5-Yr PCSB Budget Base Case'!I11</f>
        <v>0</v>
      </c>
      <c r="J11" s="46">
        <f>'5-Yr PCSB Budget Base Case'!J11</f>
        <v>0</v>
      </c>
      <c r="K11" s="46">
        <f>'5-Yr PCSB Budget Base Case'!K11</f>
        <v>0</v>
      </c>
      <c r="L11" s="19" t="s">
        <v>10</v>
      </c>
      <c r="M11" s="117">
        <f t="shared" si="11"/>
        <v>0</v>
      </c>
      <c r="N11" s="117">
        <f t="shared" si="3"/>
        <v>0</v>
      </c>
      <c r="O11" s="117">
        <f t="shared" si="4"/>
        <v>0</v>
      </c>
      <c r="P11" s="117">
        <f t="shared" si="5"/>
        <v>0</v>
      </c>
      <c r="Q11" s="112">
        <f t="shared" si="12"/>
        <v>0</v>
      </c>
      <c r="R11" s="112">
        <f t="shared" si="6"/>
        <v>0</v>
      </c>
      <c r="S11" s="112">
        <f t="shared" si="7"/>
        <v>0</v>
      </c>
      <c r="T11" s="112">
        <f t="shared" si="8"/>
        <v>0</v>
      </c>
    </row>
    <row r="12" spans="1:20" x14ac:dyDescent="0.45">
      <c r="A12" s="15" t="str">
        <f t="shared" si="9"/>
        <v>PCSB 5-Year Budget</v>
      </c>
      <c r="B12" s="150">
        <f t="shared" si="9"/>
        <v>186</v>
      </c>
      <c r="C12" s="15" t="str">
        <f t="shared" si="9"/>
        <v>Kingsman Academy PCS</v>
      </c>
      <c r="D12" s="6" t="str">
        <f t="shared" si="9"/>
        <v>2025-2026</v>
      </c>
      <c r="E12" s="38">
        <v>2</v>
      </c>
      <c r="F12" s="35">
        <f>'5-Yr PCSB Budget Base Case'!F12</f>
        <v>1</v>
      </c>
      <c r="G12" s="46">
        <f>'5-Yr PCSB Budget Base Case'!G12</f>
        <v>0</v>
      </c>
      <c r="H12" s="46">
        <f>'5-Yr PCSB Budget Base Case'!H12</f>
        <v>0</v>
      </c>
      <c r="I12" s="46">
        <f>'5-Yr PCSB Budget Base Case'!I12</f>
        <v>0</v>
      </c>
      <c r="J12" s="46">
        <f>'5-Yr PCSB Budget Base Case'!J12</f>
        <v>0</v>
      </c>
      <c r="K12" s="46">
        <f>'5-Yr PCSB Budget Base Case'!K12</f>
        <v>0</v>
      </c>
      <c r="L12" s="19" t="s">
        <v>10</v>
      </c>
      <c r="M12" s="117">
        <f t="shared" si="11"/>
        <v>0</v>
      </c>
      <c r="N12" s="117">
        <f t="shared" si="3"/>
        <v>0</v>
      </c>
      <c r="O12" s="117">
        <f t="shared" si="4"/>
        <v>0</v>
      </c>
      <c r="P12" s="117">
        <f t="shared" si="5"/>
        <v>0</v>
      </c>
      <c r="Q12" s="112">
        <f t="shared" si="12"/>
        <v>0</v>
      </c>
      <c r="R12" s="112">
        <f t="shared" si="6"/>
        <v>0</v>
      </c>
      <c r="S12" s="112">
        <f t="shared" si="7"/>
        <v>0</v>
      </c>
      <c r="T12" s="112">
        <f t="shared" si="8"/>
        <v>0</v>
      </c>
    </row>
    <row r="13" spans="1:20" x14ac:dyDescent="0.45">
      <c r="A13" s="15" t="str">
        <f t="shared" si="9"/>
        <v>PCSB 5-Year Budget</v>
      </c>
      <c r="B13" s="150">
        <f t="shared" si="9"/>
        <v>186</v>
      </c>
      <c r="C13" s="15" t="str">
        <f t="shared" si="9"/>
        <v>Kingsman Academy PCS</v>
      </c>
      <c r="D13" s="6" t="str">
        <f t="shared" si="9"/>
        <v>2025-2026</v>
      </c>
      <c r="E13" s="38">
        <v>3</v>
      </c>
      <c r="F13" s="35">
        <f>'5-Yr PCSB Budget Base Case'!F13</f>
        <v>1</v>
      </c>
      <c r="G13" s="46">
        <f>'5-Yr PCSB Budget Base Case'!G13</f>
        <v>0</v>
      </c>
      <c r="H13" s="46">
        <f>'5-Yr PCSB Budget Base Case'!H13</f>
        <v>0</v>
      </c>
      <c r="I13" s="46">
        <f>'5-Yr PCSB Budget Base Case'!I13</f>
        <v>0</v>
      </c>
      <c r="J13" s="46">
        <f>'5-Yr PCSB Budget Base Case'!J13</f>
        <v>0</v>
      </c>
      <c r="K13" s="46">
        <f>'5-Yr PCSB Budget Base Case'!K13</f>
        <v>0</v>
      </c>
      <c r="L13" s="19" t="s">
        <v>10</v>
      </c>
      <c r="M13" s="117">
        <f t="shared" si="11"/>
        <v>0</v>
      </c>
      <c r="N13" s="117">
        <f t="shared" si="3"/>
        <v>0</v>
      </c>
      <c r="O13" s="117">
        <f t="shared" si="4"/>
        <v>0</v>
      </c>
      <c r="P13" s="117">
        <f t="shared" si="5"/>
        <v>0</v>
      </c>
      <c r="Q13" s="112">
        <f t="shared" si="12"/>
        <v>0</v>
      </c>
      <c r="R13" s="112">
        <f t="shared" si="6"/>
        <v>0</v>
      </c>
      <c r="S13" s="112">
        <f t="shared" si="7"/>
        <v>0</v>
      </c>
      <c r="T13" s="112">
        <f t="shared" si="8"/>
        <v>0</v>
      </c>
    </row>
    <row r="14" spans="1:20" x14ac:dyDescent="0.45">
      <c r="A14" s="15" t="str">
        <f t="shared" si="9"/>
        <v>PCSB 5-Year Budget</v>
      </c>
      <c r="B14" s="150">
        <f t="shared" si="9"/>
        <v>186</v>
      </c>
      <c r="C14" s="15" t="str">
        <f t="shared" si="9"/>
        <v>Kingsman Academy PCS</v>
      </c>
      <c r="D14" s="6" t="str">
        <f t="shared" si="9"/>
        <v>2025-2026</v>
      </c>
      <c r="E14" s="38">
        <v>4</v>
      </c>
      <c r="F14" s="35">
        <f>'5-Yr PCSB Budget Base Case'!F14</f>
        <v>1</v>
      </c>
      <c r="G14" s="46">
        <f>'5-Yr PCSB Budget Base Case'!G14</f>
        <v>0</v>
      </c>
      <c r="H14" s="46">
        <f>'5-Yr PCSB Budget Base Case'!H14</f>
        <v>0</v>
      </c>
      <c r="I14" s="46">
        <f>'5-Yr PCSB Budget Base Case'!I14</f>
        <v>0</v>
      </c>
      <c r="J14" s="46">
        <f>'5-Yr PCSB Budget Base Case'!J14</f>
        <v>0</v>
      </c>
      <c r="K14" s="46">
        <f>'5-Yr PCSB Budget Base Case'!K14</f>
        <v>0</v>
      </c>
      <c r="L14" s="19" t="s">
        <v>10</v>
      </c>
      <c r="M14" s="117">
        <f t="shared" si="11"/>
        <v>0</v>
      </c>
      <c r="N14" s="117">
        <f t="shared" si="3"/>
        <v>0</v>
      </c>
      <c r="O14" s="117">
        <f t="shared" si="4"/>
        <v>0</v>
      </c>
      <c r="P14" s="117">
        <f t="shared" si="5"/>
        <v>0</v>
      </c>
      <c r="Q14" s="112">
        <f t="shared" si="12"/>
        <v>0</v>
      </c>
      <c r="R14" s="112">
        <f t="shared" si="6"/>
        <v>0</v>
      </c>
      <c r="S14" s="112">
        <f t="shared" si="7"/>
        <v>0</v>
      </c>
      <c r="T14" s="112">
        <f t="shared" si="8"/>
        <v>0</v>
      </c>
    </row>
    <row r="15" spans="1:20" x14ac:dyDescent="0.45">
      <c r="A15" s="15" t="str">
        <f t="shared" si="9"/>
        <v>PCSB 5-Year Budget</v>
      </c>
      <c r="B15" s="150">
        <f t="shared" si="9"/>
        <v>186</v>
      </c>
      <c r="C15" s="15" t="str">
        <f t="shared" si="9"/>
        <v>Kingsman Academy PCS</v>
      </c>
      <c r="D15" s="6" t="str">
        <f t="shared" si="9"/>
        <v>2025-2026</v>
      </c>
      <c r="E15" s="38">
        <v>5</v>
      </c>
      <c r="F15" s="35">
        <f>'5-Yr PCSB Budget Base Case'!F15</f>
        <v>1</v>
      </c>
      <c r="G15" s="46">
        <f>'5-Yr PCSB Budget Base Case'!G15</f>
        <v>0</v>
      </c>
      <c r="H15" s="46">
        <f>'5-Yr PCSB Budget Base Case'!H15</f>
        <v>0</v>
      </c>
      <c r="I15" s="46">
        <f>'5-Yr PCSB Budget Base Case'!I15</f>
        <v>0</v>
      </c>
      <c r="J15" s="46">
        <f>'5-Yr PCSB Budget Base Case'!J15</f>
        <v>0</v>
      </c>
      <c r="K15" s="46">
        <f>'5-Yr PCSB Budget Base Case'!K15</f>
        <v>0</v>
      </c>
      <c r="L15" s="19" t="s">
        <v>10</v>
      </c>
      <c r="M15" s="117">
        <f t="shared" si="11"/>
        <v>0</v>
      </c>
      <c r="N15" s="117">
        <f t="shared" si="3"/>
        <v>0</v>
      </c>
      <c r="O15" s="117">
        <f t="shared" si="4"/>
        <v>0</v>
      </c>
      <c r="P15" s="117">
        <f t="shared" si="5"/>
        <v>0</v>
      </c>
      <c r="Q15" s="112">
        <f t="shared" si="12"/>
        <v>0</v>
      </c>
      <c r="R15" s="112">
        <f t="shared" si="6"/>
        <v>0</v>
      </c>
      <c r="S15" s="112">
        <f t="shared" si="7"/>
        <v>0</v>
      </c>
      <c r="T15" s="112">
        <f t="shared" si="8"/>
        <v>0</v>
      </c>
    </row>
    <row r="16" spans="1:20" x14ac:dyDescent="0.45">
      <c r="A16" s="15" t="str">
        <f t="shared" si="9"/>
        <v>PCSB 5-Year Budget</v>
      </c>
      <c r="B16" s="150">
        <f t="shared" si="9"/>
        <v>186</v>
      </c>
      <c r="C16" s="15" t="str">
        <f t="shared" si="9"/>
        <v>Kingsman Academy PCS</v>
      </c>
      <c r="D16" s="6" t="str">
        <f t="shared" si="9"/>
        <v>2025-2026</v>
      </c>
      <c r="E16" s="38">
        <v>6</v>
      </c>
      <c r="F16" s="35">
        <f>'5-Yr PCSB Budget Base Case'!F16</f>
        <v>1.08</v>
      </c>
      <c r="G16" s="46">
        <f>'5-Yr PCSB Budget Base Case'!G16</f>
        <v>5</v>
      </c>
      <c r="H16" s="46">
        <f>'5-Yr PCSB Budget Base Case'!H16</f>
        <v>5</v>
      </c>
      <c r="I16" s="46">
        <f>'5-Yr PCSB Budget Base Case'!I16</f>
        <v>5</v>
      </c>
      <c r="J16" s="46">
        <f>'5-Yr PCSB Budget Base Case'!J16</f>
        <v>5</v>
      </c>
      <c r="K16" s="46">
        <f>'5-Yr PCSB Budget Base Case'!K16</f>
        <v>5</v>
      </c>
      <c r="L16" s="19" t="s">
        <v>10</v>
      </c>
      <c r="M16" s="117">
        <f t="shared" si="11"/>
        <v>0</v>
      </c>
      <c r="N16" s="117">
        <f t="shared" si="3"/>
        <v>0</v>
      </c>
      <c r="O16" s="117">
        <f t="shared" si="4"/>
        <v>0</v>
      </c>
      <c r="P16" s="117">
        <f t="shared" si="5"/>
        <v>0</v>
      </c>
      <c r="Q16" s="112">
        <f t="shared" si="12"/>
        <v>0</v>
      </c>
      <c r="R16" s="112">
        <f t="shared" si="6"/>
        <v>0</v>
      </c>
      <c r="S16" s="112">
        <f t="shared" si="7"/>
        <v>0</v>
      </c>
      <c r="T16" s="112">
        <f t="shared" si="8"/>
        <v>0</v>
      </c>
    </row>
    <row r="17" spans="1:20" x14ac:dyDescent="0.45">
      <c r="A17" s="15" t="str">
        <f t="shared" si="9"/>
        <v>PCSB 5-Year Budget</v>
      </c>
      <c r="B17" s="150">
        <f t="shared" si="9"/>
        <v>186</v>
      </c>
      <c r="C17" s="15" t="str">
        <f t="shared" si="9"/>
        <v>Kingsman Academy PCS</v>
      </c>
      <c r="D17" s="6" t="str">
        <f t="shared" si="9"/>
        <v>2025-2026</v>
      </c>
      <c r="E17" s="38">
        <v>7</v>
      </c>
      <c r="F17" s="35">
        <f>'5-Yr PCSB Budget Base Case'!F17</f>
        <v>1.08</v>
      </c>
      <c r="G17" s="46">
        <f>'5-Yr PCSB Budget Base Case'!G17</f>
        <v>10</v>
      </c>
      <c r="H17" s="46">
        <f>'5-Yr PCSB Budget Base Case'!H17</f>
        <v>10</v>
      </c>
      <c r="I17" s="46">
        <f>'5-Yr PCSB Budget Base Case'!I17</f>
        <v>10</v>
      </c>
      <c r="J17" s="46">
        <f>'5-Yr PCSB Budget Base Case'!J17</f>
        <v>10</v>
      </c>
      <c r="K17" s="46">
        <f>'5-Yr PCSB Budget Base Case'!K17</f>
        <v>10</v>
      </c>
      <c r="L17" s="19" t="s">
        <v>10</v>
      </c>
      <c r="M17" s="117">
        <f t="shared" si="11"/>
        <v>0</v>
      </c>
      <c r="N17" s="117">
        <f t="shared" si="3"/>
        <v>0</v>
      </c>
      <c r="O17" s="117">
        <f t="shared" si="4"/>
        <v>0</v>
      </c>
      <c r="P17" s="117">
        <f t="shared" si="5"/>
        <v>0</v>
      </c>
      <c r="Q17" s="112">
        <f t="shared" si="12"/>
        <v>0</v>
      </c>
      <c r="R17" s="112">
        <f t="shared" si="6"/>
        <v>0</v>
      </c>
      <c r="S17" s="112">
        <f t="shared" si="7"/>
        <v>0</v>
      </c>
      <c r="T17" s="112">
        <f t="shared" si="8"/>
        <v>0</v>
      </c>
    </row>
    <row r="18" spans="1:20" x14ac:dyDescent="0.45">
      <c r="A18" s="15" t="str">
        <f t="shared" si="9"/>
        <v>PCSB 5-Year Budget</v>
      </c>
      <c r="B18" s="150">
        <f t="shared" si="9"/>
        <v>186</v>
      </c>
      <c r="C18" s="15" t="str">
        <f t="shared" si="9"/>
        <v>Kingsman Academy PCS</v>
      </c>
      <c r="D18" s="6" t="str">
        <f t="shared" si="9"/>
        <v>2025-2026</v>
      </c>
      <c r="E18" s="38">
        <v>8</v>
      </c>
      <c r="F18" s="35">
        <f>'5-Yr PCSB Budget Base Case'!F18</f>
        <v>1.08</v>
      </c>
      <c r="G18" s="46">
        <f>'5-Yr PCSB Budget Base Case'!G18</f>
        <v>1</v>
      </c>
      <c r="H18" s="46">
        <f>'5-Yr PCSB Budget Base Case'!H18</f>
        <v>1</v>
      </c>
      <c r="I18" s="46">
        <f>'5-Yr PCSB Budget Base Case'!I18</f>
        <v>1</v>
      </c>
      <c r="J18" s="46">
        <f>'5-Yr PCSB Budget Base Case'!J18</f>
        <v>1</v>
      </c>
      <c r="K18" s="46">
        <f>'5-Yr PCSB Budget Base Case'!K18</f>
        <v>1</v>
      </c>
      <c r="L18" s="19" t="s">
        <v>10</v>
      </c>
      <c r="M18" s="117">
        <f t="shared" si="11"/>
        <v>0</v>
      </c>
      <c r="N18" s="117">
        <f t="shared" si="3"/>
        <v>0</v>
      </c>
      <c r="O18" s="117">
        <f t="shared" si="4"/>
        <v>0</v>
      </c>
      <c r="P18" s="117">
        <f t="shared" si="5"/>
        <v>0</v>
      </c>
      <c r="Q18" s="112">
        <f t="shared" si="12"/>
        <v>0</v>
      </c>
      <c r="R18" s="112">
        <f t="shared" si="6"/>
        <v>0</v>
      </c>
      <c r="S18" s="112">
        <f t="shared" si="7"/>
        <v>0</v>
      </c>
      <c r="T18" s="112">
        <f t="shared" si="8"/>
        <v>0</v>
      </c>
    </row>
    <row r="19" spans="1:20" x14ac:dyDescent="0.45">
      <c r="A19" s="15" t="str">
        <f t="shared" ref="A19:D56" si="15">A$2</f>
        <v>PCSB 5-Year Budget</v>
      </c>
      <c r="B19" s="150">
        <f t="shared" si="15"/>
        <v>186</v>
      </c>
      <c r="C19" s="15" t="str">
        <f t="shared" si="15"/>
        <v>Kingsman Academy PCS</v>
      </c>
      <c r="D19" s="6" t="str">
        <f t="shared" si="15"/>
        <v>2025-2026</v>
      </c>
      <c r="E19" s="38">
        <v>9</v>
      </c>
      <c r="F19" s="35">
        <f>'5-Yr PCSB Budget Base Case'!F19</f>
        <v>1.22</v>
      </c>
      <c r="G19" s="46">
        <f>'5-Yr PCSB Budget Base Case'!G19</f>
        <v>4</v>
      </c>
      <c r="H19" s="46">
        <f>'5-Yr PCSB Budget Base Case'!H19</f>
        <v>4</v>
      </c>
      <c r="I19" s="46">
        <f>'5-Yr PCSB Budget Base Case'!I19</f>
        <v>4</v>
      </c>
      <c r="J19" s="46">
        <f>'5-Yr PCSB Budget Base Case'!J19</f>
        <v>4</v>
      </c>
      <c r="K19" s="46">
        <f>'5-Yr PCSB Budget Base Case'!K19</f>
        <v>4</v>
      </c>
      <c r="L19" s="19" t="s">
        <v>10</v>
      </c>
      <c r="M19" s="117">
        <f t="shared" si="11"/>
        <v>0</v>
      </c>
      <c r="N19" s="117">
        <f t="shared" si="3"/>
        <v>0</v>
      </c>
      <c r="O19" s="117">
        <f t="shared" si="4"/>
        <v>0</v>
      </c>
      <c r="P19" s="117">
        <f t="shared" si="5"/>
        <v>0</v>
      </c>
      <c r="Q19" s="112">
        <f t="shared" si="12"/>
        <v>0</v>
      </c>
      <c r="R19" s="112">
        <f t="shared" si="6"/>
        <v>0</v>
      </c>
      <c r="S19" s="112">
        <f t="shared" si="7"/>
        <v>0</v>
      </c>
      <c r="T19" s="112">
        <f t="shared" si="8"/>
        <v>0</v>
      </c>
    </row>
    <row r="20" spans="1:20" x14ac:dyDescent="0.45">
      <c r="A20" s="15" t="str">
        <f t="shared" si="15"/>
        <v>PCSB 5-Year Budget</v>
      </c>
      <c r="B20" s="150">
        <f t="shared" si="15"/>
        <v>186</v>
      </c>
      <c r="C20" s="15" t="str">
        <f t="shared" si="15"/>
        <v>Kingsman Academy PCS</v>
      </c>
      <c r="D20" s="6" t="str">
        <f t="shared" si="15"/>
        <v>2025-2026</v>
      </c>
      <c r="E20" s="38">
        <v>10</v>
      </c>
      <c r="F20" s="35">
        <f>'5-Yr PCSB Budget Base Case'!F20</f>
        <v>1.22</v>
      </c>
      <c r="G20" s="46">
        <f>'5-Yr PCSB Budget Base Case'!G20</f>
        <v>5</v>
      </c>
      <c r="H20" s="46">
        <f>'5-Yr PCSB Budget Base Case'!H20</f>
        <v>5</v>
      </c>
      <c r="I20" s="46">
        <f>'5-Yr PCSB Budget Base Case'!I20</f>
        <v>5</v>
      </c>
      <c r="J20" s="46">
        <f>'5-Yr PCSB Budget Base Case'!J20</f>
        <v>5</v>
      </c>
      <c r="K20" s="46">
        <f>'5-Yr PCSB Budget Base Case'!K20</f>
        <v>5</v>
      </c>
      <c r="L20" s="19" t="s">
        <v>10</v>
      </c>
      <c r="M20" s="117">
        <f t="shared" si="11"/>
        <v>0</v>
      </c>
      <c r="N20" s="117">
        <f t="shared" si="3"/>
        <v>0</v>
      </c>
      <c r="O20" s="117">
        <f t="shared" si="4"/>
        <v>0</v>
      </c>
      <c r="P20" s="117">
        <f t="shared" si="5"/>
        <v>0</v>
      </c>
      <c r="Q20" s="112">
        <f t="shared" si="12"/>
        <v>0</v>
      </c>
      <c r="R20" s="112">
        <f t="shared" si="6"/>
        <v>0</v>
      </c>
      <c r="S20" s="112">
        <f t="shared" si="7"/>
        <v>0</v>
      </c>
      <c r="T20" s="112">
        <f t="shared" si="8"/>
        <v>0</v>
      </c>
    </row>
    <row r="21" spans="1:20" x14ac:dyDescent="0.45">
      <c r="A21" s="15" t="str">
        <f t="shared" si="15"/>
        <v>PCSB 5-Year Budget</v>
      </c>
      <c r="B21" s="150">
        <f t="shared" si="15"/>
        <v>186</v>
      </c>
      <c r="C21" s="15" t="str">
        <f t="shared" si="15"/>
        <v>Kingsman Academy PCS</v>
      </c>
      <c r="D21" s="6" t="str">
        <f t="shared" si="15"/>
        <v>2025-2026</v>
      </c>
      <c r="E21" s="38">
        <v>11</v>
      </c>
      <c r="F21" s="35">
        <f>'5-Yr PCSB Budget Base Case'!F21</f>
        <v>1.22</v>
      </c>
      <c r="G21" s="46">
        <f>'5-Yr PCSB Budget Base Case'!G21</f>
        <v>1</v>
      </c>
      <c r="H21" s="46">
        <f>'5-Yr PCSB Budget Base Case'!H21</f>
        <v>1</v>
      </c>
      <c r="I21" s="46">
        <f>'5-Yr PCSB Budget Base Case'!I21</f>
        <v>1</v>
      </c>
      <c r="J21" s="46">
        <f>'5-Yr PCSB Budget Base Case'!J21</f>
        <v>1</v>
      </c>
      <c r="K21" s="46">
        <f>'5-Yr PCSB Budget Base Case'!K21</f>
        <v>1</v>
      </c>
      <c r="L21" s="19" t="s">
        <v>10</v>
      </c>
      <c r="M21" s="117">
        <f t="shared" si="11"/>
        <v>0</v>
      </c>
      <c r="N21" s="117">
        <f t="shared" si="3"/>
        <v>0</v>
      </c>
      <c r="O21" s="117">
        <f t="shared" si="4"/>
        <v>0</v>
      </c>
      <c r="P21" s="117">
        <f t="shared" si="5"/>
        <v>0</v>
      </c>
      <c r="Q21" s="112">
        <f t="shared" si="12"/>
        <v>0</v>
      </c>
      <c r="R21" s="112">
        <f t="shared" si="6"/>
        <v>0</v>
      </c>
      <c r="S21" s="112">
        <f t="shared" si="7"/>
        <v>0</v>
      </c>
      <c r="T21" s="112">
        <f t="shared" si="8"/>
        <v>0</v>
      </c>
    </row>
    <row r="22" spans="1:20" x14ac:dyDescent="0.45">
      <c r="A22" s="15" t="str">
        <f t="shared" si="15"/>
        <v>PCSB 5-Year Budget</v>
      </c>
      <c r="B22" s="150">
        <f t="shared" si="15"/>
        <v>186</v>
      </c>
      <c r="C22" s="15" t="str">
        <f t="shared" si="15"/>
        <v>Kingsman Academy PCS</v>
      </c>
      <c r="D22" s="6" t="str">
        <f t="shared" si="15"/>
        <v>2025-2026</v>
      </c>
      <c r="E22" s="38">
        <v>12</v>
      </c>
      <c r="F22" s="35">
        <f>'5-Yr PCSB Budget Base Case'!F22</f>
        <v>1.22</v>
      </c>
      <c r="G22" s="46">
        <f>'5-Yr PCSB Budget Base Case'!G22</f>
        <v>1</v>
      </c>
      <c r="H22" s="46">
        <f>'5-Yr PCSB Budget Base Case'!H22</f>
        <v>1</v>
      </c>
      <c r="I22" s="46">
        <f>'5-Yr PCSB Budget Base Case'!I22</f>
        <v>1</v>
      </c>
      <c r="J22" s="46">
        <f>'5-Yr PCSB Budget Base Case'!J22</f>
        <v>1</v>
      </c>
      <c r="K22" s="46">
        <f>'5-Yr PCSB Budget Base Case'!K22</f>
        <v>1</v>
      </c>
      <c r="L22" s="19" t="s">
        <v>10</v>
      </c>
      <c r="M22" s="117">
        <f t="shared" si="11"/>
        <v>0</v>
      </c>
      <c r="N22" s="117">
        <f t="shared" si="3"/>
        <v>0</v>
      </c>
      <c r="O22" s="117">
        <f t="shared" si="4"/>
        <v>0</v>
      </c>
      <c r="P22" s="117">
        <f t="shared" si="5"/>
        <v>0</v>
      </c>
      <c r="Q22" s="112">
        <f t="shared" si="12"/>
        <v>0</v>
      </c>
      <c r="R22" s="112">
        <f t="shared" si="6"/>
        <v>0</v>
      </c>
      <c r="S22" s="112">
        <f t="shared" si="7"/>
        <v>0</v>
      </c>
      <c r="T22" s="112">
        <f t="shared" si="8"/>
        <v>0</v>
      </c>
    </row>
    <row r="23" spans="1:20" x14ac:dyDescent="0.45">
      <c r="A23" s="15" t="str">
        <f t="shared" si="15"/>
        <v>PCSB 5-Year Budget</v>
      </c>
      <c r="B23" s="150">
        <f t="shared" si="15"/>
        <v>186</v>
      </c>
      <c r="C23" s="15" t="str">
        <f t="shared" si="15"/>
        <v>Kingsman Academy PCS</v>
      </c>
      <c r="D23" s="6" t="str">
        <f t="shared" si="15"/>
        <v>2025-2026</v>
      </c>
      <c r="E23" s="37" t="s">
        <v>19</v>
      </c>
      <c r="F23" s="35">
        <f>'5-Yr PCSB Budget Base Case'!F23</f>
        <v>1.58</v>
      </c>
      <c r="G23" s="46">
        <f>'5-Yr PCSB Budget Base Case'!G23</f>
        <v>293</v>
      </c>
      <c r="H23" s="46">
        <f>'5-Yr PCSB Budget Base Case'!H23</f>
        <v>293</v>
      </c>
      <c r="I23" s="46">
        <f>'5-Yr PCSB Budget Base Case'!I23</f>
        <v>293</v>
      </c>
      <c r="J23" s="46">
        <f>'5-Yr PCSB Budget Base Case'!J23</f>
        <v>293</v>
      </c>
      <c r="K23" s="46">
        <f>'5-Yr PCSB Budget Base Case'!K23</f>
        <v>293</v>
      </c>
      <c r="L23" s="19" t="s">
        <v>10</v>
      </c>
      <c r="M23" s="117">
        <f t="shared" si="11"/>
        <v>0</v>
      </c>
      <c r="N23" s="117">
        <f t="shared" si="3"/>
        <v>0</v>
      </c>
      <c r="O23" s="117">
        <f t="shared" si="4"/>
        <v>0</v>
      </c>
      <c r="P23" s="117">
        <f t="shared" si="5"/>
        <v>0</v>
      </c>
      <c r="Q23" s="112">
        <f t="shared" si="12"/>
        <v>0</v>
      </c>
      <c r="R23" s="112">
        <f t="shared" si="6"/>
        <v>0</v>
      </c>
      <c r="S23" s="112">
        <f t="shared" si="7"/>
        <v>0</v>
      </c>
      <c r="T23" s="112">
        <f t="shared" si="8"/>
        <v>0</v>
      </c>
    </row>
    <row r="24" spans="1:20" x14ac:dyDescent="0.45">
      <c r="A24" s="15" t="str">
        <f t="shared" si="15"/>
        <v>PCSB 5-Year Budget</v>
      </c>
      <c r="B24" s="150">
        <f t="shared" si="15"/>
        <v>186</v>
      </c>
      <c r="C24" s="15" t="str">
        <f t="shared" si="15"/>
        <v>Kingsman Academy PCS</v>
      </c>
      <c r="D24" s="6" t="str">
        <f t="shared" si="15"/>
        <v>2025-2026</v>
      </c>
      <c r="E24" s="37" t="s">
        <v>20</v>
      </c>
      <c r="F24" s="35">
        <f>'5-Yr PCSB Budget Base Case'!F24</f>
        <v>1.17</v>
      </c>
      <c r="G24" s="46">
        <f>'5-Yr PCSB Budget Base Case'!G24</f>
        <v>0</v>
      </c>
      <c r="H24" s="46">
        <f>'5-Yr PCSB Budget Base Case'!H24</f>
        <v>0</v>
      </c>
      <c r="I24" s="46">
        <f>'5-Yr PCSB Budget Base Case'!I24</f>
        <v>0</v>
      </c>
      <c r="J24" s="46">
        <f>'5-Yr PCSB Budget Base Case'!J24</f>
        <v>0</v>
      </c>
      <c r="K24" s="46">
        <f>'5-Yr PCSB Budget Base Case'!K24</f>
        <v>0</v>
      </c>
      <c r="L24" s="19" t="s">
        <v>10</v>
      </c>
      <c r="M24" s="117">
        <f t="shared" si="11"/>
        <v>0</v>
      </c>
      <c r="N24" s="117">
        <f t="shared" si="3"/>
        <v>0</v>
      </c>
      <c r="O24" s="117">
        <f t="shared" si="4"/>
        <v>0</v>
      </c>
      <c r="P24" s="117">
        <f t="shared" si="5"/>
        <v>0</v>
      </c>
      <c r="Q24" s="112">
        <f t="shared" si="12"/>
        <v>0</v>
      </c>
      <c r="R24" s="112">
        <f t="shared" si="6"/>
        <v>0</v>
      </c>
      <c r="S24" s="112">
        <f t="shared" si="7"/>
        <v>0</v>
      </c>
      <c r="T24" s="112">
        <f t="shared" si="8"/>
        <v>0</v>
      </c>
    </row>
    <row r="25" spans="1:20" x14ac:dyDescent="0.45">
      <c r="A25" s="15" t="str">
        <f t="shared" si="15"/>
        <v>PCSB 5-Year Budget</v>
      </c>
      <c r="B25" s="150">
        <f t="shared" si="15"/>
        <v>186</v>
      </c>
      <c r="C25" s="15" t="str">
        <f t="shared" si="15"/>
        <v>Kingsman Academy PCS</v>
      </c>
      <c r="D25" s="6" t="str">
        <f t="shared" si="15"/>
        <v>2025-2026</v>
      </c>
      <c r="E25" s="37" t="s">
        <v>21</v>
      </c>
      <c r="F25" s="44">
        <f>'5-Yr PCSB Budget Base Case'!F25</f>
        <v>1</v>
      </c>
      <c r="G25" s="47">
        <f>'5-Yr PCSB Budget Base Case'!G25</f>
        <v>0</v>
      </c>
      <c r="H25" s="47">
        <f>'5-Yr PCSB Budget Base Case'!H25</f>
        <v>0</v>
      </c>
      <c r="I25" s="47">
        <f>'5-Yr PCSB Budget Base Case'!I25</f>
        <v>0</v>
      </c>
      <c r="J25" s="47">
        <f>'5-Yr PCSB Budget Base Case'!J25</f>
        <v>0</v>
      </c>
      <c r="K25" s="47">
        <f>'5-Yr PCSB Budget Base Case'!K25</f>
        <v>0</v>
      </c>
      <c r="L25" s="19" t="s">
        <v>10</v>
      </c>
      <c r="M25" s="118">
        <f t="shared" si="11"/>
        <v>0</v>
      </c>
      <c r="N25" s="118">
        <f t="shared" si="3"/>
        <v>0</v>
      </c>
      <c r="O25" s="118">
        <f t="shared" si="4"/>
        <v>0</v>
      </c>
      <c r="P25" s="118">
        <f t="shared" si="5"/>
        <v>0</v>
      </c>
      <c r="Q25" s="119">
        <f t="shared" si="12"/>
        <v>0</v>
      </c>
      <c r="R25" s="119">
        <f t="shared" si="6"/>
        <v>0</v>
      </c>
      <c r="S25" s="119">
        <f t="shared" si="7"/>
        <v>0</v>
      </c>
      <c r="T25" s="119">
        <f t="shared" si="8"/>
        <v>0</v>
      </c>
    </row>
    <row r="26" spans="1:20" ht="30" customHeight="1" x14ac:dyDescent="0.45">
      <c r="A26" s="15" t="str">
        <f t="shared" si="15"/>
        <v>PCSB 5-Year Budget</v>
      </c>
      <c r="B26" s="150">
        <f t="shared" si="15"/>
        <v>186</v>
      </c>
      <c r="C26" s="15" t="str">
        <f t="shared" si="15"/>
        <v>Kingsman Academy PCS</v>
      </c>
      <c r="D26" s="6" t="str">
        <f t="shared" si="15"/>
        <v>2025-2026</v>
      </c>
      <c r="E26" s="39" t="s">
        <v>22</v>
      </c>
      <c r="F26" s="35">
        <f>'5-Yr PCSB Budget Base Case'!F26</f>
        <v>0.97</v>
      </c>
      <c r="G26" s="46">
        <f>'5-Yr PCSB Budget Base Case'!G26</f>
        <v>7</v>
      </c>
      <c r="H26" s="46">
        <f>G26</f>
        <v>7</v>
      </c>
      <c r="I26" s="46">
        <f>H26</f>
        <v>7</v>
      </c>
      <c r="J26" s="46">
        <f>'5-Yr PCSB Budget Base Case'!J26</f>
        <v>8</v>
      </c>
      <c r="K26" s="46">
        <f>'5-Yr PCSB Budget Base Case'!K26</f>
        <v>8</v>
      </c>
      <c r="L26" s="19" t="s">
        <v>10</v>
      </c>
      <c r="M26" s="117">
        <f t="shared" si="11"/>
        <v>0</v>
      </c>
      <c r="N26" s="117">
        <f t="shared" si="3"/>
        <v>0</v>
      </c>
      <c r="O26" s="117">
        <f t="shared" si="4"/>
        <v>1</v>
      </c>
      <c r="P26" s="117">
        <f t="shared" si="5"/>
        <v>0</v>
      </c>
      <c r="Q26" s="112">
        <f t="shared" si="12"/>
        <v>0</v>
      </c>
      <c r="R26" s="112">
        <f t="shared" si="6"/>
        <v>0</v>
      </c>
      <c r="S26" s="112">
        <f t="shared" si="7"/>
        <v>0.14285714285714285</v>
      </c>
      <c r="T26" s="112">
        <f t="shared" si="8"/>
        <v>0</v>
      </c>
    </row>
    <row r="27" spans="1:20" x14ac:dyDescent="0.45">
      <c r="A27" s="15" t="str">
        <f t="shared" si="15"/>
        <v>PCSB 5-Year Budget</v>
      </c>
      <c r="B27" s="150">
        <f t="shared" si="15"/>
        <v>186</v>
      </c>
      <c r="C27" s="15" t="str">
        <f t="shared" si="15"/>
        <v>Kingsman Academy PCS</v>
      </c>
      <c r="D27" s="6" t="str">
        <f t="shared" si="15"/>
        <v>2025-2026</v>
      </c>
      <c r="E27" s="39" t="s">
        <v>23</v>
      </c>
      <c r="F27" s="35">
        <f>'5-Yr PCSB Budget Base Case'!F27</f>
        <v>1.2</v>
      </c>
      <c r="G27" s="46">
        <f>'5-Yr PCSB Budget Base Case'!G27</f>
        <v>21</v>
      </c>
      <c r="H27" s="46">
        <v>15</v>
      </c>
      <c r="I27" s="46">
        <f t="shared" ref="I27" si="16">H27</f>
        <v>15</v>
      </c>
      <c r="J27" s="46">
        <f>'5-Yr PCSB Budget Base Case'!J27</f>
        <v>15</v>
      </c>
      <c r="K27" s="46">
        <f>'5-Yr PCSB Budget Base Case'!K27</f>
        <v>15</v>
      </c>
      <c r="L27" s="19" t="s">
        <v>10</v>
      </c>
      <c r="M27" s="117">
        <f t="shared" si="11"/>
        <v>-6</v>
      </c>
      <c r="N27" s="117">
        <f t="shared" si="3"/>
        <v>0</v>
      </c>
      <c r="O27" s="117">
        <f t="shared" si="4"/>
        <v>0</v>
      </c>
      <c r="P27" s="117">
        <f t="shared" si="5"/>
        <v>0</v>
      </c>
      <c r="Q27" s="112">
        <f t="shared" si="12"/>
        <v>-0.2857142857142857</v>
      </c>
      <c r="R27" s="112">
        <f t="shared" si="6"/>
        <v>0</v>
      </c>
      <c r="S27" s="112">
        <f t="shared" si="7"/>
        <v>0</v>
      </c>
      <c r="T27" s="112">
        <f t="shared" si="8"/>
        <v>0</v>
      </c>
    </row>
    <row r="28" spans="1:20" x14ac:dyDescent="0.45">
      <c r="A28" s="15" t="str">
        <f t="shared" si="15"/>
        <v>PCSB 5-Year Budget</v>
      </c>
      <c r="B28" s="150">
        <f t="shared" si="15"/>
        <v>186</v>
      </c>
      <c r="C28" s="15" t="str">
        <f t="shared" si="15"/>
        <v>Kingsman Academy PCS</v>
      </c>
      <c r="D28" s="6" t="str">
        <f t="shared" si="15"/>
        <v>2025-2026</v>
      </c>
      <c r="E28" s="39" t="s">
        <v>24</v>
      </c>
      <c r="F28" s="35">
        <f>'5-Yr PCSB Budget Base Case'!F28</f>
        <v>1.97</v>
      </c>
      <c r="G28" s="46">
        <f>'5-Yr PCSB Budget Base Case'!G28</f>
        <v>18</v>
      </c>
      <c r="H28" s="46">
        <f t="shared" ref="H27:I31" si="17">G28</f>
        <v>18</v>
      </c>
      <c r="I28" s="46">
        <v>20</v>
      </c>
      <c r="J28" s="46">
        <f>'5-Yr PCSB Budget Base Case'!J28</f>
        <v>26</v>
      </c>
      <c r="K28" s="46">
        <f>'5-Yr PCSB Budget Base Case'!K28</f>
        <v>26</v>
      </c>
      <c r="L28" s="19" t="s">
        <v>10</v>
      </c>
      <c r="M28" s="117">
        <f t="shared" si="11"/>
        <v>0</v>
      </c>
      <c r="N28" s="117">
        <f t="shared" si="3"/>
        <v>2</v>
      </c>
      <c r="O28" s="117">
        <f t="shared" si="4"/>
        <v>6</v>
      </c>
      <c r="P28" s="117">
        <f t="shared" si="5"/>
        <v>0</v>
      </c>
      <c r="Q28" s="112">
        <f t="shared" si="12"/>
        <v>0</v>
      </c>
      <c r="R28" s="112">
        <f t="shared" si="6"/>
        <v>0.1111111111111111</v>
      </c>
      <c r="S28" s="112">
        <f t="shared" si="7"/>
        <v>0.3</v>
      </c>
      <c r="T28" s="112">
        <f t="shared" si="8"/>
        <v>0</v>
      </c>
    </row>
    <row r="29" spans="1:20" x14ac:dyDescent="0.45">
      <c r="A29" s="15" t="str">
        <f t="shared" si="15"/>
        <v>PCSB 5-Year Budget</v>
      </c>
      <c r="B29" s="150">
        <f t="shared" si="15"/>
        <v>186</v>
      </c>
      <c r="C29" s="15" t="str">
        <f t="shared" si="15"/>
        <v>Kingsman Academy PCS</v>
      </c>
      <c r="D29" s="6" t="str">
        <f t="shared" si="15"/>
        <v>2025-2026</v>
      </c>
      <c r="E29" s="39" t="s">
        <v>25</v>
      </c>
      <c r="F29" s="35">
        <f>'5-Yr PCSB Budget Base Case'!F29</f>
        <v>3.49</v>
      </c>
      <c r="G29" s="46">
        <f>'5-Yr PCSB Budget Base Case'!G29</f>
        <v>74</v>
      </c>
      <c r="H29" s="46">
        <v>78</v>
      </c>
      <c r="I29" s="46">
        <v>80</v>
      </c>
      <c r="J29" s="46">
        <f>'5-Yr PCSB Budget Base Case'!J29</f>
        <v>89</v>
      </c>
      <c r="K29" s="46">
        <f>'5-Yr PCSB Budget Base Case'!K29</f>
        <v>89</v>
      </c>
      <c r="L29" s="19" t="s">
        <v>10</v>
      </c>
      <c r="M29" s="117">
        <f t="shared" si="11"/>
        <v>4</v>
      </c>
      <c r="N29" s="117">
        <f t="shared" si="3"/>
        <v>2</v>
      </c>
      <c r="O29" s="117">
        <f t="shared" si="4"/>
        <v>9</v>
      </c>
      <c r="P29" s="117">
        <f t="shared" si="5"/>
        <v>0</v>
      </c>
      <c r="Q29" s="112">
        <f t="shared" si="12"/>
        <v>5.4054054054054057E-2</v>
      </c>
      <c r="R29" s="112">
        <f t="shared" si="6"/>
        <v>2.564102564102564E-2</v>
      </c>
      <c r="S29" s="112">
        <f t="shared" si="7"/>
        <v>0.1125</v>
      </c>
      <c r="T29" s="112">
        <f t="shared" si="8"/>
        <v>0</v>
      </c>
    </row>
    <row r="30" spans="1:20" x14ac:dyDescent="0.45">
      <c r="A30" s="15" t="str">
        <f t="shared" si="15"/>
        <v>PCSB 5-Year Budget</v>
      </c>
      <c r="B30" s="150">
        <f t="shared" si="15"/>
        <v>186</v>
      </c>
      <c r="C30" s="15" t="str">
        <f t="shared" si="15"/>
        <v>Kingsman Academy PCS</v>
      </c>
      <c r="D30" s="6" t="str">
        <f t="shared" si="15"/>
        <v>2025-2026</v>
      </c>
      <c r="E30" s="39" t="s">
        <v>26</v>
      </c>
      <c r="F30" s="35">
        <f>'5-Yr PCSB Budget Base Case'!F30</f>
        <v>0.06</v>
      </c>
      <c r="G30" s="46">
        <f>'5-Yr PCSB Budget Base Case'!G30</f>
        <v>11</v>
      </c>
      <c r="H30" s="46">
        <f t="shared" si="17"/>
        <v>11</v>
      </c>
      <c r="I30" s="46">
        <f t="shared" ref="I30" si="18">H30</f>
        <v>11</v>
      </c>
      <c r="J30" s="46">
        <f>'5-Yr PCSB Budget Base Case'!J30</f>
        <v>11</v>
      </c>
      <c r="K30" s="46">
        <f>'5-Yr PCSB Budget Base Case'!K30</f>
        <v>11</v>
      </c>
      <c r="L30" s="19" t="s">
        <v>10</v>
      </c>
      <c r="M30" s="117">
        <f t="shared" si="11"/>
        <v>0</v>
      </c>
      <c r="N30" s="117">
        <f t="shared" si="3"/>
        <v>0</v>
      </c>
      <c r="O30" s="117">
        <f t="shared" si="4"/>
        <v>0</v>
      </c>
      <c r="P30" s="117">
        <f t="shared" si="5"/>
        <v>0</v>
      </c>
      <c r="Q30" s="112">
        <f t="shared" si="12"/>
        <v>0</v>
      </c>
      <c r="R30" s="112">
        <f t="shared" si="6"/>
        <v>0</v>
      </c>
      <c r="S30" s="112">
        <f t="shared" si="7"/>
        <v>0</v>
      </c>
      <c r="T30" s="112">
        <f t="shared" si="8"/>
        <v>0</v>
      </c>
    </row>
    <row r="31" spans="1:20" x14ac:dyDescent="0.45">
      <c r="A31" s="15" t="str">
        <f t="shared" si="15"/>
        <v>PCSB 5-Year Budget</v>
      </c>
      <c r="B31" s="150">
        <f t="shared" si="15"/>
        <v>186</v>
      </c>
      <c r="C31" s="15" t="str">
        <f t="shared" si="15"/>
        <v>Kingsman Academy PCS</v>
      </c>
      <c r="D31" s="6" t="str">
        <f t="shared" si="15"/>
        <v>2025-2026</v>
      </c>
      <c r="E31" s="39" t="s">
        <v>27</v>
      </c>
      <c r="F31" s="35">
        <f>'5-Yr PCSB Budget Base Case'!F31</f>
        <v>0.3</v>
      </c>
      <c r="G31" s="46">
        <f>'5-Yr PCSB Budget Base Case'!G31</f>
        <v>27</v>
      </c>
      <c r="H31" s="46">
        <f t="shared" si="17"/>
        <v>27</v>
      </c>
      <c r="I31" s="46">
        <f t="shared" ref="I31" si="19">H31</f>
        <v>27</v>
      </c>
      <c r="J31" s="46">
        <f>'5-Yr PCSB Budget Base Case'!J31</f>
        <v>27</v>
      </c>
      <c r="K31" s="46">
        <f>'5-Yr PCSB Budget Base Case'!K31</f>
        <v>27</v>
      </c>
      <c r="L31" s="19" t="s">
        <v>10</v>
      </c>
      <c r="M31" s="117">
        <f t="shared" si="11"/>
        <v>0</v>
      </c>
      <c r="N31" s="117">
        <f t="shared" si="3"/>
        <v>0</v>
      </c>
      <c r="O31" s="117">
        <f t="shared" si="4"/>
        <v>0</v>
      </c>
      <c r="P31" s="117">
        <f t="shared" si="5"/>
        <v>0</v>
      </c>
      <c r="Q31" s="112">
        <f t="shared" si="12"/>
        <v>0</v>
      </c>
      <c r="R31" s="112">
        <f t="shared" si="6"/>
        <v>0</v>
      </c>
      <c r="S31" s="112">
        <f t="shared" si="7"/>
        <v>0</v>
      </c>
      <c r="T31" s="112">
        <f t="shared" si="8"/>
        <v>0</v>
      </c>
    </row>
    <row r="32" spans="1:20" x14ac:dyDescent="0.45">
      <c r="A32" s="15" t="str">
        <f t="shared" si="15"/>
        <v>PCSB 5-Year Budget</v>
      </c>
      <c r="B32" s="150">
        <f t="shared" si="15"/>
        <v>186</v>
      </c>
      <c r="C32" s="15" t="str">
        <f t="shared" si="15"/>
        <v>Kingsman Academy PCS</v>
      </c>
      <c r="D32" s="6" t="str">
        <f t="shared" si="15"/>
        <v>2025-2026</v>
      </c>
      <c r="E32" s="39" t="s">
        <v>28</v>
      </c>
      <c r="F32" s="35">
        <f>'5-Yr PCSB Budget Base Case'!F32</f>
        <v>0.75</v>
      </c>
      <c r="G32" s="46">
        <f>'5-Yr PCSB Budget Base Case'!G32</f>
        <v>0</v>
      </c>
      <c r="H32" s="46">
        <f>'5-Yr PCSB Budget Base Case'!H32</f>
        <v>0</v>
      </c>
      <c r="I32" s="46">
        <f>'5-Yr PCSB Budget Base Case'!I32</f>
        <v>0</v>
      </c>
      <c r="J32" s="46">
        <f>'5-Yr PCSB Budget Base Case'!J32</f>
        <v>0</v>
      </c>
      <c r="K32" s="46">
        <f>'5-Yr PCSB Budget Base Case'!K32</f>
        <v>0</v>
      </c>
      <c r="L32" s="19" t="s">
        <v>10</v>
      </c>
      <c r="M32" s="117">
        <f t="shared" si="11"/>
        <v>0</v>
      </c>
      <c r="N32" s="117">
        <f t="shared" si="3"/>
        <v>0</v>
      </c>
      <c r="O32" s="117">
        <f t="shared" si="4"/>
        <v>0</v>
      </c>
      <c r="P32" s="117">
        <f t="shared" si="5"/>
        <v>0</v>
      </c>
      <c r="Q32" s="112">
        <f t="shared" si="12"/>
        <v>0</v>
      </c>
      <c r="R32" s="112">
        <f t="shared" si="6"/>
        <v>0</v>
      </c>
      <c r="S32" s="112">
        <f t="shared" si="7"/>
        <v>0</v>
      </c>
      <c r="T32" s="112">
        <f t="shared" si="8"/>
        <v>0</v>
      </c>
    </row>
    <row r="33" spans="1:20" x14ac:dyDescent="0.45">
      <c r="A33" s="15" t="str">
        <f t="shared" si="15"/>
        <v>PCSB 5-Year Budget</v>
      </c>
      <c r="B33" s="150">
        <f t="shared" si="15"/>
        <v>186</v>
      </c>
      <c r="C33" s="15" t="str">
        <f t="shared" si="15"/>
        <v>Kingsman Academy PCS</v>
      </c>
      <c r="D33" s="6" t="str">
        <f t="shared" si="15"/>
        <v>2025-2026</v>
      </c>
      <c r="E33" s="39" t="s">
        <v>29</v>
      </c>
      <c r="F33" s="35">
        <f>'5-Yr PCSB Budget Base Case'!F33</f>
        <v>0.5</v>
      </c>
      <c r="G33" s="46">
        <f>'5-Yr PCSB Budget Base Case'!G33</f>
        <v>0</v>
      </c>
      <c r="H33" s="46">
        <f>'5-Yr PCSB Budget Base Case'!H33</f>
        <v>0</v>
      </c>
      <c r="I33" s="46">
        <f>'5-Yr PCSB Budget Base Case'!I33</f>
        <v>0</v>
      </c>
      <c r="J33" s="46">
        <f>'5-Yr PCSB Budget Base Case'!J33</f>
        <v>0</v>
      </c>
      <c r="K33" s="46">
        <f>'5-Yr PCSB Budget Base Case'!K33</f>
        <v>0</v>
      </c>
      <c r="L33" s="19" t="s">
        <v>10</v>
      </c>
      <c r="M33" s="117">
        <f t="shared" si="11"/>
        <v>0</v>
      </c>
      <c r="N33" s="117">
        <f t="shared" si="3"/>
        <v>0</v>
      </c>
      <c r="O33" s="117">
        <f t="shared" si="4"/>
        <v>0</v>
      </c>
      <c r="P33" s="117">
        <f t="shared" si="5"/>
        <v>0</v>
      </c>
      <c r="Q33" s="112">
        <f t="shared" si="12"/>
        <v>0</v>
      </c>
      <c r="R33" s="112">
        <f t="shared" si="6"/>
        <v>0</v>
      </c>
      <c r="S33" s="112">
        <f t="shared" si="7"/>
        <v>0</v>
      </c>
      <c r="T33" s="112">
        <f t="shared" si="8"/>
        <v>0</v>
      </c>
    </row>
    <row r="34" spans="1:20" x14ac:dyDescent="0.45">
      <c r="A34" s="15" t="str">
        <f t="shared" si="15"/>
        <v>PCSB 5-Year Budget</v>
      </c>
      <c r="B34" s="150">
        <f t="shared" si="15"/>
        <v>186</v>
      </c>
      <c r="C34" s="15" t="str">
        <f t="shared" si="15"/>
        <v>Kingsman Academy PCS</v>
      </c>
      <c r="D34" s="6" t="str">
        <f t="shared" si="15"/>
        <v>2025-2026</v>
      </c>
      <c r="E34" s="39" t="s">
        <v>30</v>
      </c>
      <c r="F34" s="35">
        <f>'5-Yr PCSB Budget Base Case'!F34</f>
        <v>1.67</v>
      </c>
      <c r="G34" s="46">
        <f>'5-Yr PCSB Budget Base Case'!G34</f>
        <v>0</v>
      </c>
      <c r="H34" s="46">
        <f>'5-Yr PCSB Budget Base Case'!H34</f>
        <v>16</v>
      </c>
      <c r="I34" s="46">
        <f>'5-Yr PCSB Budget Base Case'!I34</f>
        <v>16</v>
      </c>
      <c r="J34" s="46">
        <f>'5-Yr PCSB Budget Base Case'!J34</f>
        <v>18</v>
      </c>
      <c r="K34" s="46">
        <f>'5-Yr PCSB Budget Base Case'!K34</f>
        <v>18</v>
      </c>
      <c r="L34" s="19" t="s">
        <v>10</v>
      </c>
      <c r="M34" s="117">
        <f t="shared" si="11"/>
        <v>16</v>
      </c>
      <c r="N34" s="117">
        <f t="shared" si="3"/>
        <v>0</v>
      </c>
      <c r="O34" s="117">
        <f t="shared" si="4"/>
        <v>2</v>
      </c>
      <c r="P34" s="117">
        <f t="shared" si="5"/>
        <v>0</v>
      </c>
      <c r="Q34" s="112">
        <f t="shared" si="12"/>
        <v>0</v>
      </c>
      <c r="R34" s="112">
        <f t="shared" si="6"/>
        <v>0</v>
      </c>
      <c r="S34" s="112">
        <f t="shared" si="7"/>
        <v>0.125</v>
      </c>
      <c r="T34" s="112">
        <f t="shared" si="8"/>
        <v>0</v>
      </c>
    </row>
    <row r="35" spans="1:20" x14ac:dyDescent="0.45">
      <c r="A35" s="15" t="str">
        <f t="shared" si="15"/>
        <v>PCSB 5-Year Budget</v>
      </c>
      <c r="B35" s="150">
        <f t="shared" si="15"/>
        <v>186</v>
      </c>
      <c r="C35" s="15" t="str">
        <f t="shared" si="15"/>
        <v>Kingsman Academy PCS</v>
      </c>
      <c r="D35" s="6" t="str">
        <f t="shared" si="15"/>
        <v>2025-2026</v>
      </c>
      <c r="E35" s="39" t="s">
        <v>31</v>
      </c>
      <c r="F35" s="35">
        <f>'5-Yr PCSB Budget Base Case'!F35</f>
        <v>0.37</v>
      </c>
      <c r="G35" s="46">
        <f>'5-Yr PCSB Budget Base Case'!G35</f>
        <v>0</v>
      </c>
      <c r="H35" s="46">
        <f>'5-Yr PCSB Budget Base Case'!H35</f>
        <v>0</v>
      </c>
      <c r="I35" s="46">
        <f>'5-Yr PCSB Budget Base Case'!I35</f>
        <v>0</v>
      </c>
      <c r="J35" s="46">
        <f>'5-Yr PCSB Budget Base Case'!J35</f>
        <v>0</v>
      </c>
      <c r="K35" s="46">
        <f>'5-Yr PCSB Budget Base Case'!K35</f>
        <v>0</v>
      </c>
      <c r="L35" s="19" t="s">
        <v>10</v>
      </c>
      <c r="M35" s="117">
        <f t="shared" si="11"/>
        <v>0</v>
      </c>
      <c r="N35" s="117">
        <f t="shared" si="3"/>
        <v>0</v>
      </c>
      <c r="O35" s="117">
        <f t="shared" si="4"/>
        <v>0</v>
      </c>
      <c r="P35" s="117">
        <f t="shared" si="5"/>
        <v>0</v>
      </c>
      <c r="Q35" s="112">
        <f t="shared" si="12"/>
        <v>0</v>
      </c>
      <c r="R35" s="112">
        <f t="shared" si="6"/>
        <v>0</v>
      </c>
      <c r="S35" s="112">
        <f t="shared" si="7"/>
        <v>0</v>
      </c>
      <c r="T35" s="112">
        <f t="shared" si="8"/>
        <v>0</v>
      </c>
    </row>
    <row r="36" spans="1:20" x14ac:dyDescent="0.45">
      <c r="A36" s="15" t="str">
        <f t="shared" si="15"/>
        <v>PCSB 5-Year Budget</v>
      </c>
      <c r="B36" s="150">
        <f t="shared" si="15"/>
        <v>186</v>
      </c>
      <c r="C36" s="15" t="str">
        <f t="shared" si="15"/>
        <v>Kingsman Academy PCS</v>
      </c>
      <c r="D36" s="6" t="str">
        <f t="shared" si="15"/>
        <v>2025-2026</v>
      </c>
      <c r="E36" s="39" t="s">
        <v>32</v>
      </c>
      <c r="F36" s="35">
        <f>'5-Yr PCSB Budget Base Case'!F36</f>
        <v>1.34</v>
      </c>
      <c r="G36" s="46">
        <f>'5-Yr PCSB Budget Base Case'!G36</f>
        <v>0</v>
      </c>
      <c r="H36" s="46">
        <f>'5-Yr PCSB Budget Base Case'!H36</f>
        <v>0</v>
      </c>
      <c r="I36" s="46">
        <f>'5-Yr PCSB Budget Base Case'!I36</f>
        <v>0</v>
      </c>
      <c r="J36" s="46">
        <f>'5-Yr PCSB Budget Base Case'!J36</f>
        <v>0</v>
      </c>
      <c r="K36" s="46">
        <f>'5-Yr PCSB Budget Base Case'!K36</f>
        <v>0</v>
      </c>
      <c r="L36" s="19" t="s">
        <v>10</v>
      </c>
      <c r="M36" s="117">
        <f t="shared" si="11"/>
        <v>0</v>
      </c>
      <c r="N36" s="117">
        <f t="shared" si="3"/>
        <v>0</v>
      </c>
      <c r="O36" s="117">
        <f t="shared" si="4"/>
        <v>0</v>
      </c>
      <c r="P36" s="117">
        <f t="shared" si="5"/>
        <v>0</v>
      </c>
      <c r="Q36" s="112">
        <f t="shared" si="12"/>
        <v>0</v>
      </c>
      <c r="R36" s="112">
        <f t="shared" si="6"/>
        <v>0</v>
      </c>
      <c r="S36" s="112">
        <f t="shared" si="7"/>
        <v>0</v>
      </c>
      <c r="T36" s="112">
        <f t="shared" si="8"/>
        <v>0</v>
      </c>
    </row>
    <row r="37" spans="1:20" x14ac:dyDescent="0.45">
      <c r="A37" s="15" t="str">
        <f t="shared" si="15"/>
        <v>PCSB 5-Year Budget</v>
      </c>
      <c r="B37" s="150">
        <f t="shared" si="15"/>
        <v>186</v>
      </c>
      <c r="C37" s="15" t="str">
        <f t="shared" si="15"/>
        <v>Kingsman Academy PCS</v>
      </c>
      <c r="D37" s="6" t="str">
        <f t="shared" si="15"/>
        <v>2025-2026</v>
      </c>
      <c r="E37" s="39" t="s">
        <v>33</v>
      </c>
      <c r="F37" s="35">
        <f>'5-Yr PCSB Budget Base Case'!F37</f>
        <v>2.89</v>
      </c>
      <c r="G37" s="46">
        <f>'5-Yr PCSB Budget Base Case'!G37</f>
        <v>0</v>
      </c>
      <c r="H37" s="46">
        <f>'5-Yr PCSB Budget Base Case'!H37</f>
        <v>5</v>
      </c>
      <c r="I37" s="46">
        <f>'5-Yr PCSB Budget Base Case'!I37</f>
        <v>5</v>
      </c>
      <c r="J37" s="46">
        <f>'5-Yr PCSB Budget Base Case'!J37</f>
        <v>5</v>
      </c>
      <c r="K37" s="46">
        <f>'5-Yr PCSB Budget Base Case'!K37</f>
        <v>5</v>
      </c>
      <c r="L37" s="19" t="s">
        <v>10</v>
      </c>
      <c r="M37" s="117">
        <f t="shared" si="11"/>
        <v>5</v>
      </c>
      <c r="N37" s="117">
        <f t="shared" si="3"/>
        <v>0</v>
      </c>
      <c r="O37" s="117">
        <f t="shared" si="4"/>
        <v>0</v>
      </c>
      <c r="P37" s="117">
        <f t="shared" si="5"/>
        <v>0</v>
      </c>
      <c r="Q37" s="112">
        <f t="shared" si="12"/>
        <v>0</v>
      </c>
      <c r="R37" s="112">
        <f t="shared" si="6"/>
        <v>0</v>
      </c>
      <c r="S37" s="112">
        <f t="shared" si="7"/>
        <v>0</v>
      </c>
      <c r="T37" s="112">
        <f t="shared" si="8"/>
        <v>0</v>
      </c>
    </row>
    <row r="38" spans="1:20" x14ac:dyDescent="0.45">
      <c r="A38" s="15" t="str">
        <f t="shared" si="15"/>
        <v>PCSB 5-Year Budget</v>
      </c>
      <c r="B38" s="150">
        <f t="shared" si="15"/>
        <v>186</v>
      </c>
      <c r="C38" s="15" t="str">
        <f t="shared" si="15"/>
        <v>Kingsman Academy PCS</v>
      </c>
      <c r="D38" s="6" t="str">
        <f t="shared" si="15"/>
        <v>2025-2026</v>
      </c>
      <c r="E38" s="39" t="s">
        <v>34</v>
      </c>
      <c r="F38" s="35">
        <f>'5-Yr PCSB Budget Base Case'!F38</f>
        <v>2.89</v>
      </c>
      <c r="G38" s="46">
        <f>'5-Yr PCSB Budget Base Case'!G38</f>
        <v>0</v>
      </c>
      <c r="H38" s="46">
        <f>'5-Yr PCSB Budget Base Case'!H38</f>
        <v>9</v>
      </c>
      <c r="I38" s="46">
        <f>'5-Yr PCSB Budget Base Case'!I38</f>
        <v>9</v>
      </c>
      <c r="J38" s="46">
        <f>'5-Yr PCSB Budget Base Case'!J38</f>
        <v>10</v>
      </c>
      <c r="K38" s="46">
        <f>'5-Yr PCSB Budget Base Case'!K38</f>
        <v>10</v>
      </c>
      <c r="L38" s="19" t="s">
        <v>10</v>
      </c>
      <c r="M38" s="117">
        <f t="shared" si="11"/>
        <v>9</v>
      </c>
      <c r="N38" s="117">
        <f t="shared" si="3"/>
        <v>0</v>
      </c>
      <c r="O38" s="117">
        <f t="shared" si="4"/>
        <v>1</v>
      </c>
      <c r="P38" s="117">
        <f t="shared" si="5"/>
        <v>0</v>
      </c>
      <c r="Q38" s="112">
        <f t="shared" si="12"/>
        <v>0</v>
      </c>
      <c r="R38" s="112">
        <f t="shared" si="6"/>
        <v>0</v>
      </c>
      <c r="S38" s="112">
        <f t="shared" si="7"/>
        <v>0.1111111111111111</v>
      </c>
      <c r="T38" s="112">
        <f t="shared" si="8"/>
        <v>0</v>
      </c>
    </row>
    <row r="39" spans="1:20" x14ac:dyDescent="0.45">
      <c r="A39" s="15" t="str">
        <f t="shared" si="15"/>
        <v>PCSB 5-Year Budget</v>
      </c>
      <c r="B39" s="150">
        <f t="shared" si="15"/>
        <v>186</v>
      </c>
      <c r="C39" s="15" t="str">
        <f t="shared" si="15"/>
        <v>Kingsman Academy PCS</v>
      </c>
      <c r="D39" s="6" t="str">
        <f t="shared" si="15"/>
        <v>2025-2026</v>
      </c>
      <c r="E39" s="39" t="s">
        <v>35</v>
      </c>
      <c r="F39" s="35">
        <f>'5-Yr PCSB Budget Base Case'!F39</f>
        <v>0.66800000000000004</v>
      </c>
      <c r="G39" s="46">
        <f>'5-Yr PCSB Budget Base Case'!G39</f>
        <v>0</v>
      </c>
      <c r="H39" s="46">
        <f>'5-Yr PCSB Budget Base Case'!H39</f>
        <v>0</v>
      </c>
      <c r="I39" s="46">
        <f>'5-Yr PCSB Budget Base Case'!I39</f>
        <v>0</v>
      </c>
      <c r="J39" s="46">
        <f>'5-Yr PCSB Budget Base Case'!J39</f>
        <v>0</v>
      </c>
      <c r="K39" s="46">
        <f>'5-Yr PCSB Budget Base Case'!K39</f>
        <v>0</v>
      </c>
      <c r="L39" s="19" t="s">
        <v>10</v>
      </c>
      <c r="M39" s="117">
        <f t="shared" si="11"/>
        <v>0</v>
      </c>
      <c r="N39" s="117">
        <f t="shared" si="3"/>
        <v>0</v>
      </c>
      <c r="O39" s="117">
        <f t="shared" si="4"/>
        <v>0</v>
      </c>
      <c r="P39" s="117">
        <f t="shared" si="5"/>
        <v>0</v>
      </c>
      <c r="Q39" s="112">
        <f t="shared" si="12"/>
        <v>0</v>
      </c>
      <c r="R39" s="112">
        <f t="shared" si="6"/>
        <v>0</v>
      </c>
      <c r="S39" s="112">
        <f t="shared" si="7"/>
        <v>0</v>
      </c>
      <c r="T39" s="112">
        <f t="shared" si="8"/>
        <v>0</v>
      </c>
    </row>
    <row r="40" spans="1:20" x14ac:dyDescent="0.45">
      <c r="A40" s="15" t="str">
        <f t="shared" si="15"/>
        <v>PCSB 5-Year Budget</v>
      </c>
      <c r="B40" s="150">
        <f t="shared" si="15"/>
        <v>186</v>
      </c>
      <c r="C40" s="15" t="str">
        <f t="shared" si="15"/>
        <v>Kingsman Academy PCS</v>
      </c>
      <c r="D40" s="6" t="str">
        <f t="shared" si="15"/>
        <v>2025-2026</v>
      </c>
      <c r="E40" s="39" t="s">
        <v>36</v>
      </c>
      <c r="F40" s="35">
        <f>'5-Yr PCSB Budget Base Case'!F40</f>
        <v>6.3E-2</v>
      </c>
      <c r="G40" s="46">
        <f>'5-Yr PCSB Budget Base Case'!G40</f>
        <v>0</v>
      </c>
      <c r="H40" s="46">
        <f>'5-Yr PCSB Budget Base Case'!H40</f>
        <v>0</v>
      </c>
      <c r="I40" s="46">
        <f>'5-Yr PCSB Budget Base Case'!I40</f>
        <v>0</v>
      </c>
      <c r="J40" s="46">
        <f>'5-Yr PCSB Budget Base Case'!J40</f>
        <v>0</v>
      </c>
      <c r="K40" s="46">
        <f>'5-Yr PCSB Budget Base Case'!K40</f>
        <v>0</v>
      </c>
      <c r="L40" s="19" t="s">
        <v>10</v>
      </c>
      <c r="M40" s="117">
        <f t="shared" si="11"/>
        <v>0</v>
      </c>
      <c r="N40" s="117">
        <f t="shared" si="3"/>
        <v>0</v>
      </c>
      <c r="O40" s="117">
        <f t="shared" si="4"/>
        <v>0</v>
      </c>
      <c r="P40" s="117">
        <f t="shared" si="5"/>
        <v>0</v>
      </c>
      <c r="Q40" s="112">
        <f t="shared" si="12"/>
        <v>0</v>
      </c>
      <c r="R40" s="112">
        <f t="shared" si="6"/>
        <v>0</v>
      </c>
      <c r="S40" s="112">
        <f t="shared" si="7"/>
        <v>0</v>
      </c>
      <c r="T40" s="112">
        <f t="shared" si="8"/>
        <v>0</v>
      </c>
    </row>
    <row r="41" spans="1:20" x14ac:dyDescent="0.45">
      <c r="A41" s="15" t="str">
        <f t="shared" si="15"/>
        <v>PCSB 5-Year Budget</v>
      </c>
      <c r="B41" s="150">
        <f t="shared" si="15"/>
        <v>186</v>
      </c>
      <c r="C41" s="15" t="str">
        <f t="shared" si="15"/>
        <v>Kingsman Academy PCS</v>
      </c>
      <c r="D41" s="6" t="str">
        <f t="shared" si="15"/>
        <v>2025-2026</v>
      </c>
      <c r="E41" s="39" t="s">
        <v>37</v>
      </c>
      <c r="F41" s="35">
        <f>'5-Yr PCSB Budget Base Case'!F41</f>
        <v>0.22700000000000001</v>
      </c>
      <c r="G41" s="46">
        <f>'5-Yr PCSB Budget Base Case'!G41</f>
        <v>0</v>
      </c>
      <c r="H41" s="46">
        <f>'5-Yr PCSB Budget Base Case'!H41</f>
        <v>0</v>
      </c>
      <c r="I41" s="46">
        <f>'5-Yr PCSB Budget Base Case'!I41</f>
        <v>0</v>
      </c>
      <c r="J41" s="46">
        <f>'5-Yr PCSB Budget Base Case'!J41</f>
        <v>0</v>
      </c>
      <c r="K41" s="46">
        <f>'5-Yr PCSB Budget Base Case'!K41</f>
        <v>0</v>
      </c>
      <c r="L41" s="19" t="s">
        <v>10</v>
      </c>
      <c r="M41" s="117">
        <f t="shared" si="11"/>
        <v>0</v>
      </c>
      <c r="N41" s="117">
        <f t="shared" si="3"/>
        <v>0</v>
      </c>
      <c r="O41" s="117">
        <f t="shared" si="4"/>
        <v>0</v>
      </c>
      <c r="P41" s="117">
        <f t="shared" si="5"/>
        <v>0</v>
      </c>
      <c r="Q41" s="112">
        <f t="shared" si="12"/>
        <v>0</v>
      </c>
      <c r="R41" s="112">
        <f t="shared" si="6"/>
        <v>0</v>
      </c>
      <c r="S41" s="112">
        <f t="shared" si="7"/>
        <v>0</v>
      </c>
      <c r="T41" s="112">
        <f t="shared" si="8"/>
        <v>0</v>
      </c>
    </row>
    <row r="42" spans="1:20" x14ac:dyDescent="0.45">
      <c r="A42" s="15" t="str">
        <f t="shared" si="15"/>
        <v>PCSB 5-Year Budget</v>
      </c>
      <c r="B42" s="150">
        <f t="shared" si="15"/>
        <v>186</v>
      </c>
      <c r="C42" s="15" t="str">
        <f t="shared" si="15"/>
        <v>Kingsman Academy PCS</v>
      </c>
      <c r="D42" s="6" t="str">
        <f t="shared" si="15"/>
        <v>2025-2026</v>
      </c>
      <c r="E42" s="39" t="s">
        <v>38</v>
      </c>
      <c r="F42" s="35">
        <f>'5-Yr PCSB Budget Base Case'!F42</f>
        <v>0.49099999999999999</v>
      </c>
      <c r="G42" s="46">
        <f>'5-Yr PCSB Budget Base Case'!G42</f>
        <v>0</v>
      </c>
      <c r="H42" s="46">
        <f>'5-Yr PCSB Budget Base Case'!H42</f>
        <v>0</v>
      </c>
      <c r="I42" s="46">
        <f>'5-Yr PCSB Budget Base Case'!I42</f>
        <v>0</v>
      </c>
      <c r="J42" s="46">
        <f>'5-Yr PCSB Budget Base Case'!J42</f>
        <v>0</v>
      </c>
      <c r="K42" s="46">
        <f>'5-Yr PCSB Budget Base Case'!K42</f>
        <v>0</v>
      </c>
      <c r="L42" s="19" t="s">
        <v>10</v>
      </c>
      <c r="M42" s="117">
        <f t="shared" si="11"/>
        <v>0</v>
      </c>
      <c r="N42" s="117">
        <f t="shared" si="3"/>
        <v>0</v>
      </c>
      <c r="O42" s="117">
        <f t="shared" si="4"/>
        <v>0</v>
      </c>
      <c r="P42" s="117">
        <f t="shared" si="5"/>
        <v>0</v>
      </c>
      <c r="Q42" s="112">
        <f t="shared" si="12"/>
        <v>0</v>
      </c>
      <c r="R42" s="112">
        <f t="shared" si="6"/>
        <v>0</v>
      </c>
      <c r="S42" s="112">
        <f t="shared" si="7"/>
        <v>0</v>
      </c>
      <c r="T42" s="112">
        <f t="shared" si="8"/>
        <v>0</v>
      </c>
    </row>
    <row r="43" spans="1:20" x14ac:dyDescent="0.45">
      <c r="A43" s="15" t="str">
        <f t="shared" si="15"/>
        <v>PCSB 5-Year Budget</v>
      </c>
      <c r="B43" s="150">
        <f t="shared" si="15"/>
        <v>186</v>
      </c>
      <c r="C43" s="15" t="str">
        <f t="shared" si="15"/>
        <v>Kingsman Academy PCS</v>
      </c>
      <c r="D43" s="6" t="str">
        <f t="shared" si="15"/>
        <v>2025-2026</v>
      </c>
      <c r="E43" s="39" t="s">
        <v>39</v>
      </c>
      <c r="F43" s="44">
        <f>'5-Yr PCSB Budget Base Case'!F43</f>
        <v>0.49099999999999999</v>
      </c>
      <c r="G43" s="47">
        <f>'5-Yr PCSB Budget Base Case'!G43</f>
        <v>0</v>
      </c>
      <c r="H43" s="47">
        <f>'5-Yr PCSB Budget Base Case'!H43</f>
        <v>0</v>
      </c>
      <c r="I43" s="47">
        <f>'5-Yr PCSB Budget Base Case'!I43</f>
        <v>0</v>
      </c>
      <c r="J43" s="47">
        <f>'5-Yr PCSB Budget Base Case'!J43</f>
        <v>0</v>
      </c>
      <c r="K43" s="47">
        <f>'5-Yr PCSB Budget Base Case'!K43</f>
        <v>0</v>
      </c>
      <c r="L43" s="19" t="s">
        <v>10</v>
      </c>
      <c r="M43" s="118">
        <f t="shared" si="11"/>
        <v>0</v>
      </c>
      <c r="N43" s="118">
        <f t="shared" si="3"/>
        <v>0</v>
      </c>
      <c r="O43" s="118">
        <f t="shared" si="4"/>
        <v>0</v>
      </c>
      <c r="P43" s="118">
        <f t="shared" si="5"/>
        <v>0</v>
      </c>
      <c r="Q43" s="119">
        <f t="shared" si="12"/>
        <v>0</v>
      </c>
      <c r="R43" s="119">
        <f t="shared" si="6"/>
        <v>0</v>
      </c>
      <c r="S43" s="119">
        <f t="shared" si="7"/>
        <v>0</v>
      </c>
      <c r="T43" s="119">
        <f t="shared" si="8"/>
        <v>0</v>
      </c>
    </row>
    <row r="44" spans="1:20" ht="30" customHeight="1" x14ac:dyDescent="0.45">
      <c r="A44" s="15" t="str">
        <f t="shared" si="15"/>
        <v>PCSB 5-Year Budget</v>
      </c>
      <c r="B44" s="150">
        <f t="shared" si="15"/>
        <v>186</v>
      </c>
      <c r="C44" s="15" t="str">
        <f t="shared" si="15"/>
        <v>Kingsman Academy PCS</v>
      </c>
      <c r="D44" s="6" t="str">
        <f t="shared" si="15"/>
        <v>2025-2026</v>
      </c>
      <c r="E44" s="37" t="s">
        <v>40</v>
      </c>
      <c r="F44" s="5" t="s">
        <v>10</v>
      </c>
      <c r="G44" s="20">
        <f>'5-Yr PCSB Budget Base Case'!G44</f>
        <v>366082</v>
      </c>
      <c r="H44" s="20">
        <f>'5-Yr PCSB Budget Base Case'!H44</f>
        <v>366082</v>
      </c>
      <c r="I44" s="20">
        <f>'5-Yr PCSB Budget Base Case'!I44</f>
        <v>366082</v>
      </c>
      <c r="J44" s="20">
        <f>'5-Yr PCSB Budget Base Case'!J44</f>
        <v>366082</v>
      </c>
      <c r="K44" s="20">
        <f>'5-Yr PCSB Budget Base Case'!K44</f>
        <v>366082</v>
      </c>
      <c r="L44" s="19" t="s">
        <v>10</v>
      </c>
      <c r="M44" s="120">
        <f t="shared" si="11"/>
        <v>0</v>
      </c>
      <c r="N44" s="120">
        <f t="shared" si="3"/>
        <v>0</v>
      </c>
      <c r="O44" s="120">
        <f t="shared" si="4"/>
        <v>0</v>
      </c>
      <c r="P44" s="120">
        <f t="shared" si="5"/>
        <v>0</v>
      </c>
      <c r="Q44" s="112">
        <f t="shared" si="12"/>
        <v>0</v>
      </c>
      <c r="R44" s="112">
        <f t="shared" si="6"/>
        <v>0</v>
      </c>
      <c r="S44" s="112">
        <f t="shared" si="7"/>
        <v>0</v>
      </c>
      <c r="T44" s="112">
        <f t="shared" si="8"/>
        <v>0</v>
      </c>
    </row>
    <row r="45" spans="1:20" x14ac:dyDescent="0.45">
      <c r="A45" s="15" t="str">
        <f t="shared" si="15"/>
        <v>PCSB 5-Year Budget</v>
      </c>
      <c r="B45" s="150">
        <f t="shared" si="15"/>
        <v>186</v>
      </c>
      <c r="C45" s="15" t="str">
        <f t="shared" si="15"/>
        <v>Kingsman Academy PCS</v>
      </c>
      <c r="D45" s="6" t="str">
        <f t="shared" si="15"/>
        <v>2025-2026</v>
      </c>
      <c r="E45" s="39" t="s">
        <v>42</v>
      </c>
      <c r="F45" s="5" t="s">
        <v>10</v>
      </c>
      <c r="G45" s="45">
        <f>'5-Yr PCSB Budget Base Case'!G45</f>
        <v>0</v>
      </c>
      <c r="H45" s="45">
        <f>'5-Yr PCSB Budget Base Case'!H45</f>
        <v>0</v>
      </c>
      <c r="I45" s="45">
        <f>'5-Yr PCSB Budget Base Case'!I45</f>
        <v>0</v>
      </c>
      <c r="J45" s="45">
        <f>'5-Yr PCSB Budget Base Case'!J45</f>
        <v>0</v>
      </c>
      <c r="K45" s="45">
        <f>'5-Yr PCSB Budget Base Case'!K45</f>
        <v>0</v>
      </c>
      <c r="L45" s="19" t="s">
        <v>10</v>
      </c>
      <c r="M45" s="121">
        <f t="shared" si="11"/>
        <v>0</v>
      </c>
      <c r="N45" s="121">
        <f t="shared" si="3"/>
        <v>0</v>
      </c>
      <c r="O45" s="121">
        <f t="shared" si="4"/>
        <v>0</v>
      </c>
      <c r="P45" s="121">
        <f t="shared" si="5"/>
        <v>0</v>
      </c>
      <c r="Q45" s="119">
        <f t="shared" si="12"/>
        <v>0</v>
      </c>
      <c r="R45" s="119">
        <f t="shared" si="6"/>
        <v>0</v>
      </c>
      <c r="S45" s="119">
        <f t="shared" si="7"/>
        <v>0</v>
      </c>
      <c r="T45" s="119">
        <f t="shared" si="8"/>
        <v>0</v>
      </c>
    </row>
    <row r="46" spans="1:20" ht="30" customHeight="1" x14ac:dyDescent="0.45">
      <c r="A46" s="15" t="str">
        <f t="shared" si="15"/>
        <v>PCSB 5-Year Budget</v>
      </c>
      <c r="B46" s="150">
        <f t="shared" si="15"/>
        <v>186</v>
      </c>
      <c r="C46" s="15" t="str">
        <f t="shared" si="15"/>
        <v>Kingsman Academy PCS</v>
      </c>
      <c r="D46" s="6" t="str">
        <f t="shared" si="15"/>
        <v>2025-2026</v>
      </c>
      <c r="E46" s="37" t="s">
        <v>43</v>
      </c>
      <c r="F46" s="5" t="s">
        <v>10</v>
      </c>
      <c r="G46" s="36">
        <f>SUMPRODUCT($F8:$F25,G8:G25)*G3+G44</f>
        <v>7805236.7999999998</v>
      </c>
      <c r="H46" s="36">
        <f>SUMPRODUCT($F8:$F25,H8:H25)*H3+H44</f>
        <v>7994935.2474000007</v>
      </c>
      <c r="I46" s="36">
        <f>SUMPRODUCT($F8:$F25,I8:I25)*I3+I44</f>
        <v>8071223.7798740007</v>
      </c>
      <c r="J46" s="36">
        <f>SUMPRODUCT($F8:$F25,J8:J25)*J3+J44</f>
        <v>8148275.1976727406</v>
      </c>
      <c r="K46" s="36">
        <f>SUMPRODUCT($F8:$F25,K8:K25)*K3+K44</f>
        <v>8226097.1296494678</v>
      </c>
      <c r="L46" s="19" t="s">
        <v>10</v>
      </c>
      <c r="M46" s="122">
        <f t="shared" si="11"/>
        <v>189698.44740000088</v>
      </c>
      <c r="N46" s="122">
        <f t="shared" si="3"/>
        <v>76288.532474000007</v>
      </c>
      <c r="O46" s="122">
        <f t="shared" si="4"/>
        <v>77051.417798739858</v>
      </c>
      <c r="P46" s="122">
        <f t="shared" si="5"/>
        <v>77821.93197672721</v>
      </c>
      <c r="Q46" s="123">
        <f t="shared" si="12"/>
        <v>2.4303996439928751E-2</v>
      </c>
      <c r="R46" s="123">
        <f t="shared" si="6"/>
        <v>9.5421076110415622E-3</v>
      </c>
      <c r="S46" s="123">
        <f t="shared" si="7"/>
        <v>9.5464355716256329E-3</v>
      </c>
      <c r="T46" s="123">
        <f t="shared" si="8"/>
        <v>9.5507245507557501E-3</v>
      </c>
    </row>
    <row r="47" spans="1:20" x14ac:dyDescent="0.45">
      <c r="A47" s="15" t="str">
        <f t="shared" si="15"/>
        <v>PCSB 5-Year Budget</v>
      </c>
      <c r="B47" s="150">
        <f t="shared" si="15"/>
        <v>186</v>
      </c>
      <c r="C47" s="15" t="str">
        <f t="shared" si="15"/>
        <v>Kingsman Academy PCS</v>
      </c>
      <c r="D47" s="6" t="str">
        <f t="shared" si="15"/>
        <v>2025-2026</v>
      </c>
      <c r="E47" s="39" t="s">
        <v>44</v>
      </c>
      <c r="F47" s="5" t="s">
        <v>10</v>
      </c>
      <c r="G47" s="36">
        <f>SUMPRODUCT($F26:$F43,G26:G43)*G3+G45</f>
        <v>5040462.9000000004</v>
      </c>
      <c r="H47" s="36">
        <f t="shared" ref="H47:K47" si="20">SUMPRODUCT($F26:$F43,H26:H43)*H3+H45</f>
        <v>6311684.5368500007</v>
      </c>
      <c r="I47" s="36">
        <f t="shared" si="20"/>
        <v>6545249.7823405024</v>
      </c>
      <c r="J47" s="36">
        <f t="shared" si="20"/>
        <v>7405727.0005241614</v>
      </c>
      <c r="K47" s="36">
        <f t="shared" si="20"/>
        <v>7479784.2705294034</v>
      </c>
      <c r="L47" s="19" t="s">
        <v>10</v>
      </c>
      <c r="M47" s="122">
        <f t="shared" si="11"/>
        <v>1271221.6368500004</v>
      </c>
      <c r="N47" s="122">
        <f t="shared" si="3"/>
        <v>233565.24549050163</v>
      </c>
      <c r="O47" s="122">
        <f t="shared" si="4"/>
        <v>860477.21818365902</v>
      </c>
      <c r="P47" s="122">
        <f t="shared" si="5"/>
        <v>74057.270005241968</v>
      </c>
      <c r="Q47" s="123">
        <f t="shared" si="12"/>
        <v>0.25220335157114243</v>
      </c>
      <c r="R47" s="123">
        <f t="shared" si="6"/>
        <v>3.7005215347322797E-2</v>
      </c>
      <c r="S47" s="123">
        <f t="shared" si="7"/>
        <v>0.13146590990389412</v>
      </c>
      <c r="T47" s="123">
        <f t="shared" si="8"/>
        <v>1.0000000000000047E-2</v>
      </c>
    </row>
    <row r="48" spans="1:20" x14ac:dyDescent="0.45">
      <c r="A48" s="15" t="str">
        <f t="shared" si="15"/>
        <v>PCSB 5-Year Budget</v>
      </c>
      <c r="B48" s="150">
        <f t="shared" si="15"/>
        <v>186</v>
      </c>
      <c r="C48" s="15" t="str">
        <f t="shared" si="15"/>
        <v>Kingsman Academy PCS</v>
      </c>
      <c r="D48" s="6" t="str">
        <f t="shared" si="15"/>
        <v>2025-2026</v>
      </c>
      <c r="E48" s="40" t="s">
        <v>45</v>
      </c>
      <c r="F48" s="5" t="s">
        <v>10</v>
      </c>
      <c r="G48" s="36">
        <f>(G103-G34)*G5+G34*G7</f>
        <v>1232000</v>
      </c>
      <c r="H48" s="36">
        <f>(H103-H34)*H5+H34*H7</f>
        <v>1350103.36</v>
      </c>
      <c r="I48" s="36">
        <f>(I103-I34)*I5+I34*I7</f>
        <v>1363604.3936000001</v>
      </c>
      <c r="J48" s="36">
        <f>(J103-J34)*J5+J34*J7</f>
        <v>1390729.1382280001</v>
      </c>
      <c r="K48" s="36">
        <f>(K103-K34)*K5+K34*K7</f>
        <v>1404636.4296102801</v>
      </c>
      <c r="L48" s="19" t="s">
        <v>10</v>
      </c>
      <c r="M48" s="122">
        <f t="shared" si="11"/>
        <v>118103.3600000001</v>
      </c>
      <c r="N48" s="122">
        <f t="shared" si="3"/>
        <v>13501.033599999966</v>
      </c>
      <c r="O48" s="122">
        <f t="shared" si="4"/>
        <v>27124.744628000073</v>
      </c>
      <c r="P48" s="122">
        <f t="shared" si="5"/>
        <v>13907.291382279946</v>
      </c>
      <c r="Q48" s="123">
        <f t="shared" si="12"/>
        <v>9.5863116883116967E-2</v>
      </c>
      <c r="R48" s="123">
        <f t="shared" si="6"/>
        <v>9.9999999999999742E-3</v>
      </c>
      <c r="S48" s="123">
        <f t="shared" si="7"/>
        <v>1.9891945754434735E-2</v>
      </c>
      <c r="T48" s="123">
        <f t="shared" si="8"/>
        <v>9.9999999999999603E-3</v>
      </c>
    </row>
    <row r="49" spans="1:20" ht="15" customHeight="1" x14ac:dyDescent="0.45">
      <c r="A49" s="15" t="str">
        <f t="shared" si="15"/>
        <v>PCSB 5-Year Budget</v>
      </c>
      <c r="B49" s="150">
        <f t="shared" si="15"/>
        <v>186</v>
      </c>
      <c r="C49" s="15" t="str">
        <f t="shared" si="15"/>
        <v>Kingsman Academy PCS</v>
      </c>
      <c r="D49" s="6" t="str">
        <f t="shared" si="15"/>
        <v>2025-2026</v>
      </c>
      <c r="E49" t="s">
        <v>46</v>
      </c>
      <c r="F49" s="5" t="s">
        <v>10</v>
      </c>
      <c r="G49" s="20">
        <f>'5-Yr PCSB Budget Base Case'!G49</f>
        <v>455250</v>
      </c>
      <c r="H49" s="20">
        <f>'5-Yr PCSB Budget Base Case'!H49</f>
        <v>479440</v>
      </c>
      <c r="I49" s="20">
        <f>'5-Yr PCSB Budget Base Case'!I49</f>
        <v>493823</v>
      </c>
      <c r="J49" s="20">
        <f>'5-Yr PCSB Budget Base Case'!J49</f>
        <v>508638</v>
      </c>
      <c r="K49" s="20">
        <f>'5-Yr PCSB Budget Base Case'!K49</f>
        <v>518811</v>
      </c>
      <c r="L49" s="19" t="s">
        <v>10</v>
      </c>
      <c r="M49" s="120">
        <f t="shared" si="11"/>
        <v>24190</v>
      </c>
      <c r="N49" s="120">
        <f t="shared" si="3"/>
        <v>14383</v>
      </c>
      <c r="O49" s="120">
        <f t="shared" si="4"/>
        <v>14815</v>
      </c>
      <c r="P49" s="120">
        <f t="shared" si="5"/>
        <v>10173</v>
      </c>
      <c r="Q49" s="112">
        <f t="shared" si="12"/>
        <v>5.3135639758374521E-2</v>
      </c>
      <c r="R49" s="112">
        <f t="shared" si="6"/>
        <v>2.9999582846654431E-2</v>
      </c>
      <c r="S49" s="112">
        <f t="shared" si="7"/>
        <v>3.0000627755288837E-2</v>
      </c>
      <c r="T49" s="112">
        <f t="shared" si="8"/>
        <v>2.0000471848347939E-2</v>
      </c>
    </row>
    <row r="50" spans="1:20" x14ac:dyDescent="0.45">
      <c r="A50" s="15" t="str">
        <f t="shared" si="15"/>
        <v>PCSB 5-Year Budget</v>
      </c>
      <c r="B50" s="150">
        <f t="shared" si="15"/>
        <v>186</v>
      </c>
      <c r="C50" s="15" t="str">
        <f t="shared" si="15"/>
        <v>Kingsman Academy PCS</v>
      </c>
      <c r="D50" s="6" t="str">
        <f t="shared" si="15"/>
        <v>2025-2026</v>
      </c>
      <c r="E50" t="s">
        <v>47</v>
      </c>
      <c r="F50" s="5" t="s">
        <v>10</v>
      </c>
      <c r="G50" s="20">
        <f>'5-Yr PCSB Budget Base Case'!G50</f>
        <v>0</v>
      </c>
      <c r="H50" s="20">
        <f>'5-Yr PCSB Budget Base Case'!H50</f>
        <v>0</v>
      </c>
      <c r="I50" s="20">
        <f>'5-Yr PCSB Budget Base Case'!I50</f>
        <v>0</v>
      </c>
      <c r="J50" s="20">
        <f>'5-Yr PCSB Budget Base Case'!J50</f>
        <v>0</v>
      </c>
      <c r="K50" s="20">
        <f>'5-Yr PCSB Budget Base Case'!K50</f>
        <v>0</v>
      </c>
      <c r="L50" s="19" t="s">
        <v>10</v>
      </c>
      <c r="M50" s="120">
        <f>H50-G50</f>
        <v>0</v>
      </c>
      <c r="N50" s="120">
        <f>I50-H50</f>
        <v>0</v>
      </c>
      <c r="O50" s="120">
        <f>J50-I50</f>
        <v>0</v>
      </c>
      <c r="P50" s="120">
        <f>K50-J50</f>
        <v>0</v>
      </c>
      <c r="Q50" s="112">
        <f>IF(G50,M50/G50,0)</f>
        <v>0</v>
      </c>
      <c r="R50" s="112">
        <f>IF(H50,N50/H50,0)</f>
        <v>0</v>
      </c>
      <c r="S50" s="112">
        <f>IF(I50,O50/I50,0)</f>
        <v>0</v>
      </c>
      <c r="T50" s="112">
        <f>IF(J50,P50/J50,0)</f>
        <v>0</v>
      </c>
    </row>
    <row r="51" spans="1:20" x14ac:dyDescent="0.45">
      <c r="A51" s="15" t="str">
        <f t="shared" si="15"/>
        <v>PCSB 5-Year Budget</v>
      </c>
      <c r="B51" s="150">
        <f t="shared" si="15"/>
        <v>186</v>
      </c>
      <c r="C51" s="15" t="str">
        <f t="shared" si="15"/>
        <v>Kingsman Academy PCS</v>
      </c>
      <c r="D51" s="6" t="str">
        <f t="shared" si="15"/>
        <v>2025-2026</v>
      </c>
      <c r="E51" t="s">
        <v>48</v>
      </c>
      <c r="F51" s="5" t="s">
        <v>10</v>
      </c>
      <c r="G51" s="20">
        <f>'5-Yr PCSB Budget Base Case'!G51</f>
        <v>7764</v>
      </c>
      <c r="H51" s="20">
        <f>'5-Yr PCSB Budget Base Case'!H51</f>
        <v>7997</v>
      </c>
      <c r="I51" s="20">
        <f>'5-Yr PCSB Budget Base Case'!I51</f>
        <v>8237</v>
      </c>
      <c r="J51" s="20">
        <f>'5-Yr PCSB Budget Base Case'!J51</f>
        <v>8484</v>
      </c>
      <c r="K51" s="20">
        <f>'5-Yr PCSB Budget Base Case'!K51</f>
        <v>8653</v>
      </c>
      <c r="L51" s="19" t="s">
        <v>10</v>
      </c>
      <c r="M51" s="120">
        <f t="shared" si="11"/>
        <v>233</v>
      </c>
      <c r="N51" s="120">
        <f t="shared" si="3"/>
        <v>240</v>
      </c>
      <c r="O51" s="120">
        <f t="shared" si="4"/>
        <v>247</v>
      </c>
      <c r="P51" s="120">
        <f t="shared" si="5"/>
        <v>169</v>
      </c>
      <c r="Q51" s="112">
        <f t="shared" si="12"/>
        <v>3.0010303967027304E-2</v>
      </c>
      <c r="R51" s="112">
        <f t="shared" si="6"/>
        <v>3.0011254220332625E-2</v>
      </c>
      <c r="S51" s="112">
        <f t="shared" si="7"/>
        <v>2.9986645623406579E-2</v>
      </c>
      <c r="T51" s="112">
        <f t="shared" si="8"/>
        <v>1.991984912776992E-2</v>
      </c>
    </row>
    <row r="52" spans="1:20" x14ac:dyDescent="0.45">
      <c r="A52" s="15" t="str">
        <f t="shared" si="15"/>
        <v>PCSB 5-Year Budget</v>
      </c>
      <c r="B52" s="150">
        <f t="shared" si="15"/>
        <v>186</v>
      </c>
      <c r="C52" s="15" t="str">
        <f t="shared" si="15"/>
        <v>Kingsman Academy PCS</v>
      </c>
      <c r="D52" s="6" t="str">
        <f t="shared" si="15"/>
        <v>2025-2026</v>
      </c>
      <c r="E52" t="s">
        <v>49</v>
      </c>
      <c r="F52" s="5" t="s">
        <v>10</v>
      </c>
      <c r="G52" s="20">
        <f>'5-Yr PCSB Budget Base Case'!G52</f>
        <v>68854</v>
      </c>
      <c r="H52" s="20">
        <f>'5-Yr PCSB Budget Base Case'!H52</f>
        <v>70919</v>
      </c>
      <c r="I52" s="20">
        <f>'5-Yr PCSB Budget Base Case'!I52</f>
        <v>73047</v>
      </c>
      <c r="J52" s="20">
        <f>'5-Yr PCSB Budget Base Case'!J52</f>
        <v>75238</v>
      </c>
      <c r="K52" s="20">
        <f>'5-Yr PCSB Budget Base Case'!K52</f>
        <v>76743</v>
      </c>
      <c r="L52" s="19" t="s">
        <v>10</v>
      </c>
      <c r="M52" s="120">
        <f t="shared" si="11"/>
        <v>2065</v>
      </c>
      <c r="N52" s="120">
        <f t="shared" si="3"/>
        <v>2128</v>
      </c>
      <c r="O52" s="120">
        <f t="shared" si="4"/>
        <v>2191</v>
      </c>
      <c r="P52" s="120">
        <f t="shared" si="5"/>
        <v>1505</v>
      </c>
      <c r="Q52" s="112">
        <f t="shared" si="12"/>
        <v>2.9990995439625873E-2</v>
      </c>
      <c r="R52" s="112">
        <f t="shared" si="6"/>
        <v>3.0006063255263046E-2</v>
      </c>
      <c r="S52" s="112">
        <f t="shared" si="7"/>
        <v>2.9994387175380235E-2</v>
      </c>
      <c r="T52" s="112">
        <f t="shared" si="8"/>
        <v>2.000318987745554E-2</v>
      </c>
    </row>
    <row r="53" spans="1:20" x14ac:dyDescent="0.45">
      <c r="A53" s="15" t="str">
        <f t="shared" si="15"/>
        <v>PCSB 5-Year Budget</v>
      </c>
      <c r="B53" s="150">
        <f t="shared" si="15"/>
        <v>186</v>
      </c>
      <c r="C53" s="15" t="str">
        <f t="shared" si="15"/>
        <v>Kingsman Academy PCS</v>
      </c>
      <c r="D53" s="6" t="str">
        <f t="shared" si="15"/>
        <v>2025-2026</v>
      </c>
      <c r="E53" s="17" t="s">
        <v>50</v>
      </c>
      <c r="F53" s="5" t="s">
        <v>10</v>
      </c>
      <c r="G53" s="22">
        <f>SUM(G46:G52)</f>
        <v>14609567.699999999</v>
      </c>
      <c r="H53" s="22">
        <f>SUM(H46:H52)</f>
        <v>16215079.144250002</v>
      </c>
      <c r="I53" s="22">
        <f>SUM(I46:I52)</f>
        <v>16555184.955814503</v>
      </c>
      <c r="J53" s="22">
        <f>SUM(J46:J52)</f>
        <v>17537091.336424902</v>
      </c>
      <c r="K53" s="22">
        <f>SUM(K46:K52)</f>
        <v>17714724.829789151</v>
      </c>
      <c r="L53" s="5" t="s">
        <v>10</v>
      </c>
      <c r="M53" s="124">
        <f t="shared" si="11"/>
        <v>1605511.4442500025</v>
      </c>
      <c r="N53" s="124">
        <f t="shared" si="3"/>
        <v>340105.81156450137</v>
      </c>
      <c r="O53" s="124">
        <f t="shared" si="4"/>
        <v>981906.38061039895</v>
      </c>
      <c r="P53" s="124">
        <f t="shared" si="5"/>
        <v>177633.49336424842</v>
      </c>
      <c r="Q53" s="125">
        <f t="shared" si="12"/>
        <v>0.10989452098914622</v>
      </c>
      <c r="R53" s="125">
        <f t="shared" si="6"/>
        <v>2.0974662444685363E-2</v>
      </c>
      <c r="S53" s="125">
        <f t="shared" si="7"/>
        <v>5.9311109071332621E-2</v>
      </c>
      <c r="T53" s="125">
        <f t="shared" si="8"/>
        <v>1.0129016833897648E-2</v>
      </c>
    </row>
    <row r="54" spans="1:20" ht="30" customHeight="1" x14ac:dyDescent="0.45">
      <c r="A54" s="15" t="str">
        <f t="shared" si="15"/>
        <v>PCSB 5-Year Budget</v>
      </c>
      <c r="B54" s="150">
        <f t="shared" si="15"/>
        <v>186</v>
      </c>
      <c r="C54" s="15" t="str">
        <f t="shared" si="15"/>
        <v>Kingsman Academy PCS</v>
      </c>
      <c r="D54" s="6" t="str">
        <f t="shared" si="15"/>
        <v>2025-2026</v>
      </c>
      <c r="E54" t="s">
        <v>121</v>
      </c>
      <c r="F54" s="5" t="s">
        <v>10</v>
      </c>
      <c r="G54" s="27">
        <f>'5-Yr PCSB Budget Base Case'!G54</f>
        <v>42</v>
      </c>
      <c r="H54" s="27">
        <f>'5-Yr PCSB Budget Base Case'!H54</f>
        <v>44</v>
      </c>
      <c r="I54" s="27">
        <f>'5-Yr PCSB Budget Base Case'!I54</f>
        <v>44</v>
      </c>
      <c r="J54" s="27">
        <f>'5-Yr PCSB Budget Base Case'!J54</f>
        <v>44</v>
      </c>
      <c r="K54" s="27">
        <f>'5-Yr PCSB Budget Base Case'!K54</f>
        <v>44</v>
      </c>
      <c r="L54" s="19" t="s">
        <v>10</v>
      </c>
      <c r="M54" s="126">
        <f t="shared" si="11"/>
        <v>2</v>
      </c>
      <c r="N54" s="126">
        <f t="shared" si="3"/>
        <v>0</v>
      </c>
      <c r="O54" s="126">
        <f t="shared" si="4"/>
        <v>0</v>
      </c>
      <c r="P54" s="126">
        <f t="shared" si="5"/>
        <v>0</v>
      </c>
      <c r="Q54" s="123">
        <f t="shared" si="12"/>
        <v>4.7619047619047616E-2</v>
      </c>
      <c r="R54" s="123">
        <f t="shared" si="6"/>
        <v>0</v>
      </c>
      <c r="S54" s="123">
        <f t="shared" si="7"/>
        <v>0</v>
      </c>
      <c r="T54" s="123">
        <f t="shared" si="8"/>
        <v>0</v>
      </c>
    </row>
    <row r="55" spans="1:20" x14ac:dyDescent="0.45">
      <c r="A55" s="15" t="str">
        <f t="shared" si="15"/>
        <v>PCSB 5-Year Budget</v>
      </c>
      <c r="B55" s="150">
        <f t="shared" si="15"/>
        <v>186</v>
      </c>
      <c r="C55" s="15" t="str">
        <f t="shared" si="15"/>
        <v>Kingsman Academy PCS</v>
      </c>
      <c r="D55" s="6" t="str">
        <f t="shared" si="15"/>
        <v>2025-2026</v>
      </c>
      <c r="E55" t="s">
        <v>122</v>
      </c>
      <c r="F55" s="5" t="s">
        <v>10</v>
      </c>
      <c r="G55" s="27">
        <f>'5-Yr PCSB Budget Base Case'!G55</f>
        <v>10</v>
      </c>
      <c r="H55" s="27">
        <f>'5-Yr PCSB Budget Base Case'!H55</f>
        <v>13</v>
      </c>
      <c r="I55" s="27">
        <f>'5-Yr PCSB Budget Base Case'!I55</f>
        <v>13</v>
      </c>
      <c r="J55" s="27">
        <f>'5-Yr PCSB Budget Base Case'!J55</f>
        <v>13</v>
      </c>
      <c r="K55" s="27">
        <f>'5-Yr PCSB Budget Base Case'!K55</f>
        <v>13</v>
      </c>
      <c r="L55" s="19" t="s">
        <v>10</v>
      </c>
      <c r="M55" s="126">
        <f t="shared" si="11"/>
        <v>3</v>
      </c>
      <c r="N55" s="126">
        <f t="shared" si="3"/>
        <v>0</v>
      </c>
      <c r="O55" s="126">
        <f t="shared" si="4"/>
        <v>0</v>
      </c>
      <c r="P55" s="126">
        <f t="shared" si="5"/>
        <v>0</v>
      </c>
      <c r="Q55" s="123">
        <f t="shared" si="12"/>
        <v>0.3</v>
      </c>
      <c r="R55" s="123">
        <f t="shared" si="6"/>
        <v>0</v>
      </c>
      <c r="S55" s="123">
        <f t="shared" si="7"/>
        <v>0</v>
      </c>
      <c r="T55" s="123">
        <f t="shared" si="8"/>
        <v>0</v>
      </c>
    </row>
    <row r="56" spans="1:20" x14ac:dyDescent="0.45">
      <c r="A56" s="15" t="str">
        <f t="shared" si="15"/>
        <v>PCSB 5-Year Budget</v>
      </c>
      <c r="B56" s="150">
        <f t="shared" si="15"/>
        <v>186</v>
      </c>
      <c r="C56" s="15" t="str">
        <f t="shared" si="15"/>
        <v>Kingsman Academy PCS</v>
      </c>
      <c r="D56" s="6" t="str">
        <f t="shared" si="15"/>
        <v>2025-2026</v>
      </c>
      <c r="E56" t="s">
        <v>123</v>
      </c>
      <c r="F56" s="5" t="s">
        <v>10</v>
      </c>
      <c r="G56" s="27">
        <f>'5-Yr PCSB Budget Base Case'!G56</f>
        <v>2</v>
      </c>
      <c r="H56" s="27">
        <f>'5-Yr PCSB Budget Base Case'!H56</f>
        <v>2</v>
      </c>
      <c r="I56" s="27">
        <f>'5-Yr PCSB Budget Base Case'!I56</f>
        <v>2</v>
      </c>
      <c r="J56" s="27">
        <f>'5-Yr PCSB Budget Base Case'!J56</f>
        <v>2</v>
      </c>
      <c r="K56" s="27">
        <f>'5-Yr PCSB Budget Base Case'!K56</f>
        <v>2</v>
      </c>
      <c r="L56" s="19" t="s">
        <v>10</v>
      </c>
      <c r="M56" s="126">
        <f t="shared" si="11"/>
        <v>0</v>
      </c>
      <c r="N56" s="126">
        <f t="shared" si="3"/>
        <v>0</v>
      </c>
      <c r="O56" s="126">
        <f t="shared" si="4"/>
        <v>0</v>
      </c>
      <c r="P56" s="126">
        <f t="shared" si="5"/>
        <v>0</v>
      </c>
      <c r="Q56" s="123">
        <f t="shared" si="12"/>
        <v>0</v>
      </c>
      <c r="R56" s="123">
        <f t="shared" si="6"/>
        <v>0</v>
      </c>
      <c r="S56" s="123">
        <f t="shared" si="7"/>
        <v>0</v>
      </c>
      <c r="T56" s="123">
        <f t="shared" si="8"/>
        <v>0</v>
      </c>
    </row>
    <row r="57" spans="1:20" x14ac:dyDescent="0.45">
      <c r="A57" s="15" t="str">
        <f t="shared" ref="A57:D119" si="21">A$2</f>
        <v>PCSB 5-Year Budget</v>
      </c>
      <c r="B57" s="150">
        <f t="shared" si="21"/>
        <v>186</v>
      </c>
      <c r="C57" s="15" t="str">
        <f t="shared" si="21"/>
        <v>Kingsman Academy PCS</v>
      </c>
      <c r="D57" s="6" t="str">
        <f t="shared" si="21"/>
        <v>2025-2026</v>
      </c>
      <c r="E57" t="s">
        <v>54</v>
      </c>
      <c r="F57" s="5" t="s">
        <v>10</v>
      </c>
      <c r="G57" s="27">
        <f>'5-Yr PCSB Budget Base Case'!G57</f>
        <v>1</v>
      </c>
      <c r="H57" s="27">
        <f>'5-Yr PCSB Budget Base Case'!H57</f>
        <v>1</v>
      </c>
      <c r="I57" s="27">
        <f>'5-Yr PCSB Budget Base Case'!I57</f>
        <v>1</v>
      </c>
      <c r="J57" s="27">
        <f>'5-Yr PCSB Budget Base Case'!J57</f>
        <v>1</v>
      </c>
      <c r="K57" s="27">
        <f>'5-Yr PCSB Budget Base Case'!K57</f>
        <v>1</v>
      </c>
      <c r="L57" s="19" t="s">
        <v>10</v>
      </c>
      <c r="M57" s="126">
        <f t="shared" si="11"/>
        <v>0</v>
      </c>
      <c r="N57" s="126">
        <f t="shared" si="3"/>
        <v>0</v>
      </c>
      <c r="O57" s="126">
        <f t="shared" si="4"/>
        <v>0</v>
      </c>
      <c r="P57" s="126">
        <f t="shared" si="5"/>
        <v>0</v>
      </c>
      <c r="Q57" s="123">
        <f t="shared" si="12"/>
        <v>0</v>
      </c>
      <c r="R57" s="123">
        <f t="shared" si="6"/>
        <v>0</v>
      </c>
      <c r="S57" s="123">
        <f t="shared" si="7"/>
        <v>0</v>
      </c>
      <c r="T57" s="123">
        <f t="shared" si="8"/>
        <v>0</v>
      </c>
    </row>
    <row r="58" spans="1:20" x14ac:dyDescent="0.45">
      <c r="A58" s="15" t="str">
        <f t="shared" si="21"/>
        <v>PCSB 5-Year Budget</v>
      </c>
      <c r="B58" s="150">
        <f t="shared" si="21"/>
        <v>186</v>
      </c>
      <c r="C58" s="15" t="str">
        <f t="shared" si="21"/>
        <v>Kingsman Academy PCS</v>
      </c>
      <c r="D58" s="6" t="str">
        <f t="shared" si="21"/>
        <v>2025-2026</v>
      </c>
      <c r="E58" t="s">
        <v>55</v>
      </c>
      <c r="F58" s="5" t="s">
        <v>10</v>
      </c>
      <c r="G58" s="27">
        <f>'5-Yr PCSB Budget Base Case'!G58</f>
        <v>11</v>
      </c>
      <c r="H58" s="27">
        <f>'5-Yr PCSB Budget Base Case'!H58</f>
        <v>11</v>
      </c>
      <c r="I58" s="27">
        <f>'5-Yr PCSB Budget Base Case'!I58</f>
        <v>11</v>
      </c>
      <c r="J58" s="27">
        <f>'5-Yr PCSB Budget Base Case'!J58</f>
        <v>11</v>
      </c>
      <c r="K58" s="27">
        <f>'5-Yr PCSB Budget Base Case'!K58</f>
        <v>11</v>
      </c>
      <c r="L58" s="19" t="s">
        <v>10</v>
      </c>
      <c r="M58" s="126">
        <f t="shared" si="11"/>
        <v>0</v>
      </c>
      <c r="N58" s="126">
        <f t="shared" si="3"/>
        <v>0</v>
      </c>
      <c r="O58" s="126">
        <f t="shared" si="4"/>
        <v>0</v>
      </c>
      <c r="P58" s="126">
        <f t="shared" si="5"/>
        <v>0</v>
      </c>
      <c r="Q58" s="123">
        <f t="shared" si="12"/>
        <v>0</v>
      </c>
      <c r="R58" s="123">
        <f t="shared" si="6"/>
        <v>0</v>
      </c>
      <c r="S58" s="123">
        <f t="shared" si="7"/>
        <v>0</v>
      </c>
      <c r="T58" s="123">
        <f t="shared" si="8"/>
        <v>0</v>
      </c>
    </row>
    <row r="59" spans="1:20" x14ac:dyDescent="0.45">
      <c r="A59" s="15" t="str">
        <f t="shared" si="21"/>
        <v>PCSB 5-Year Budget</v>
      </c>
      <c r="B59" s="150">
        <f t="shared" si="21"/>
        <v>186</v>
      </c>
      <c r="C59" s="15" t="str">
        <f t="shared" si="21"/>
        <v>Kingsman Academy PCS</v>
      </c>
      <c r="D59" s="6" t="str">
        <f t="shared" si="21"/>
        <v>2025-2026</v>
      </c>
      <c r="E59" t="s">
        <v>56</v>
      </c>
      <c r="F59" s="5" t="s">
        <v>10</v>
      </c>
      <c r="G59" s="27">
        <f>'5-Yr PCSB Budget Base Case'!G59</f>
        <v>1</v>
      </c>
      <c r="H59" s="27">
        <f>'5-Yr PCSB Budget Base Case'!H59</f>
        <v>1</v>
      </c>
      <c r="I59" s="27">
        <f>'5-Yr PCSB Budget Base Case'!I59</f>
        <v>1</v>
      </c>
      <c r="J59" s="27">
        <f>'5-Yr PCSB Budget Base Case'!J59</f>
        <v>1</v>
      </c>
      <c r="K59" s="27">
        <f>'5-Yr PCSB Budget Base Case'!K59</f>
        <v>1</v>
      </c>
      <c r="L59" s="19" t="s">
        <v>10</v>
      </c>
      <c r="M59" s="126">
        <f t="shared" si="11"/>
        <v>0</v>
      </c>
      <c r="N59" s="126">
        <f t="shared" si="3"/>
        <v>0</v>
      </c>
      <c r="O59" s="126">
        <f t="shared" si="4"/>
        <v>0</v>
      </c>
      <c r="P59" s="126">
        <f t="shared" si="5"/>
        <v>0</v>
      </c>
      <c r="Q59" s="123">
        <f t="shared" si="12"/>
        <v>0</v>
      </c>
      <c r="R59" s="123">
        <f t="shared" si="6"/>
        <v>0</v>
      </c>
      <c r="S59" s="123">
        <f t="shared" si="7"/>
        <v>0</v>
      </c>
      <c r="T59" s="123">
        <f t="shared" si="8"/>
        <v>0</v>
      </c>
    </row>
    <row r="60" spans="1:20" x14ac:dyDescent="0.45">
      <c r="A60" s="15" t="str">
        <f t="shared" si="21"/>
        <v>PCSB 5-Year Budget</v>
      </c>
      <c r="B60" s="150">
        <f t="shared" si="21"/>
        <v>186</v>
      </c>
      <c r="C60" s="15" t="str">
        <f t="shared" si="21"/>
        <v>Kingsman Academy PCS</v>
      </c>
      <c r="D60" s="6" t="str">
        <f t="shared" si="21"/>
        <v>2025-2026</v>
      </c>
      <c r="E60" t="s">
        <v>124</v>
      </c>
      <c r="F60" s="5" t="s">
        <v>10</v>
      </c>
      <c r="G60" s="29">
        <f>SUM(G54:G59)</f>
        <v>67</v>
      </c>
      <c r="H60" s="29">
        <f t="shared" ref="H60:K60" si="22">SUM(H54:H59)</f>
        <v>72</v>
      </c>
      <c r="I60" s="29">
        <f t="shared" si="22"/>
        <v>72</v>
      </c>
      <c r="J60" s="29">
        <f t="shared" si="22"/>
        <v>72</v>
      </c>
      <c r="K60" s="29">
        <f t="shared" si="22"/>
        <v>72</v>
      </c>
      <c r="L60" s="5" t="s">
        <v>10</v>
      </c>
      <c r="M60" s="127">
        <f t="shared" si="11"/>
        <v>5</v>
      </c>
      <c r="N60" s="127">
        <f t="shared" si="3"/>
        <v>0</v>
      </c>
      <c r="O60" s="127">
        <f t="shared" si="4"/>
        <v>0</v>
      </c>
      <c r="P60" s="127">
        <f t="shared" si="5"/>
        <v>0</v>
      </c>
      <c r="Q60" s="125">
        <f t="shared" si="12"/>
        <v>7.4626865671641784E-2</v>
      </c>
      <c r="R60" s="125">
        <f t="shared" si="6"/>
        <v>0</v>
      </c>
      <c r="S60" s="125">
        <f t="shared" si="7"/>
        <v>0</v>
      </c>
      <c r="T60" s="125">
        <f t="shared" si="8"/>
        <v>0</v>
      </c>
    </row>
    <row r="61" spans="1:20" ht="30" customHeight="1" x14ac:dyDescent="0.45">
      <c r="A61" s="15" t="str">
        <f t="shared" si="21"/>
        <v>PCSB 5-Year Budget</v>
      </c>
      <c r="B61" s="150">
        <f t="shared" si="21"/>
        <v>186</v>
      </c>
      <c r="C61" s="15" t="str">
        <f t="shared" si="21"/>
        <v>Kingsman Academy PCS</v>
      </c>
      <c r="D61" s="6" t="str">
        <f t="shared" si="21"/>
        <v>2025-2026</v>
      </c>
      <c r="E61" s="28" t="s">
        <v>58</v>
      </c>
      <c r="F61" s="5" t="s">
        <v>10</v>
      </c>
      <c r="G61" s="20">
        <f>'5-Yr PCSB Budget Base Case'!G61</f>
        <v>3574770</v>
      </c>
      <c r="H61" s="20">
        <v>3764234</v>
      </c>
      <c r="I61" s="20">
        <v>3839518.68</v>
      </c>
      <c r="J61" s="20">
        <v>3916309.05</v>
      </c>
      <c r="K61" s="20">
        <v>3994635.23</v>
      </c>
      <c r="L61" s="168" t="s">
        <v>347</v>
      </c>
      <c r="M61" s="120">
        <f t="shared" si="11"/>
        <v>189464</v>
      </c>
      <c r="N61" s="120">
        <f t="shared" si="3"/>
        <v>75284.680000000168</v>
      </c>
      <c r="O61" s="120">
        <f t="shared" si="4"/>
        <v>76790.369999999646</v>
      </c>
      <c r="P61" s="120">
        <f t="shared" si="5"/>
        <v>78326.180000000168</v>
      </c>
      <c r="Q61" s="112">
        <f t="shared" si="12"/>
        <v>5.3000332888549474E-2</v>
      </c>
      <c r="R61" s="112">
        <f t="shared" si="6"/>
        <v>2.0000000000000046E-2</v>
      </c>
      <c r="S61" s="112">
        <f t="shared" si="7"/>
        <v>1.9999999062382381E-2</v>
      </c>
      <c r="T61" s="112">
        <f t="shared" si="8"/>
        <v>1.999999974465758E-2</v>
      </c>
    </row>
    <row r="62" spans="1:20" ht="15" customHeight="1" x14ac:dyDescent="0.45">
      <c r="A62" s="15" t="str">
        <f t="shared" si="21"/>
        <v>PCSB 5-Year Budget</v>
      </c>
      <c r="B62" s="150">
        <f t="shared" si="21"/>
        <v>186</v>
      </c>
      <c r="C62" s="15" t="str">
        <f t="shared" si="21"/>
        <v>Kingsman Academy PCS</v>
      </c>
      <c r="D62" s="6" t="str">
        <f t="shared" si="21"/>
        <v>2025-2026</v>
      </c>
      <c r="E62" s="28" t="s">
        <v>59</v>
      </c>
      <c r="F62" s="5" t="s">
        <v>10</v>
      </c>
      <c r="G62" s="20">
        <f>'5-Yr PCSB Budget Base Case'!G62</f>
        <v>1506628</v>
      </c>
      <c r="H62" s="20">
        <v>1607804.84</v>
      </c>
      <c r="I62" s="20">
        <v>1623882.89</v>
      </c>
      <c r="J62" s="20">
        <v>1640121.72</v>
      </c>
      <c r="K62" s="20">
        <v>1656522.93</v>
      </c>
      <c r="L62" s="168" t="s">
        <v>348</v>
      </c>
      <c r="M62" s="120">
        <f t="shared" si="11"/>
        <v>101176.84000000008</v>
      </c>
      <c r="N62" s="120">
        <f t="shared" si="3"/>
        <v>16078.049999999814</v>
      </c>
      <c r="O62" s="120">
        <f t="shared" si="4"/>
        <v>16238.830000000075</v>
      </c>
      <c r="P62" s="120">
        <f t="shared" si="5"/>
        <v>16401.209999999963</v>
      </c>
      <c r="Q62" s="112">
        <f t="shared" si="12"/>
        <v>6.7154493345404492E-2</v>
      </c>
      <c r="R62" s="112">
        <f t="shared" si="6"/>
        <v>1.0000000995145539E-2</v>
      </c>
      <c r="S62" s="112">
        <f t="shared" si="7"/>
        <v>1.0000000677388796E-2</v>
      </c>
      <c r="T62" s="112">
        <f t="shared" si="8"/>
        <v>9.9999956100818924E-3</v>
      </c>
    </row>
    <row r="63" spans="1:20" ht="15" customHeight="1" x14ac:dyDescent="0.45">
      <c r="A63" s="15" t="str">
        <f t="shared" si="21"/>
        <v>PCSB 5-Year Budget</v>
      </c>
      <c r="B63" s="150">
        <f t="shared" si="21"/>
        <v>186</v>
      </c>
      <c r="C63" s="15" t="str">
        <f t="shared" si="21"/>
        <v>Kingsman Academy PCS</v>
      </c>
      <c r="D63" s="6" t="str">
        <f t="shared" si="21"/>
        <v>2025-2026</v>
      </c>
      <c r="E63" s="28" t="s">
        <v>60</v>
      </c>
      <c r="F63" s="5" t="s">
        <v>10</v>
      </c>
      <c r="G63" s="20">
        <f>'5-Yr PCSB Budget Base Case'!G63</f>
        <v>224179</v>
      </c>
      <c r="H63" s="20">
        <f>'5-Yr PCSB Budget Base Case'!H63</f>
        <v>277955.05120819341</v>
      </c>
      <c r="I63" s="20">
        <f>'5-Yr PCSB Budget Base Case'!I63</f>
        <v>283109.47052789573</v>
      </c>
      <c r="J63" s="20">
        <f>'5-Yr PCSB Budget Base Case'!J63</f>
        <v>288974.00079068443</v>
      </c>
      <c r="K63" s="20">
        <f>'5-Yr PCSB Budget Base Case'!K63</f>
        <v>294134.31779867195</v>
      </c>
      <c r="L63" s="19" t="s">
        <v>10</v>
      </c>
      <c r="M63" s="120">
        <f t="shared" si="11"/>
        <v>53776.051208193414</v>
      </c>
      <c r="N63" s="120">
        <f t="shared" si="3"/>
        <v>5154.4193197023124</v>
      </c>
      <c r="O63" s="120">
        <f t="shared" si="4"/>
        <v>5864.5302627886995</v>
      </c>
      <c r="P63" s="120">
        <f t="shared" si="5"/>
        <v>5160.3170079875272</v>
      </c>
      <c r="Q63" s="112">
        <f t="shared" si="12"/>
        <v>0.23987996738406994</v>
      </c>
      <c r="R63" s="112">
        <f t="shared" si="6"/>
        <v>1.8544075012479476E-2</v>
      </c>
      <c r="S63" s="112">
        <f t="shared" si="7"/>
        <v>2.0714708878701561E-2</v>
      </c>
      <c r="T63" s="112">
        <f t="shared" si="8"/>
        <v>1.7857374690691825E-2</v>
      </c>
    </row>
    <row r="64" spans="1:20" ht="15" customHeight="1" x14ac:dyDescent="0.45">
      <c r="A64" s="15" t="str">
        <f t="shared" si="21"/>
        <v>PCSB 5-Year Budget</v>
      </c>
      <c r="B64" s="150">
        <f t="shared" si="21"/>
        <v>186</v>
      </c>
      <c r="C64" s="15" t="str">
        <f t="shared" si="21"/>
        <v>Kingsman Academy PCS</v>
      </c>
      <c r="D64" s="6" t="str">
        <f t="shared" si="21"/>
        <v>2025-2026</v>
      </c>
      <c r="E64" s="17" t="s">
        <v>61</v>
      </c>
      <c r="F64" s="5" t="s">
        <v>10</v>
      </c>
      <c r="G64" s="23">
        <f>SUM(G61:G63)</f>
        <v>5305577</v>
      </c>
      <c r="H64" s="23">
        <f t="shared" ref="H64:K64" si="23">SUM(H61:H63)</f>
        <v>5649993.8912081933</v>
      </c>
      <c r="I64" s="23">
        <f t="shared" si="23"/>
        <v>5746511.040527896</v>
      </c>
      <c r="J64" s="23">
        <f t="shared" si="23"/>
        <v>5845404.770790684</v>
      </c>
      <c r="K64" s="23">
        <f t="shared" si="23"/>
        <v>5945292.4777986724</v>
      </c>
      <c r="L64" s="5" t="s">
        <v>10</v>
      </c>
      <c r="M64" s="128">
        <f t="shared" si="11"/>
        <v>344416.89120819326</v>
      </c>
      <c r="N64" s="128">
        <f t="shared" si="3"/>
        <v>96517.149319702759</v>
      </c>
      <c r="O64" s="128">
        <f t="shared" si="4"/>
        <v>98893.730262788013</v>
      </c>
      <c r="P64" s="128">
        <f t="shared" si="5"/>
        <v>99887.707007988356</v>
      </c>
      <c r="Q64" s="129">
        <f t="shared" si="12"/>
        <v>6.4916010305418853E-2</v>
      </c>
      <c r="R64" s="129">
        <f t="shared" si="6"/>
        <v>1.7082699765373296E-2</v>
      </c>
      <c r="S64" s="129">
        <f t="shared" si="7"/>
        <v>1.7209351825016813E-2</v>
      </c>
      <c r="T64" s="129">
        <f t="shared" si="8"/>
        <v>1.7088244685316625E-2</v>
      </c>
    </row>
    <row r="65" spans="1:20" ht="15" customHeight="1" x14ac:dyDescent="0.45">
      <c r="A65" s="15" t="str">
        <f t="shared" si="21"/>
        <v>PCSB 5-Year Budget</v>
      </c>
      <c r="B65" s="150">
        <f t="shared" si="21"/>
        <v>186</v>
      </c>
      <c r="C65" s="15" t="str">
        <f t="shared" si="21"/>
        <v>Kingsman Academy PCS</v>
      </c>
      <c r="D65" s="6" t="str">
        <f t="shared" si="21"/>
        <v>2025-2026</v>
      </c>
      <c r="E65" s="28" t="s">
        <v>62</v>
      </c>
      <c r="F65" s="5" t="s">
        <v>10</v>
      </c>
      <c r="G65" s="20">
        <f>'5-Yr PCSB Budget Base Case'!G65</f>
        <v>1502763</v>
      </c>
      <c r="H65" s="20">
        <f>'5-Yr PCSB Budget Base Case'!H65</f>
        <v>1543970.2025888781</v>
      </c>
      <c r="I65" s="20">
        <f>'5-Yr PCSB Budget Base Case'!I65</f>
        <v>1572601.7018427195</v>
      </c>
      <c r="J65" s="20">
        <f>'5-Yr PCSB Budget Base Case'!J65</f>
        <v>1605177.6882785419</v>
      </c>
      <c r="K65" s="20">
        <f>'5-Yr PCSB Budget Base Case'!K65</f>
        <v>1633841.9477032705</v>
      </c>
      <c r="L65" s="19" t="s">
        <v>10</v>
      </c>
      <c r="M65" s="120">
        <f t="shared" si="11"/>
        <v>41207.202588878106</v>
      </c>
      <c r="N65" s="120">
        <f t="shared" ref="N65:N122" si="24">I65-H65</f>
        <v>28631.49925384135</v>
      </c>
      <c r="O65" s="120">
        <f t="shared" ref="O65:O122" si="25">J65-I65</f>
        <v>32575.986435822444</v>
      </c>
      <c r="P65" s="120">
        <f t="shared" ref="P65:P122" si="26">K65-J65</f>
        <v>28664.259424728574</v>
      </c>
      <c r="Q65" s="112">
        <f t="shared" si="12"/>
        <v>2.7420958986132948E-2</v>
      </c>
      <c r="R65" s="112">
        <f t="shared" ref="R65:R122" si="27">IF(H65,N65/H65,0)</f>
        <v>1.8544075012479514E-2</v>
      </c>
      <c r="S65" s="112">
        <f t="shared" ref="S65:S122" si="28">IF(I65,O65/I65,0)</f>
        <v>2.0714708878701485E-2</v>
      </c>
      <c r="T65" s="112">
        <f t="shared" ref="T65:T122" si="29">IF(J65,P65/J65,0)</f>
        <v>1.7857374690691905E-2</v>
      </c>
    </row>
    <row r="66" spans="1:20" ht="15" customHeight="1" x14ac:dyDescent="0.45">
      <c r="A66" s="15" t="str">
        <f t="shared" si="21"/>
        <v>PCSB 5-Year Budget</v>
      </c>
      <c r="B66" s="150">
        <f t="shared" si="21"/>
        <v>186</v>
      </c>
      <c r="C66" s="15" t="str">
        <f t="shared" si="21"/>
        <v>Kingsman Academy PCS</v>
      </c>
      <c r="D66" s="6" t="str">
        <f t="shared" si="21"/>
        <v>2025-2026</v>
      </c>
      <c r="E66" s="28" t="s">
        <v>63</v>
      </c>
      <c r="F66" s="5" t="s">
        <v>10</v>
      </c>
      <c r="G66" s="20">
        <f>'5-Yr PCSB Budget Base Case'!G66</f>
        <v>368159</v>
      </c>
      <c r="H66" s="20">
        <f>'5-Yr PCSB Budget Base Case'!H66</f>
        <v>346267.88920688559</v>
      </c>
      <c r="I66" s="20">
        <f>'5-Yr PCSB Budget Base Case'!I66</f>
        <v>352689.10691875097</v>
      </c>
      <c r="J66" s="20">
        <f>'5-Yr PCSB Budget Base Case'!J66</f>
        <v>359994.95909326215</v>
      </c>
      <c r="K66" s="20">
        <f>'5-Yr PCSB Budget Base Case'!K66</f>
        <v>366423.52396455081</v>
      </c>
      <c r="L66" s="19" t="s">
        <v>10</v>
      </c>
      <c r="M66" s="120">
        <f t="shared" ref="M66:M122" si="30">H66-G66</f>
        <v>-21891.110793114407</v>
      </c>
      <c r="N66" s="120">
        <f t="shared" si="24"/>
        <v>6421.2177118653781</v>
      </c>
      <c r="O66" s="120">
        <f t="shared" si="25"/>
        <v>7305.8521745111793</v>
      </c>
      <c r="P66" s="120">
        <f t="shared" si="26"/>
        <v>6428.5648712886614</v>
      </c>
      <c r="Q66" s="112">
        <f t="shared" ref="Q66:Q122" si="31">IF(G66,M66/G66,0)</f>
        <v>-5.9461023071864079E-2</v>
      </c>
      <c r="R66" s="112">
        <f t="shared" si="27"/>
        <v>1.8544075012479358E-2</v>
      </c>
      <c r="S66" s="112">
        <f t="shared" si="28"/>
        <v>2.0714708878701575E-2</v>
      </c>
      <c r="T66" s="112">
        <f t="shared" si="29"/>
        <v>1.7857374690691832E-2</v>
      </c>
    </row>
    <row r="67" spans="1:20" ht="15" customHeight="1" x14ac:dyDescent="0.45">
      <c r="A67" s="15" t="str">
        <f t="shared" si="21"/>
        <v>PCSB 5-Year Budget</v>
      </c>
      <c r="B67" s="150">
        <f t="shared" si="21"/>
        <v>186</v>
      </c>
      <c r="C67" s="15" t="str">
        <f t="shared" si="21"/>
        <v>Kingsman Academy PCS</v>
      </c>
      <c r="D67" s="6" t="str">
        <f t="shared" si="21"/>
        <v>2025-2026</v>
      </c>
      <c r="E67" s="17" t="s">
        <v>64</v>
      </c>
      <c r="F67" s="5" t="s">
        <v>10</v>
      </c>
      <c r="G67" s="22">
        <f>SUM(G64:G66)</f>
        <v>7176499</v>
      </c>
      <c r="H67" s="22">
        <f t="shared" ref="H67:K67" si="32">SUM(H64:H66)</f>
        <v>7540231.9830039563</v>
      </c>
      <c r="I67" s="22">
        <f t="shared" si="32"/>
        <v>7671801.849289367</v>
      </c>
      <c r="J67" s="22">
        <f t="shared" si="32"/>
        <v>7810577.4181624884</v>
      </c>
      <c r="K67" s="22">
        <f t="shared" si="32"/>
        <v>7945557.949466493</v>
      </c>
      <c r="L67" s="5" t="s">
        <v>10</v>
      </c>
      <c r="M67" s="124">
        <f t="shared" si="30"/>
        <v>363732.98300395627</v>
      </c>
      <c r="N67" s="124">
        <f t="shared" si="24"/>
        <v>131569.86628541071</v>
      </c>
      <c r="O67" s="124">
        <f t="shared" si="25"/>
        <v>138775.5688731214</v>
      </c>
      <c r="P67" s="124">
        <f t="shared" si="26"/>
        <v>134980.5313040046</v>
      </c>
      <c r="Q67" s="125">
        <f t="shared" si="31"/>
        <v>5.0683903530670912E-2</v>
      </c>
      <c r="R67" s="125">
        <f t="shared" si="27"/>
        <v>1.7449047533547441E-2</v>
      </c>
      <c r="S67" s="125">
        <f t="shared" si="28"/>
        <v>1.8089044998728179E-2</v>
      </c>
      <c r="T67" s="125">
        <f t="shared" si="29"/>
        <v>1.7281760883660766E-2</v>
      </c>
    </row>
    <row r="68" spans="1:20" ht="30" customHeight="1" x14ac:dyDescent="0.45">
      <c r="A68" s="15" t="str">
        <f t="shared" si="21"/>
        <v>PCSB 5-Year Budget</v>
      </c>
      <c r="B68" s="150">
        <f t="shared" si="21"/>
        <v>186</v>
      </c>
      <c r="C68" s="15" t="str">
        <f t="shared" si="21"/>
        <v>Kingsman Academy PCS</v>
      </c>
      <c r="D68" s="6" t="str">
        <f t="shared" si="21"/>
        <v>2025-2026</v>
      </c>
      <c r="E68" s="18" t="s">
        <v>65</v>
      </c>
      <c r="F68" s="5" t="s">
        <v>10</v>
      </c>
      <c r="G68" s="20">
        <f>'5-Yr PCSB Budget Base Case'!G68</f>
        <v>1103210</v>
      </c>
      <c r="H68" s="20">
        <v>2034240</v>
      </c>
      <c r="I68" s="20">
        <v>2070067</v>
      </c>
      <c r="J68" s="20">
        <v>2526969</v>
      </c>
      <c r="K68" s="20">
        <v>2552309</v>
      </c>
      <c r="L68" s="19" t="s">
        <v>343</v>
      </c>
      <c r="M68" s="120">
        <f t="shared" si="30"/>
        <v>931030</v>
      </c>
      <c r="N68" s="120">
        <f t="shared" si="24"/>
        <v>35827</v>
      </c>
      <c r="O68" s="120">
        <f t="shared" si="25"/>
        <v>456902</v>
      </c>
      <c r="P68" s="120">
        <f t="shared" si="26"/>
        <v>25340</v>
      </c>
      <c r="Q68" s="112">
        <f t="shared" si="31"/>
        <v>0.84392817323990899</v>
      </c>
      <c r="R68" s="112">
        <f t="shared" si="27"/>
        <v>1.7611982853547269E-2</v>
      </c>
      <c r="S68" s="112">
        <f t="shared" si="28"/>
        <v>0.2207184598372903</v>
      </c>
      <c r="T68" s="112">
        <f t="shared" si="29"/>
        <v>1.0027823847463107E-2</v>
      </c>
    </row>
    <row r="69" spans="1:20" ht="15" customHeight="1" x14ac:dyDescent="0.45">
      <c r="A69" s="15" t="str">
        <f t="shared" si="21"/>
        <v>PCSB 5-Year Budget</v>
      </c>
      <c r="B69" s="150">
        <f t="shared" si="21"/>
        <v>186</v>
      </c>
      <c r="C69" s="15" t="str">
        <f t="shared" si="21"/>
        <v>Kingsman Academy PCS</v>
      </c>
      <c r="D69" s="6" t="str">
        <f t="shared" si="21"/>
        <v>2025-2026</v>
      </c>
      <c r="E69" s="18" t="s">
        <v>66</v>
      </c>
      <c r="F69" s="5" t="s">
        <v>10</v>
      </c>
      <c r="G69" s="20">
        <f>'5-Yr PCSB Budget Base Case'!G69</f>
        <v>671535</v>
      </c>
      <c r="H69" s="20">
        <v>1961681</v>
      </c>
      <c r="I69" s="20">
        <v>2013331</v>
      </c>
      <c r="J69" s="20">
        <v>2186531</v>
      </c>
      <c r="K69" s="20">
        <v>2223062</v>
      </c>
      <c r="L69" s="19" t="s">
        <v>342</v>
      </c>
      <c r="M69" s="120">
        <f t="shared" si="30"/>
        <v>1290146</v>
      </c>
      <c r="N69" s="120">
        <f t="shared" si="24"/>
        <v>51650</v>
      </c>
      <c r="O69" s="120">
        <f t="shared" si="25"/>
        <v>173200</v>
      </c>
      <c r="P69" s="120">
        <f t="shared" si="26"/>
        <v>36531</v>
      </c>
      <c r="Q69" s="112">
        <f t="shared" si="31"/>
        <v>1.9211895135771031</v>
      </c>
      <c r="R69" s="112">
        <f t="shared" si="27"/>
        <v>2.6329459274978959E-2</v>
      </c>
      <c r="S69" s="112">
        <f t="shared" si="28"/>
        <v>8.602658976591529E-2</v>
      </c>
      <c r="T69" s="112">
        <f t="shared" si="29"/>
        <v>1.6707286564882913E-2</v>
      </c>
    </row>
    <row r="70" spans="1:20" ht="15" customHeight="1" x14ac:dyDescent="0.45">
      <c r="A70" s="15" t="str">
        <f t="shared" si="21"/>
        <v>PCSB 5-Year Budget</v>
      </c>
      <c r="B70" s="150">
        <f t="shared" si="21"/>
        <v>186</v>
      </c>
      <c r="C70" s="15" t="str">
        <f t="shared" si="21"/>
        <v>Kingsman Academy PCS</v>
      </c>
      <c r="D70" s="6" t="str">
        <f t="shared" si="21"/>
        <v>2025-2026</v>
      </c>
      <c r="E70" s="18" t="s">
        <v>67</v>
      </c>
      <c r="F70" s="5" t="s">
        <v>10</v>
      </c>
      <c r="G70" s="20">
        <v>300000</v>
      </c>
      <c r="H70" s="20">
        <f>'5-Yr PCSB Budget Base Case'!H70</f>
        <v>309000</v>
      </c>
      <c r="I70" s="20">
        <f>'5-Yr PCSB Budget Base Case'!I70</f>
        <v>318270</v>
      </c>
      <c r="J70" s="20">
        <f>'5-Yr PCSB Budget Base Case'!J70</f>
        <v>327818.10000000003</v>
      </c>
      <c r="K70" s="20">
        <f>'5-Yr PCSB Budget Base Case'!K70</f>
        <v>334374.46200000006</v>
      </c>
      <c r="L70" s="19" t="s">
        <v>10</v>
      </c>
      <c r="M70" s="120">
        <f t="shared" si="30"/>
        <v>9000</v>
      </c>
      <c r="N70" s="120">
        <f t="shared" si="24"/>
        <v>9270</v>
      </c>
      <c r="O70" s="120">
        <f t="shared" si="25"/>
        <v>9548.1000000000349</v>
      </c>
      <c r="P70" s="120">
        <f t="shared" si="26"/>
        <v>6556.3620000000228</v>
      </c>
      <c r="Q70" s="112">
        <f t="shared" si="31"/>
        <v>0.03</v>
      </c>
      <c r="R70" s="112">
        <f t="shared" si="27"/>
        <v>0.03</v>
      </c>
      <c r="S70" s="112">
        <f t="shared" si="28"/>
        <v>3.000000000000011E-2</v>
      </c>
      <c r="T70" s="112">
        <f t="shared" si="29"/>
        <v>2.0000000000000066E-2</v>
      </c>
    </row>
    <row r="71" spans="1:20" ht="15" customHeight="1" x14ac:dyDescent="0.45">
      <c r="A71" s="15" t="str">
        <f t="shared" si="21"/>
        <v>PCSB 5-Year Budget</v>
      </c>
      <c r="B71" s="150">
        <f t="shared" si="21"/>
        <v>186</v>
      </c>
      <c r="C71" s="15" t="str">
        <f t="shared" si="21"/>
        <v>Kingsman Academy PCS</v>
      </c>
      <c r="D71" s="6" t="str">
        <f t="shared" si="21"/>
        <v>2025-2026</v>
      </c>
      <c r="E71" s="17" t="s">
        <v>68</v>
      </c>
      <c r="F71" s="5" t="s">
        <v>10</v>
      </c>
      <c r="G71" s="22">
        <f>SUM(G68:G70)</f>
        <v>2074745</v>
      </c>
      <c r="H71" s="22">
        <f t="shared" ref="H71:K71" si="33">SUM(H68:H70)</f>
        <v>4304921</v>
      </c>
      <c r="I71" s="22">
        <f t="shared" si="33"/>
        <v>4401668</v>
      </c>
      <c r="J71" s="22">
        <f t="shared" si="33"/>
        <v>5041318.0999999996</v>
      </c>
      <c r="K71" s="22">
        <f t="shared" si="33"/>
        <v>5109745.4620000003</v>
      </c>
      <c r="L71" s="5" t="s">
        <v>10</v>
      </c>
      <c r="M71" s="124">
        <f t="shared" si="30"/>
        <v>2230176</v>
      </c>
      <c r="N71" s="124">
        <f t="shared" si="24"/>
        <v>96747</v>
      </c>
      <c r="O71" s="124">
        <f t="shared" si="25"/>
        <v>639650.09999999963</v>
      </c>
      <c r="P71" s="124">
        <f t="shared" si="26"/>
        <v>68427.362000000663</v>
      </c>
      <c r="Q71" s="125">
        <f t="shared" si="31"/>
        <v>1.0749157125333475</v>
      </c>
      <c r="R71" s="125">
        <f t="shared" si="27"/>
        <v>2.2473583138924037E-2</v>
      </c>
      <c r="S71" s="125">
        <f t="shared" si="28"/>
        <v>0.14531993326166345</v>
      </c>
      <c r="T71" s="125">
        <f t="shared" si="29"/>
        <v>1.3573307742671637E-2</v>
      </c>
    </row>
    <row r="72" spans="1:20" ht="30" customHeight="1" x14ac:dyDescent="0.45">
      <c r="A72" s="15" t="str">
        <f t="shared" si="21"/>
        <v>PCSB 5-Year Budget</v>
      </c>
      <c r="B72" s="150">
        <f t="shared" si="21"/>
        <v>186</v>
      </c>
      <c r="C72" s="15" t="str">
        <f t="shared" si="21"/>
        <v>Kingsman Academy PCS</v>
      </c>
      <c r="D72" s="6" t="str">
        <f t="shared" si="21"/>
        <v>2025-2026</v>
      </c>
      <c r="E72" t="s">
        <v>69</v>
      </c>
      <c r="F72" s="5" t="s">
        <v>10</v>
      </c>
      <c r="G72" s="20">
        <f>'5-Yr PCSB Budget Base Case'!G72</f>
        <v>0</v>
      </c>
      <c r="H72" s="20">
        <f>'5-Yr PCSB Budget Base Case'!H72</f>
        <v>0</v>
      </c>
      <c r="I72" s="20">
        <f>'5-Yr PCSB Budget Base Case'!I72</f>
        <v>0</v>
      </c>
      <c r="J72" s="20">
        <f>'5-Yr PCSB Budget Base Case'!J72</f>
        <v>0</v>
      </c>
      <c r="K72" s="20">
        <f>'5-Yr PCSB Budget Base Case'!K72</f>
        <v>0</v>
      </c>
      <c r="L72" s="19" t="s">
        <v>10</v>
      </c>
      <c r="M72" s="120">
        <f t="shared" si="30"/>
        <v>0</v>
      </c>
      <c r="N72" s="120">
        <f t="shared" si="24"/>
        <v>0</v>
      </c>
      <c r="O72" s="120">
        <f t="shared" si="25"/>
        <v>0</v>
      </c>
      <c r="P72" s="120">
        <f t="shared" si="26"/>
        <v>0</v>
      </c>
      <c r="Q72" s="112">
        <f t="shared" si="31"/>
        <v>0</v>
      </c>
      <c r="R72" s="112">
        <f t="shared" si="27"/>
        <v>0</v>
      </c>
      <c r="S72" s="112">
        <f t="shared" si="28"/>
        <v>0</v>
      </c>
      <c r="T72" s="112">
        <f t="shared" si="29"/>
        <v>0</v>
      </c>
    </row>
    <row r="73" spans="1:20" x14ac:dyDescent="0.45">
      <c r="A73" s="15" t="str">
        <f t="shared" si="21"/>
        <v>PCSB 5-Year Budget</v>
      </c>
      <c r="B73" s="150">
        <f t="shared" si="21"/>
        <v>186</v>
      </c>
      <c r="C73" s="15" t="str">
        <f t="shared" si="21"/>
        <v>Kingsman Academy PCS</v>
      </c>
      <c r="D73" s="6" t="str">
        <f t="shared" si="21"/>
        <v>2025-2026</v>
      </c>
      <c r="E73" t="s">
        <v>70</v>
      </c>
      <c r="F73" s="5" t="s">
        <v>10</v>
      </c>
      <c r="G73" s="20">
        <f>'5-Yr PCSB Budget Base Case'!G73</f>
        <v>352625</v>
      </c>
      <c r="H73" s="20">
        <f>'5-Yr PCSB Budget Base Case'!H73</f>
        <v>342099</v>
      </c>
      <c r="I73" s="20">
        <f>'5-Yr PCSB Budget Base Case'!I73</f>
        <v>373678</v>
      </c>
      <c r="J73" s="20">
        <f>'5-Yr PCSB Budget Base Case'!J73</f>
        <v>384204</v>
      </c>
      <c r="K73" s="20">
        <f>'5-Yr PCSB Budget Base Case'!K73</f>
        <v>394730</v>
      </c>
      <c r="L73" s="19" t="s">
        <v>10</v>
      </c>
      <c r="M73" s="120">
        <f t="shared" si="30"/>
        <v>-10526</v>
      </c>
      <c r="N73" s="120">
        <f t="shared" si="24"/>
        <v>31579</v>
      </c>
      <c r="O73" s="120">
        <f t="shared" si="25"/>
        <v>10526</v>
      </c>
      <c r="P73" s="120">
        <f t="shared" si="26"/>
        <v>10526</v>
      </c>
      <c r="Q73" s="112">
        <f t="shared" si="31"/>
        <v>-2.9850407656859271E-2</v>
      </c>
      <c r="R73" s="112">
        <f t="shared" si="27"/>
        <v>9.2309536128430653E-2</v>
      </c>
      <c r="S73" s="112">
        <f t="shared" si="28"/>
        <v>2.8168637168899426E-2</v>
      </c>
      <c r="T73" s="112">
        <f t="shared" si="29"/>
        <v>2.7396903728227711E-2</v>
      </c>
    </row>
    <row r="74" spans="1:20" x14ac:dyDescent="0.45">
      <c r="A74" s="15" t="str">
        <f t="shared" si="21"/>
        <v>PCSB 5-Year Budget</v>
      </c>
      <c r="B74" s="150">
        <f t="shared" si="21"/>
        <v>186</v>
      </c>
      <c r="C74" s="15" t="str">
        <f t="shared" si="21"/>
        <v>Kingsman Academy PCS</v>
      </c>
      <c r="D74" s="6" t="str">
        <f t="shared" si="21"/>
        <v>2025-2026</v>
      </c>
      <c r="E74" t="s">
        <v>71</v>
      </c>
      <c r="F74" s="5" t="s">
        <v>10</v>
      </c>
      <c r="G74" s="20">
        <f>'5-Yr PCSB Budget Base Case'!G74</f>
        <v>0</v>
      </c>
      <c r="H74" s="20">
        <f>'5-Yr PCSB Budget Base Case'!H74</f>
        <v>0</v>
      </c>
      <c r="I74" s="20">
        <f>'5-Yr PCSB Budget Base Case'!I74</f>
        <v>0</v>
      </c>
      <c r="J74" s="20">
        <f>'5-Yr PCSB Budget Base Case'!J74</f>
        <v>0</v>
      </c>
      <c r="K74" s="20">
        <f>'5-Yr PCSB Budget Base Case'!K74</f>
        <v>0</v>
      </c>
      <c r="L74" s="19" t="s">
        <v>10</v>
      </c>
      <c r="M74" s="120">
        <f t="shared" si="30"/>
        <v>0</v>
      </c>
      <c r="N74" s="120">
        <f t="shared" si="24"/>
        <v>0</v>
      </c>
      <c r="O74" s="120">
        <f t="shared" si="25"/>
        <v>0</v>
      </c>
      <c r="P74" s="120">
        <f t="shared" si="26"/>
        <v>0</v>
      </c>
      <c r="Q74" s="112">
        <f t="shared" si="31"/>
        <v>0</v>
      </c>
      <c r="R74" s="112">
        <f t="shared" si="27"/>
        <v>0</v>
      </c>
      <c r="S74" s="112">
        <f t="shared" si="28"/>
        <v>0</v>
      </c>
      <c r="T74" s="112">
        <f t="shared" si="29"/>
        <v>0</v>
      </c>
    </row>
    <row r="75" spans="1:20" x14ac:dyDescent="0.45">
      <c r="A75" s="15" t="str">
        <f t="shared" si="21"/>
        <v>PCSB 5-Year Budget</v>
      </c>
      <c r="B75" s="150">
        <f t="shared" si="21"/>
        <v>186</v>
      </c>
      <c r="C75" s="15" t="str">
        <f t="shared" si="21"/>
        <v>Kingsman Academy PCS</v>
      </c>
      <c r="D75" s="6" t="str">
        <f t="shared" si="21"/>
        <v>2025-2026</v>
      </c>
      <c r="E75" t="s">
        <v>72</v>
      </c>
      <c r="F75" s="5" t="s">
        <v>10</v>
      </c>
      <c r="G75" s="20">
        <v>254362</v>
      </c>
      <c r="H75" s="20">
        <f>'5-Yr PCSB Budget Base Case'!H75</f>
        <v>224553</v>
      </c>
      <c r="I75" s="20">
        <f>'5-Yr PCSB Budget Base Case'!I75</f>
        <v>206422</v>
      </c>
      <c r="J75" s="20">
        <f>'5-Yr PCSB Budget Base Case'!J75</f>
        <v>186424</v>
      </c>
      <c r="K75" s="20">
        <f>'5-Yr PCSB Budget Base Case'!K75</f>
        <v>166158</v>
      </c>
      <c r="L75" s="19" t="s">
        <v>10</v>
      </c>
      <c r="M75" s="120">
        <f t="shared" si="30"/>
        <v>-29809</v>
      </c>
      <c r="N75" s="120">
        <f t="shared" si="24"/>
        <v>-18131</v>
      </c>
      <c r="O75" s="120">
        <f t="shared" si="25"/>
        <v>-19998</v>
      </c>
      <c r="P75" s="120">
        <f t="shared" si="26"/>
        <v>-20266</v>
      </c>
      <c r="Q75" s="112">
        <f t="shared" si="31"/>
        <v>-0.11719124712024595</v>
      </c>
      <c r="R75" s="112">
        <f t="shared" si="27"/>
        <v>-8.0742630915641295E-2</v>
      </c>
      <c r="S75" s="112">
        <f t="shared" si="28"/>
        <v>-9.6879208611485204E-2</v>
      </c>
      <c r="T75" s="112">
        <f t="shared" si="29"/>
        <v>-0.1087091790756555</v>
      </c>
    </row>
    <row r="76" spans="1:20" x14ac:dyDescent="0.45">
      <c r="A76" s="15" t="str">
        <f t="shared" si="21"/>
        <v>PCSB 5-Year Budget</v>
      </c>
      <c r="B76" s="150">
        <f t="shared" si="21"/>
        <v>186</v>
      </c>
      <c r="C76" s="15" t="str">
        <f t="shared" si="21"/>
        <v>Kingsman Academy PCS</v>
      </c>
      <c r="D76" s="6" t="str">
        <f t="shared" si="21"/>
        <v>2025-2026</v>
      </c>
      <c r="E76" t="s">
        <v>73</v>
      </c>
      <c r="F76" s="5" t="s">
        <v>10</v>
      </c>
      <c r="G76" s="20">
        <f>'5-Yr PCSB Budget Base Case'!G76</f>
        <v>0</v>
      </c>
      <c r="H76" s="20">
        <f>'5-Yr PCSB Budget Base Case'!H76</f>
        <v>0</v>
      </c>
      <c r="I76" s="20">
        <f>'5-Yr PCSB Budget Base Case'!I76</f>
        <v>0</v>
      </c>
      <c r="J76" s="20">
        <f>'5-Yr PCSB Budget Base Case'!J76</f>
        <v>0</v>
      </c>
      <c r="K76" s="20">
        <f>'5-Yr PCSB Budget Base Case'!K76</f>
        <v>0</v>
      </c>
      <c r="L76" s="19" t="s">
        <v>10</v>
      </c>
      <c r="M76" s="120">
        <f t="shared" si="30"/>
        <v>0</v>
      </c>
      <c r="N76" s="120">
        <f t="shared" si="24"/>
        <v>0</v>
      </c>
      <c r="O76" s="120">
        <f t="shared" si="25"/>
        <v>0</v>
      </c>
      <c r="P76" s="120">
        <f t="shared" si="26"/>
        <v>0</v>
      </c>
      <c r="Q76" s="112">
        <f t="shared" si="31"/>
        <v>0</v>
      </c>
      <c r="R76" s="112">
        <f t="shared" si="27"/>
        <v>0</v>
      </c>
      <c r="S76" s="112">
        <f t="shared" si="28"/>
        <v>0</v>
      </c>
      <c r="T76" s="112">
        <f t="shared" si="29"/>
        <v>0</v>
      </c>
    </row>
    <row r="77" spans="1:20" x14ac:dyDescent="0.45">
      <c r="A77" s="15" t="str">
        <f t="shared" si="21"/>
        <v>PCSB 5-Year Budget</v>
      </c>
      <c r="B77" s="150">
        <f t="shared" si="21"/>
        <v>186</v>
      </c>
      <c r="C77" s="15" t="str">
        <f t="shared" si="21"/>
        <v>Kingsman Academy PCS</v>
      </c>
      <c r="D77" s="6" t="str">
        <f t="shared" si="21"/>
        <v>2025-2026</v>
      </c>
      <c r="E77" t="s">
        <v>74</v>
      </c>
      <c r="F77" s="5" t="s">
        <v>10</v>
      </c>
      <c r="G77" s="20">
        <f>'5-Yr PCSB Budget Base Case'!G77</f>
        <v>2009164</v>
      </c>
      <c r="H77" s="20">
        <f>'5-Yr PCSB Budget Base Case'!H77</f>
        <v>1305976.1190019941</v>
      </c>
      <c r="I77" s="20">
        <f>'5-Yr PCSB Budget Base Case'!I77</f>
        <v>1308053.0674721557</v>
      </c>
      <c r="J77" s="20">
        <f>'5-Yr PCSB Budget Base Case'!J77</f>
        <v>1346435.0409013412</v>
      </c>
      <c r="K77" s="20">
        <f>'5-Yr PCSB Budget Base Case'!K77</f>
        <v>1336378.9785124511</v>
      </c>
      <c r="L77" s="19" t="s">
        <v>10</v>
      </c>
      <c r="M77" s="120">
        <f t="shared" si="30"/>
        <v>-703187.88099800586</v>
      </c>
      <c r="N77" s="120">
        <f t="shared" si="24"/>
        <v>2076.9484701615293</v>
      </c>
      <c r="O77" s="120">
        <f t="shared" si="25"/>
        <v>38381.973429185571</v>
      </c>
      <c r="P77" s="120">
        <f t="shared" si="26"/>
        <v>-10056.06238889019</v>
      </c>
      <c r="Q77" s="112">
        <f t="shared" si="31"/>
        <v>-0.34999028501307305</v>
      </c>
      <c r="R77" s="112">
        <f t="shared" si="27"/>
        <v>1.5903418446492725E-3</v>
      </c>
      <c r="S77" s="112">
        <f t="shared" si="28"/>
        <v>2.9342825901826495E-2</v>
      </c>
      <c r="T77" s="112">
        <f t="shared" si="29"/>
        <v>-7.4686576651766144E-3</v>
      </c>
    </row>
    <row r="78" spans="1:20" x14ac:dyDescent="0.45">
      <c r="A78" s="15" t="str">
        <f t="shared" si="21"/>
        <v>PCSB 5-Year Budget</v>
      </c>
      <c r="B78" s="150">
        <f t="shared" si="21"/>
        <v>186</v>
      </c>
      <c r="C78" s="15" t="str">
        <f t="shared" si="21"/>
        <v>Kingsman Academy PCS</v>
      </c>
      <c r="D78" s="6" t="str">
        <f t="shared" si="21"/>
        <v>2025-2026</v>
      </c>
      <c r="E78" t="s">
        <v>75</v>
      </c>
      <c r="F78" s="5" t="s">
        <v>10</v>
      </c>
      <c r="G78" s="20">
        <f>'5-Yr PCSB Budget Base Case'!G78</f>
        <v>0</v>
      </c>
      <c r="H78" s="20">
        <f>'5-Yr PCSB Budget Base Case'!H78</f>
        <v>0</v>
      </c>
      <c r="I78" s="20">
        <f>'5-Yr PCSB Budget Base Case'!I78</f>
        <v>0</v>
      </c>
      <c r="J78" s="20">
        <f>'5-Yr PCSB Budget Base Case'!J78</f>
        <v>0</v>
      </c>
      <c r="K78" s="20">
        <f>'5-Yr PCSB Budget Base Case'!K78</f>
        <v>0</v>
      </c>
      <c r="L78" s="19" t="s">
        <v>10</v>
      </c>
      <c r="M78" s="120">
        <f t="shared" si="30"/>
        <v>0</v>
      </c>
      <c r="N78" s="120">
        <f t="shared" si="24"/>
        <v>0</v>
      </c>
      <c r="O78" s="120">
        <f t="shared" si="25"/>
        <v>0</v>
      </c>
      <c r="P78" s="120">
        <f t="shared" si="26"/>
        <v>0</v>
      </c>
      <c r="Q78" s="112">
        <f t="shared" si="31"/>
        <v>0</v>
      </c>
      <c r="R78" s="112">
        <f t="shared" si="27"/>
        <v>0</v>
      </c>
      <c r="S78" s="112">
        <f t="shared" si="28"/>
        <v>0</v>
      </c>
      <c r="T78" s="112">
        <f t="shared" si="29"/>
        <v>0</v>
      </c>
    </row>
    <row r="79" spans="1:20" x14ac:dyDescent="0.45">
      <c r="A79" s="15" t="str">
        <f t="shared" si="21"/>
        <v>PCSB 5-Year Budget</v>
      </c>
      <c r="B79" s="150">
        <f t="shared" si="21"/>
        <v>186</v>
      </c>
      <c r="C79" s="15" t="str">
        <f t="shared" si="21"/>
        <v>Kingsman Academy PCS</v>
      </c>
      <c r="D79" s="6" t="str">
        <f t="shared" si="21"/>
        <v>2025-2026</v>
      </c>
      <c r="E79" s="17" t="s">
        <v>76</v>
      </c>
      <c r="F79" s="5" t="s">
        <v>10</v>
      </c>
      <c r="G79" s="22">
        <f>SUM(G73,G75,G77)</f>
        <v>2616151</v>
      </c>
      <c r="H79" s="22">
        <f t="shared" ref="H79:K79" si="34">SUM(H73,H75,H77)</f>
        <v>1872628.1190019941</v>
      </c>
      <c r="I79" s="22">
        <f t="shared" si="34"/>
        <v>1888153.0674721557</v>
      </c>
      <c r="J79" s="22">
        <f t="shared" si="34"/>
        <v>1917063.0409013412</v>
      </c>
      <c r="K79" s="22">
        <f t="shared" si="34"/>
        <v>1897266.9785124511</v>
      </c>
      <c r="L79" s="5" t="s">
        <v>10</v>
      </c>
      <c r="M79" s="124">
        <f t="shared" si="30"/>
        <v>-743522.88099800586</v>
      </c>
      <c r="N79" s="124">
        <f t="shared" si="24"/>
        <v>15524.948470161529</v>
      </c>
      <c r="O79" s="124">
        <f t="shared" si="25"/>
        <v>28909.973429185571</v>
      </c>
      <c r="P79" s="124">
        <f t="shared" si="26"/>
        <v>-19796.06238889019</v>
      </c>
      <c r="Q79" s="125">
        <f t="shared" si="31"/>
        <v>-0.28420487999278554</v>
      </c>
      <c r="R79" s="125">
        <f t="shared" si="27"/>
        <v>8.2904599758095356E-3</v>
      </c>
      <c r="S79" s="125">
        <f t="shared" si="28"/>
        <v>1.5311244584577041E-2</v>
      </c>
      <c r="T79" s="125">
        <f t="shared" si="29"/>
        <v>-1.0326244868600001E-2</v>
      </c>
    </row>
    <row r="80" spans="1:20" x14ac:dyDescent="0.45">
      <c r="A80" s="15" t="str">
        <f t="shared" si="21"/>
        <v>PCSB 5-Year Budget</v>
      </c>
      <c r="B80" s="150">
        <f t="shared" si="21"/>
        <v>186</v>
      </c>
      <c r="C80" s="15" t="str">
        <f t="shared" si="21"/>
        <v>Kingsman Academy PCS</v>
      </c>
      <c r="D80" s="6" t="str">
        <f t="shared" si="21"/>
        <v>2025-2026</v>
      </c>
      <c r="E80" s="17" t="s">
        <v>77</v>
      </c>
      <c r="F80" s="5" t="s">
        <v>10</v>
      </c>
      <c r="G80" s="22">
        <f>SUM(G72,G74,G76,G78)</f>
        <v>0</v>
      </c>
      <c r="H80" s="22">
        <f t="shared" ref="H80:K80" si="35">SUM(H72,H74,H76,H78)</f>
        <v>0</v>
      </c>
      <c r="I80" s="22">
        <f t="shared" si="35"/>
        <v>0</v>
      </c>
      <c r="J80" s="22">
        <f t="shared" si="35"/>
        <v>0</v>
      </c>
      <c r="K80" s="22">
        <f t="shared" si="35"/>
        <v>0</v>
      </c>
      <c r="L80" s="5" t="s">
        <v>10</v>
      </c>
      <c r="M80" s="124">
        <f t="shared" si="30"/>
        <v>0</v>
      </c>
      <c r="N80" s="124">
        <f t="shared" si="24"/>
        <v>0</v>
      </c>
      <c r="O80" s="124">
        <f t="shared" si="25"/>
        <v>0</v>
      </c>
      <c r="P80" s="124">
        <f t="shared" si="26"/>
        <v>0</v>
      </c>
      <c r="Q80" s="125">
        <f t="shared" si="31"/>
        <v>0</v>
      </c>
      <c r="R80" s="125">
        <f t="shared" si="27"/>
        <v>0</v>
      </c>
      <c r="S80" s="125">
        <f t="shared" si="28"/>
        <v>0</v>
      </c>
      <c r="T80" s="125">
        <f t="shared" si="29"/>
        <v>0</v>
      </c>
    </row>
    <row r="81" spans="1:20" x14ac:dyDescent="0.45">
      <c r="A81" s="15" t="str">
        <f t="shared" si="21"/>
        <v>PCSB 5-Year Budget</v>
      </c>
      <c r="B81" s="150">
        <f t="shared" si="21"/>
        <v>186</v>
      </c>
      <c r="C81" s="15" t="str">
        <f t="shared" si="21"/>
        <v>Kingsman Academy PCS</v>
      </c>
      <c r="D81" s="6" t="str">
        <f t="shared" si="21"/>
        <v>2025-2026</v>
      </c>
      <c r="E81" s="17" t="s">
        <v>78</v>
      </c>
      <c r="F81" s="5" t="s">
        <v>10</v>
      </c>
      <c r="G81" s="22">
        <f>G79+G80</f>
        <v>2616151</v>
      </c>
      <c r="H81" s="22">
        <f t="shared" ref="H81:K81" si="36">H79+H80</f>
        <v>1872628.1190019941</v>
      </c>
      <c r="I81" s="22">
        <f t="shared" si="36"/>
        <v>1888153.0674721557</v>
      </c>
      <c r="J81" s="22">
        <f t="shared" si="36"/>
        <v>1917063.0409013412</v>
      </c>
      <c r="K81" s="22">
        <f t="shared" si="36"/>
        <v>1897266.9785124511</v>
      </c>
      <c r="L81" s="5" t="s">
        <v>10</v>
      </c>
      <c r="M81" s="124">
        <f t="shared" si="30"/>
        <v>-743522.88099800586</v>
      </c>
      <c r="N81" s="124">
        <f t="shared" si="24"/>
        <v>15524.948470161529</v>
      </c>
      <c r="O81" s="124">
        <f t="shared" si="25"/>
        <v>28909.973429185571</v>
      </c>
      <c r="P81" s="124">
        <f t="shared" si="26"/>
        <v>-19796.06238889019</v>
      </c>
      <c r="Q81" s="125">
        <f t="shared" si="31"/>
        <v>-0.28420487999278554</v>
      </c>
      <c r="R81" s="125">
        <f t="shared" si="27"/>
        <v>8.2904599758095356E-3</v>
      </c>
      <c r="S81" s="125">
        <f t="shared" si="28"/>
        <v>1.5311244584577041E-2</v>
      </c>
      <c r="T81" s="125">
        <f t="shared" si="29"/>
        <v>-1.0326244868600001E-2</v>
      </c>
    </row>
    <row r="82" spans="1:20" ht="30" customHeight="1" x14ac:dyDescent="0.45">
      <c r="A82" s="15" t="str">
        <f t="shared" si="21"/>
        <v>PCSB 5-Year Budget</v>
      </c>
      <c r="B82" s="150">
        <f t="shared" si="21"/>
        <v>186</v>
      </c>
      <c r="C82" s="15" t="str">
        <f t="shared" si="21"/>
        <v>Kingsman Academy PCS</v>
      </c>
      <c r="D82" s="6" t="str">
        <f t="shared" si="21"/>
        <v>2025-2026</v>
      </c>
      <c r="E82" t="s">
        <v>79</v>
      </c>
      <c r="F82" s="5" t="s">
        <v>10</v>
      </c>
      <c r="G82" s="20">
        <f>'5-Yr PCSB Budget Base Case'!G82</f>
        <v>279180</v>
      </c>
      <c r="H82" s="20">
        <f>'5-Yr PCSB Budget Base Case'!H82</f>
        <v>249429</v>
      </c>
      <c r="I82" s="20">
        <f>'5-Yr PCSB Budget Base Case'!I82</f>
        <v>291128</v>
      </c>
      <c r="J82" s="20">
        <f>'5-Yr PCSB Budget Base Case'!J82-14285</f>
        <v>252801</v>
      </c>
      <c r="K82" s="20">
        <f>'5-Yr PCSB Budget Base Case'!K82-14290</f>
        <v>227980</v>
      </c>
      <c r="L82" s="19" t="s">
        <v>10</v>
      </c>
      <c r="M82" s="120">
        <f t="shared" si="30"/>
        <v>-29751</v>
      </c>
      <c r="N82" s="120">
        <f t="shared" si="24"/>
        <v>41699</v>
      </c>
      <c r="O82" s="120">
        <f t="shared" si="25"/>
        <v>-38327</v>
      </c>
      <c r="P82" s="120">
        <f t="shared" si="26"/>
        <v>-24821</v>
      </c>
      <c r="Q82" s="112">
        <f t="shared" si="31"/>
        <v>-0.10656565656565657</v>
      </c>
      <c r="R82" s="112">
        <f t="shared" si="27"/>
        <v>0.16717783417325172</v>
      </c>
      <c r="S82" s="112">
        <f t="shared" si="28"/>
        <v>-0.13164999587810172</v>
      </c>
      <c r="T82" s="112">
        <f t="shared" si="29"/>
        <v>-9.8183947057171456E-2</v>
      </c>
    </row>
    <row r="83" spans="1:20" x14ac:dyDescent="0.45">
      <c r="A83" s="15" t="str">
        <f t="shared" si="21"/>
        <v>PCSB 5-Year Budget</v>
      </c>
      <c r="B83" s="150">
        <f t="shared" si="21"/>
        <v>186</v>
      </c>
      <c r="C83" s="15" t="str">
        <f t="shared" si="21"/>
        <v>Kingsman Academy PCS</v>
      </c>
      <c r="D83" s="6" t="str">
        <f t="shared" si="21"/>
        <v>2025-2026</v>
      </c>
      <c r="E83" t="s">
        <v>80</v>
      </c>
      <c r="F83" s="5" t="s">
        <v>10</v>
      </c>
      <c r="G83" s="20">
        <f>'5-Yr PCSB Budget Base Case'!G83</f>
        <v>0</v>
      </c>
      <c r="H83" s="20">
        <f>'5-Yr PCSB Budget Base Case'!H83</f>
        <v>0</v>
      </c>
      <c r="I83" s="20">
        <f>'5-Yr PCSB Budget Base Case'!I83</f>
        <v>0</v>
      </c>
      <c r="J83" s="20">
        <f>'5-Yr PCSB Budget Base Case'!J83</f>
        <v>0</v>
      </c>
      <c r="K83" s="20">
        <f>'5-Yr PCSB Budget Base Case'!K83</f>
        <v>0</v>
      </c>
      <c r="L83" s="19" t="s">
        <v>10</v>
      </c>
      <c r="M83" s="120">
        <f t="shared" si="30"/>
        <v>0</v>
      </c>
      <c r="N83" s="120">
        <f t="shared" si="24"/>
        <v>0</v>
      </c>
      <c r="O83" s="120">
        <f t="shared" si="25"/>
        <v>0</v>
      </c>
      <c r="P83" s="120">
        <f t="shared" si="26"/>
        <v>0</v>
      </c>
      <c r="Q83" s="112">
        <f t="shared" si="31"/>
        <v>0</v>
      </c>
      <c r="R83" s="112">
        <f t="shared" si="27"/>
        <v>0</v>
      </c>
      <c r="S83" s="112">
        <f t="shared" si="28"/>
        <v>0</v>
      </c>
      <c r="T83" s="112">
        <f t="shared" si="29"/>
        <v>0</v>
      </c>
    </row>
    <row r="84" spans="1:20" x14ac:dyDescent="0.45">
      <c r="A84" s="15" t="str">
        <f t="shared" si="21"/>
        <v>PCSB 5-Year Budget</v>
      </c>
      <c r="B84" s="150">
        <f t="shared" si="21"/>
        <v>186</v>
      </c>
      <c r="C84" s="15" t="str">
        <f t="shared" si="21"/>
        <v>Kingsman Academy PCS</v>
      </c>
      <c r="D84" s="6" t="str">
        <f t="shared" si="21"/>
        <v>2025-2026</v>
      </c>
      <c r="E84" t="s">
        <v>81</v>
      </c>
      <c r="F84" s="5" t="s">
        <v>10</v>
      </c>
      <c r="G84" s="20">
        <f>'5-Yr PCSB Budget Base Case'!G84</f>
        <v>0</v>
      </c>
      <c r="H84" s="20">
        <f>'5-Yr PCSB Budget Base Case'!H84</f>
        <v>0</v>
      </c>
      <c r="I84" s="20">
        <f>'5-Yr PCSB Budget Base Case'!I84</f>
        <v>0</v>
      </c>
      <c r="J84" s="20">
        <f>'5-Yr PCSB Budget Base Case'!J84</f>
        <v>0</v>
      </c>
      <c r="K84" s="20">
        <f>'5-Yr PCSB Budget Base Case'!K84</f>
        <v>0</v>
      </c>
      <c r="L84" s="19" t="s">
        <v>10</v>
      </c>
      <c r="M84" s="120">
        <f t="shared" si="30"/>
        <v>0</v>
      </c>
      <c r="N84" s="120">
        <f t="shared" si="24"/>
        <v>0</v>
      </c>
      <c r="O84" s="120">
        <f t="shared" si="25"/>
        <v>0</v>
      </c>
      <c r="P84" s="120">
        <f t="shared" si="26"/>
        <v>0</v>
      </c>
      <c r="Q84" s="112">
        <f t="shared" si="31"/>
        <v>0</v>
      </c>
      <c r="R84" s="112">
        <f t="shared" si="27"/>
        <v>0</v>
      </c>
      <c r="S84" s="112">
        <f t="shared" si="28"/>
        <v>0</v>
      </c>
      <c r="T84" s="112">
        <f t="shared" si="29"/>
        <v>0</v>
      </c>
    </row>
    <row r="85" spans="1:20" x14ac:dyDescent="0.45">
      <c r="A85" s="15" t="str">
        <f t="shared" si="21"/>
        <v>PCSB 5-Year Budget</v>
      </c>
      <c r="B85" s="150">
        <f t="shared" si="21"/>
        <v>186</v>
      </c>
      <c r="C85" s="15" t="str">
        <f t="shared" si="21"/>
        <v>Kingsman Academy PCS</v>
      </c>
      <c r="D85" s="6" t="str">
        <f t="shared" si="21"/>
        <v>2025-2026</v>
      </c>
      <c r="E85" t="s">
        <v>82</v>
      </c>
      <c r="F85" s="5" t="s">
        <v>10</v>
      </c>
      <c r="G85" s="20">
        <f>'5-Yr PCSB Budget Base Case'!G85</f>
        <v>1700278</v>
      </c>
      <c r="H85" s="20">
        <f>'5-Yr PCSB Budget Base Case'!H85</f>
        <v>2125487.1415955122</v>
      </c>
      <c r="I85" s="20">
        <f>'5-Yr PCSB Budget Base Case'!I85</f>
        <v>2184646.2170507968</v>
      </c>
      <c r="J85" s="20">
        <f>'5-Yr PCSB Budget Base Case'!J85</f>
        <v>2245556.782555169</v>
      </c>
      <c r="K85" s="20">
        <f>'5-Yr PCSB Budget Base Case'!K85</f>
        <v>2288235.6444862722</v>
      </c>
      <c r="L85" s="19" t="s">
        <v>10</v>
      </c>
      <c r="M85" s="120">
        <f t="shared" si="30"/>
        <v>425209.14159551216</v>
      </c>
      <c r="N85" s="120">
        <f t="shared" si="24"/>
        <v>59159.075455284677</v>
      </c>
      <c r="O85" s="120">
        <f t="shared" si="25"/>
        <v>60910.56550437212</v>
      </c>
      <c r="P85" s="120">
        <f t="shared" si="26"/>
        <v>42678.861931103282</v>
      </c>
      <c r="Q85" s="112">
        <f t="shared" si="31"/>
        <v>0.25008212868455171</v>
      </c>
      <c r="R85" s="112">
        <f t="shared" si="27"/>
        <v>2.7833184354564711E-2</v>
      </c>
      <c r="S85" s="112">
        <f t="shared" si="28"/>
        <v>2.788120338614801E-2</v>
      </c>
      <c r="T85" s="112">
        <f t="shared" si="29"/>
        <v>1.9005915264605315E-2</v>
      </c>
    </row>
    <row r="86" spans="1:20" x14ac:dyDescent="0.45">
      <c r="A86" s="15" t="str">
        <f t="shared" si="21"/>
        <v>PCSB 5-Year Budget</v>
      </c>
      <c r="B86" s="150">
        <f t="shared" si="21"/>
        <v>186</v>
      </c>
      <c r="C86" s="15" t="str">
        <f t="shared" si="21"/>
        <v>Kingsman Academy PCS</v>
      </c>
      <c r="D86" s="6" t="str">
        <f t="shared" si="21"/>
        <v>2025-2026</v>
      </c>
      <c r="E86" s="17" t="s">
        <v>83</v>
      </c>
      <c r="F86" s="5" t="s">
        <v>10</v>
      </c>
      <c r="G86" s="22">
        <f>SUM(G82:G85)</f>
        <v>1979458</v>
      </c>
      <c r="H86" s="22">
        <f>SUM(H82:H85)</f>
        <v>2374916.1415955122</v>
      </c>
      <c r="I86" s="22">
        <f>SUM(I82:I85)</f>
        <v>2475774.2170507968</v>
      </c>
      <c r="J86" s="22">
        <f>SUM(J82:J85)</f>
        <v>2498357.782555169</v>
      </c>
      <c r="K86" s="22">
        <f>SUM(K82:K85)</f>
        <v>2516215.6444862722</v>
      </c>
      <c r="L86" s="5" t="s">
        <v>10</v>
      </c>
      <c r="M86" s="124">
        <f t="shared" si="30"/>
        <v>395458.14159551216</v>
      </c>
      <c r="N86" s="124">
        <f t="shared" si="24"/>
        <v>100858.07545528468</v>
      </c>
      <c r="O86" s="124">
        <f t="shared" si="25"/>
        <v>22583.56550437212</v>
      </c>
      <c r="P86" s="124">
        <f t="shared" si="26"/>
        <v>17857.861931103282</v>
      </c>
      <c r="Q86" s="125">
        <f t="shared" si="31"/>
        <v>0.19978102167134243</v>
      </c>
      <c r="R86" s="125">
        <f t="shared" si="27"/>
        <v>4.246805758266748E-2</v>
      </c>
      <c r="S86" s="125">
        <f t="shared" si="28"/>
        <v>9.1218194893693573E-3</v>
      </c>
      <c r="T86" s="125">
        <f t="shared" si="29"/>
        <v>7.1478400955204031E-3</v>
      </c>
    </row>
    <row r="87" spans="1:20" ht="30" customHeight="1" x14ac:dyDescent="0.45">
      <c r="A87" s="15" t="str">
        <f t="shared" si="21"/>
        <v>PCSB 5-Year Budget</v>
      </c>
      <c r="B87" s="150">
        <f t="shared" si="21"/>
        <v>186</v>
      </c>
      <c r="C87" s="15" t="str">
        <f t="shared" si="21"/>
        <v>Kingsman Academy PCS</v>
      </c>
      <c r="D87" s="6" t="str">
        <f t="shared" si="21"/>
        <v>2025-2026</v>
      </c>
      <c r="E87" s="17" t="s">
        <v>84</v>
      </c>
      <c r="F87" s="5" t="s">
        <v>10</v>
      </c>
      <c r="G87" s="22">
        <f>SUM(G67,G71,G81,G86)</f>
        <v>13846853</v>
      </c>
      <c r="H87" s="22">
        <f>SUM(H67,H71,H81,H86)</f>
        <v>16092697.243601462</v>
      </c>
      <c r="I87" s="22">
        <f>SUM(I67,I71,I81,I86)</f>
        <v>16437397.133812319</v>
      </c>
      <c r="J87" s="22">
        <f>SUM(J67,J71,J81,J86)</f>
        <v>17267316.341619</v>
      </c>
      <c r="K87" s="22">
        <f>SUM(K67,K71,K81,K86)</f>
        <v>17468786.034465216</v>
      </c>
      <c r="L87" s="5" t="s">
        <v>10</v>
      </c>
      <c r="M87" s="124">
        <f t="shared" si="30"/>
        <v>2245844.2436014619</v>
      </c>
      <c r="N87" s="124">
        <f t="shared" si="24"/>
        <v>344699.89021085761</v>
      </c>
      <c r="O87" s="124">
        <f t="shared" si="25"/>
        <v>829919.20780668035</v>
      </c>
      <c r="P87" s="124">
        <f t="shared" si="26"/>
        <v>201469.69284621626</v>
      </c>
      <c r="Q87" s="125">
        <f t="shared" si="31"/>
        <v>0.1621916722594991</v>
      </c>
      <c r="R87" s="125">
        <f t="shared" si="27"/>
        <v>2.1419646749889117E-2</v>
      </c>
      <c r="S87" s="125">
        <f t="shared" si="28"/>
        <v>5.0489697429011222E-2</v>
      </c>
      <c r="T87" s="125">
        <f t="shared" si="29"/>
        <v>1.1667689921254219E-2</v>
      </c>
    </row>
    <row r="88" spans="1:20" ht="30" customHeight="1" x14ac:dyDescent="0.45">
      <c r="A88" s="15" t="str">
        <f t="shared" si="21"/>
        <v>PCSB 5-Year Budget</v>
      </c>
      <c r="B88" s="150">
        <f t="shared" si="21"/>
        <v>186</v>
      </c>
      <c r="C88" s="15" t="str">
        <f t="shared" si="21"/>
        <v>Kingsman Academy PCS</v>
      </c>
      <c r="D88" s="6" t="str">
        <f t="shared" si="21"/>
        <v>2025-2026</v>
      </c>
      <c r="E88" s="17" t="s">
        <v>85</v>
      </c>
      <c r="F88" s="5" t="s">
        <v>10</v>
      </c>
      <c r="G88" s="21">
        <f>G53-G87</f>
        <v>762714.69999999925</v>
      </c>
      <c r="H88" s="21">
        <f>H53-H87</f>
        <v>122381.90064853989</v>
      </c>
      <c r="I88" s="21">
        <f>I53-I87</f>
        <v>117787.82200218365</v>
      </c>
      <c r="J88" s="21">
        <f>J53-J87</f>
        <v>269774.99480590224</v>
      </c>
      <c r="K88" s="21">
        <f>K53-K87</f>
        <v>245938.79532393441</v>
      </c>
      <c r="L88" s="5" t="s">
        <v>10</v>
      </c>
      <c r="M88" s="122">
        <f t="shared" si="30"/>
        <v>-640332.79935145937</v>
      </c>
      <c r="N88" s="122">
        <f t="shared" si="24"/>
        <v>-4594.0786463562399</v>
      </c>
      <c r="O88" s="122">
        <f t="shared" si="25"/>
        <v>151987.1728037186</v>
      </c>
      <c r="P88" s="122">
        <f t="shared" si="26"/>
        <v>-23836.199481967837</v>
      </c>
      <c r="Q88" s="123">
        <f t="shared" si="31"/>
        <v>-0.83954432679933921</v>
      </c>
      <c r="R88" s="123">
        <f t="shared" si="27"/>
        <v>-3.7538873166790054E-2</v>
      </c>
      <c r="S88" s="123">
        <f t="shared" si="28"/>
        <v>1.2903470852946151</v>
      </c>
      <c r="T88" s="123">
        <f t="shared" si="29"/>
        <v>-8.8355851879887939E-2</v>
      </c>
    </row>
    <row r="89" spans="1:20" x14ac:dyDescent="0.45">
      <c r="A89" s="15" t="str">
        <f t="shared" si="21"/>
        <v>PCSB 5-Year Budget</v>
      </c>
      <c r="B89" s="150">
        <f t="shared" si="21"/>
        <v>186</v>
      </c>
      <c r="C89" s="15" t="str">
        <f t="shared" si="21"/>
        <v>Kingsman Academy PCS</v>
      </c>
      <c r="D89" s="6" t="str">
        <f t="shared" si="21"/>
        <v>2025-2026</v>
      </c>
      <c r="E89" s="18" t="s">
        <v>86</v>
      </c>
      <c r="F89" s="5" t="s">
        <v>10</v>
      </c>
      <c r="G89" s="20">
        <v>0</v>
      </c>
      <c r="H89" s="20">
        <v>0</v>
      </c>
      <c r="I89" s="20">
        <v>0</v>
      </c>
      <c r="J89" s="20">
        <v>0</v>
      </c>
      <c r="K89" s="20">
        <v>0</v>
      </c>
      <c r="L89" s="19" t="s">
        <v>10</v>
      </c>
      <c r="M89" s="120">
        <f t="shared" si="30"/>
        <v>0</v>
      </c>
      <c r="N89" s="120">
        <f t="shared" si="24"/>
        <v>0</v>
      </c>
      <c r="O89" s="120">
        <f t="shared" si="25"/>
        <v>0</v>
      </c>
      <c r="P89" s="120">
        <f t="shared" si="26"/>
        <v>0</v>
      </c>
      <c r="Q89" s="112">
        <f t="shared" si="31"/>
        <v>0</v>
      </c>
      <c r="R89" s="112">
        <f t="shared" si="27"/>
        <v>0</v>
      </c>
      <c r="S89" s="112">
        <f t="shared" si="28"/>
        <v>0</v>
      </c>
      <c r="T89" s="112">
        <f t="shared" si="29"/>
        <v>0</v>
      </c>
    </row>
    <row r="90" spans="1:20" x14ac:dyDescent="0.45">
      <c r="A90" s="15" t="str">
        <f t="shared" si="21"/>
        <v>PCSB 5-Year Budget</v>
      </c>
      <c r="B90" s="150">
        <f t="shared" si="21"/>
        <v>186</v>
      </c>
      <c r="C90" s="15" t="str">
        <f t="shared" si="21"/>
        <v>Kingsman Academy PCS</v>
      </c>
      <c r="D90" s="6" t="str">
        <f t="shared" si="21"/>
        <v>2025-2026</v>
      </c>
      <c r="E90" s="18" t="s">
        <v>87</v>
      </c>
      <c r="F90" s="5" t="s">
        <v>10</v>
      </c>
      <c r="G90" s="20" t="str">
        <f t="shared" ref="G90:K92" si="37">IF(G89=0,"None","Describe")</f>
        <v>None</v>
      </c>
      <c r="H90" s="20" t="str">
        <f t="shared" si="37"/>
        <v>None</v>
      </c>
      <c r="I90" s="20" t="str">
        <f t="shared" si="37"/>
        <v>None</v>
      </c>
      <c r="J90" s="20" t="str">
        <f t="shared" si="37"/>
        <v>None</v>
      </c>
      <c r="K90" s="20" t="str">
        <f t="shared" si="37"/>
        <v>None</v>
      </c>
      <c r="L90" s="5" t="s">
        <v>10</v>
      </c>
      <c r="M90" s="120">
        <v>0</v>
      </c>
      <c r="N90" s="120">
        <v>0</v>
      </c>
      <c r="O90" s="120">
        <v>0</v>
      </c>
      <c r="P90" s="120">
        <v>0</v>
      </c>
      <c r="Q90" s="112">
        <v>0</v>
      </c>
      <c r="R90" s="112">
        <v>0</v>
      </c>
      <c r="S90" s="112">
        <v>0</v>
      </c>
      <c r="T90" s="112">
        <v>0</v>
      </c>
    </row>
    <row r="91" spans="1:20" x14ac:dyDescent="0.45">
      <c r="A91" s="15" t="str">
        <f t="shared" si="21"/>
        <v>PCSB 5-Year Budget</v>
      </c>
      <c r="B91" s="150">
        <f t="shared" si="21"/>
        <v>186</v>
      </c>
      <c r="C91" s="15" t="str">
        <f t="shared" si="21"/>
        <v>Kingsman Academy PCS</v>
      </c>
      <c r="D91" s="6" t="str">
        <f t="shared" si="21"/>
        <v>2025-2026</v>
      </c>
      <c r="E91" s="18" t="s">
        <v>88</v>
      </c>
      <c r="F91" s="5" t="s">
        <v>10</v>
      </c>
      <c r="G91" s="20">
        <v>0</v>
      </c>
      <c r="H91" s="20">
        <v>0</v>
      </c>
      <c r="I91" s="20">
        <v>0</v>
      </c>
      <c r="J91" s="20">
        <v>0</v>
      </c>
      <c r="K91" s="20">
        <v>0</v>
      </c>
      <c r="L91" s="19" t="s">
        <v>10</v>
      </c>
      <c r="M91" s="120">
        <f t="shared" si="30"/>
        <v>0</v>
      </c>
      <c r="N91" s="120">
        <f t="shared" si="24"/>
        <v>0</v>
      </c>
      <c r="O91" s="120">
        <f t="shared" si="25"/>
        <v>0</v>
      </c>
      <c r="P91" s="120">
        <f t="shared" si="26"/>
        <v>0</v>
      </c>
      <c r="Q91" s="112">
        <f t="shared" si="31"/>
        <v>0</v>
      </c>
      <c r="R91" s="112">
        <f t="shared" si="27"/>
        <v>0</v>
      </c>
      <c r="S91" s="112">
        <f t="shared" si="28"/>
        <v>0</v>
      </c>
      <c r="T91" s="112">
        <f t="shared" si="29"/>
        <v>0</v>
      </c>
    </row>
    <row r="92" spans="1:20" x14ac:dyDescent="0.45">
      <c r="A92" s="15" t="str">
        <f t="shared" si="21"/>
        <v>PCSB 5-Year Budget</v>
      </c>
      <c r="B92" s="150">
        <f t="shared" si="21"/>
        <v>186</v>
      </c>
      <c r="C92" s="15" t="str">
        <f t="shared" si="21"/>
        <v>Kingsman Academy PCS</v>
      </c>
      <c r="D92" s="6" t="str">
        <f t="shared" si="21"/>
        <v>2025-2026</v>
      </c>
      <c r="E92" s="18" t="s">
        <v>89</v>
      </c>
      <c r="F92" s="5" t="s">
        <v>10</v>
      </c>
      <c r="G92" s="20" t="str">
        <f t="shared" si="37"/>
        <v>None</v>
      </c>
      <c r="H92" s="20" t="str">
        <f t="shared" si="37"/>
        <v>None</v>
      </c>
      <c r="I92" s="20" t="str">
        <f t="shared" si="37"/>
        <v>None</v>
      </c>
      <c r="J92" s="20" t="str">
        <f t="shared" si="37"/>
        <v>None</v>
      </c>
      <c r="K92" s="20" t="str">
        <f t="shared" si="37"/>
        <v>None</v>
      </c>
      <c r="L92" s="5" t="s">
        <v>10</v>
      </c>
      <c r="M92" s="120">
        <v>0</v>
      </c>
      <c r="N92" s="120">
        <v>0</v>
      </c>
      <c r="O92" s="120">
        <v>0</v>
      </c>
      <c r="P92" s="120">
        <v>0</v>
      </c>
      <c r="Q92" s="112">
        <v>0</v>
      </c>
      <c r="R92" s="112">
        <v>0</v>
      </c>
      <c r="S92" s="112">
        <v>0</v>
      </c>
      <c r="T92" s="112">
        <v>0</v>
      </c>
    </row>
    <row r="93" spans="1:20" x14ac:dyDescent="0.45">
      <c r="A93" s="15" t="str">
        <f t="shared" si="21"/>
        <v>PCSB 5-Year Budget</v>
      </c>
      <c r="B93" s="150">
        <f t="shared" si="21"/>
        <v>186</v>
      </c>
      <c r="C93" s="15" t="str">
        <f t="shared" si="21"/>
        <v>Kingsman Academy PCS</v>
      </c>
      <c r="D93" s="6" t="str">
        <f t="shared" si="21"/>
        <v>2025-2026</v>
      </c>
      <c r="E93" s="17" t="s">
        <v>90</v>
      </c>
      <c r="F93" s="5" t="s">
        <v>10</v>
      </c>
      <c r="G93" s="22">
        <f t="shared" ref="G93:K93" si="38">SUM(G88:G89,G91)</f>
        <v>762714.69999999925</v>
      </c>
      <c r="H93" s="22">
        <f t="shared" si="38"/>
        <v>122381.90064853989</v>
      </c>
      <c r="I93" s="22">
        <f t="shared" si="38"/>
        <v>117787.82200218365</v>
      </c>
      <c r="J93" s="22">
        <f t="shared" si="38"/>
        <v>269774.99480590224</v>
      </c>
      <c r="K93" s="22">
        <f t="shared" si="38"/>
        <v>245938.79532393441</v>
      </c>
      <c r="L93" s="5" t="s">
        <v>10</v>
      </c>
      <c r="M93" s="124">
        <f t="shared" si="30"/>
        <v>-640332.79935145937</v>
      </c>
      <c r="N93" s="124">
        <f t="shared" si="24"/>
        <v>-4594.0786463562399</v>
      </c>
      <c r="O93" s="124">
        <f t="shared" si="25"/>
        <v>151987.1728037186</v>
      </c>
      <c r="P93" s="124">
        <f t="shared" si="26"/>
        <v>-23836.199481967837</v>
      </c>
      <c r="Q93" s="125">
        <f t="shared" si="31"/>
        <v>-0.83954432679933921</v>
      </c>
      <c r="R93" s="125">
        <f t="shared" si="27"/>
        <v>-3.7538873166790054E-2</v>
      </c>
      <c r="S93" s="125">
        <f t="shared" si="28"/>
        <v>1.2903470852946151</v>
      </c>
      <c r="T93" s="125">
        <f t="shared" si="29"/>
        <v>-8.8355851879887939E-2</v>
      </c>
    </row>
    <row r="94" spans="1:20" ht="30" customHeight="1" thickBot="1" x14ac:dyDescent="0.5">
      <c r="A94" s="15" t="str">
        <f t="shared" ref="A94:D94" si="39">A$2</f>
        <v>PCSB 5-Year Budget</v>
      </c>
      <c r="B94" s="150">
        <f t="shared" si="39"/>
        <v>186</v>
      </c>
      <c r="C94" s="15" t="str">
        <f t="shared" si="39"/>
        <v>Kingsman Academy PCS</v>
      </c>
      <c r="D94" s="6" t="str">
        <f t="shared" si="39"/>
        <v>2025-2026</v>
      </c>
      <c r="E94" s="17" t="s">
        <v>91</v>
      </c>
      <c r="F94" s="169">
        <v>8704745</v>
      </c>
      <c r="G94" s="24">
        <f>F94+G93</f>
        <v>9467459.6999999993</v>
      </c>
      <c r="H94" s="24">
        <f>G94+H93</f>
        <v>9589841.6006485391</v>
      </c>
      <c r="I94" s="24">
        <f>H94+I93</f>
        <v>9707629.4226507228</v>
      </c>
      <c r="J94" s="24">
        <f>I94+J93</f>
        <v>9977404.417456625</v>
      </c>
      <c r="K94" s="24">
        <f t="shared" ref="K94" si="40">J94+K93</f>
        <v>10223343.212780559</v>
      </c>
      <c r="L94" s="5" t="s">
        <v>10</v>
      </c>
      <c r="M94" s="130">
        <f t="shared" si="30"/>
        <v>122381.90064853989</v>
      </c>
      <c r="N94" s="130">
        <f t="shared" si="24"/>
        <v>117787.82200218365</v>
      </c>
      <c r="O94" s="130">
        <f t="shared" si="25"/>
        <v>269774.99480590224</v>
      </c>
      <c r="P94" s="130">
        <f t="shared" si="26"/>
        <v>245938.79532393441</v>
      </c>
      <c r="Q94" s="131">
        <f t="shared" si="31"/>
        <v>1.2926582687068623E-2</v>
      </c>
      <c r="R94" s="131">
        <f t="shared" si="27"/>
        <v>1.2282561788530263E-2</v>
      </c>
      <c r="S94" s="131">
        <f t="shared" si="28"/>
        <v>2.7789997234179409E-2</v>
      </c>
      <c r="T94" s="131">
        <f t="shared" si="29"/>
        <v>2.4649576686862164E-2</v>
      </c>
    </row>
    <row r="95" spans="1:20" ht="30" customHeight="1" thickTop="1" x14ac:dyDescent="0.45">
      <c r="A95" s="15" t="str">
        <f t="shared" si="21"/>
        <v>PCSB 5-Year Budget</v>
      </c>
      <c r="B95" s="150">
        <f t="shared" si="21"/>
        <v>186</v>
      </c>
      <c r="C95" s="15" t="str">
        <f t="shared" si="21"/>
        <v>Kingsman Academy PCS</v>
      </c>
      <c r="D95" s="6" t="str">
        <f t="shared" si="21"/>
        <v>2025-2026</v>
      </c>
      <c r="E95" t="s">
        <v>92</v>
      </c>
      <c r="F95" s="5" t="s">
        <v>10</v>
      </c>
      <c r="G95" s="170">
        <f>ROUND((G93+G82+G73),0)+50263</f>
        <v>1444783</v>
      </c>
      <c r="H95" s="170">
        <f>ROUND((H93+H82+H73),0)</f>
        <v>713910</v>
      </c>
      <c r="I95" s="170">
        <f t="shared" ref="I95:K95" si="41">ROUND((I93+I82+I73),0)</f>
        <v>782594</v>
      </c>
      <c r="J95" s="170">
        <f t="shared" si="41"/>
        <v>906780</v>
      </c>
      <c r="K95" s="170">
        <f t="shared" si="41"/>
        <v>868649</v>
      </c>
      <c r="L95" s="19" t="s">
        <v>10</v>
      </c>
      <c r="M95" s="120">
        <f t="shared" si="30"/>
        <v>-730873</v>
      </c>
      <c r="N95" s="120">
        <f t="shared" si="24"/>
        <v>68684</v>
      </c>
      <c r="O95" s="120">
        <f t="shared" si="25"/>
        <v>124186</v>
      </c>
      <c r="P95" s="120">
        <f t="shared" si="26"/>
        <v>-38131</v>
      </c>
      <c r="Q95" s="112">
        <f t="shared" si="31"/>
        <v>-0.50587043175341906</v>
      </c>
      <c r="R95" s="112">
        <f t="shared" si="27"/>
        <v>9.6208205516101472E-2</v>
      </c>
      <c r="S95" s="112">
        <f t="shared" si="28"/>
        <v>0.15868509086448401</v>
      </c>
      <c r="T95" s="112">
        <f t="shared" si="29"/>
        <v>-4.2050993625796777E-2</v>
      </c>
    </row>
    <row r="96" spans="1:20" x14ac:dyDescent="0.45">
      <c r="A96" s="15" t="str">
        <f t="shared" si="21"/>
        <v>PCSB 5-Year Budget</v>
      </c>
      <c r="B96" s="150">
        <f t="shared" si="21"/>
        <v>186</v>
      </c>
      <c r="C96" s="15" t="str">
        <f t="shared" si="21"/>
        <v>Kingsman Academy PCS</v>
      </c>
      <c r="D96" s="6" t="str">
        <f t="shared" si="21"/>
        <v>2025-2026</v>
      </c>
      <c r="E96" t="s">
        <v>93</v>
      </c>
      <c r="F96" s="5" t="s">
        <v>10</v>
      </c>
      <c r="G96" s="170">
        <v>-403000</v>
      </c>
      <c r="H96" s="170">
        <v>-409090</v>
      </c>
      <c r="I96" s="170">
        <v>-400000</v>
      </c>
      <c r="J96" s="170">
        <v>-300000</v>
      </c>
      <c r="K96" s="170">
        <v>-250000</v>
      </c>
      <c r="L96" s="19" t="s">
        <v>10</v>
      </c>
      <c r="M96" s="120">
        <f t="shared" si="30"/>
        <v>-6090</v>
      </c>
      <c r="N96" s="120">
        <f t="shared" si="24"/>
        <v>9090</v>
      </c>
      <c r="O96" s="120">
        <f t="shared" si="25"/>
        <v>100000</v>
      </c>
      <c r="P96" s="120">
        <f t="shared" si="26"/>
        <v>50000</v>
      </c>
      <c r="Q96" s="112">
        <f t="shared" si="31"/>
        <v>1.511166253101737E-2</v>
      </c>
      <c r="R96" s="112">
        <f t="shared" si="27"/>
        <v>-2.2220049377887508E-2</v>
      </c>
      <c r="S96" s="112">
        <f t="shared" si="28"/>
        <v>-0.25</v>
      </c>
      <c r="T96" s="112">
        <f t="shared" si="29"/>
        <v>-0.16666666666666666</v>
      </c>
    </row>
    <row r="97" spans="1:20" x14ac:dyDescent="0.45">
      <c r="A97" s="15" t="str">
        <f t="shared" si="21"/>
        <v>PCSB 5-Year Budget</v>
      </c>
      <c r="B97" s="150">
        <f t="shared" si="21"/>
        <v>186</v>
      </c>
      <c r="C97" s="15" t="str">
        <f t="shared" si="21"/>
        <v>Kingsman Academy PCS</v>
      </c>
      <c r="D97" s="6" t="str">
        <f t="shared" si="21"/>
        <v>2025-2026</v>
      </c>
      <c r="E97" t="s">
        <v>94</v>
      </c>
      <c r="F97" s="5" t="s">
        <v>10</v>
      </c>
      <c r="G97" s="170">
        <f>-985676</f>
        <v>-985676</v>
      </c>
      <c r="H97" s="170">
        <v>-470476.22198235057</v>
      </c>
      <c r="I97" s="170">
        <v>-490474.1952755833</v>
      </c>
      <c r="J97" s="170">
        <v>-510739.55956994463</v>
      </c>
      <c r="K97" s="170">
        <v>-531842.24618205335</v>
      </c>
      <c r="L97" s="19" t="s">
        <v>10</v>
      </c>
      <c r="M97" s="120">
        <f t="shared" si="30"/>
        <v>515199.77801764943</v>
      </c>
      <c r="N97" s="120">
        <f t="shared" si="24"/>
        <v>-19997.973293232732</v>
      </c>
      <c r="O97" s="120">
        <f t="shared" si="25"/>
        <v>-20265.364294361323</v>
      </c>
      <c r="P97" s="120">
        <f t="shared" si="26"/>
        <v>-21102.686612108722</v>
      </c>
      <c r="Q97" s="112">
        <f t="shared" si="31"/>
        <v>-0.52268674292328254</v>
      </c>
      <c r="R97" s="112">
        <f t="shared" si="27"/>
        <v>4.2505810833481261E-2</v>
      </c>
      <c r="S97" s="112">
        <f t="shared" si="28"/>
        <v>4.1317901103797725E-2</v>
      </c>
      <c r="T97" s="112">
        <f t="shared" si="29"/>
        <v>4.1317901103798786E-2</v>
      </c>
    </row>
    <row r="98" spans="1:20" x14ac:dyDescent="0.45">
      <c r="A98" s="15" t="str">
        <f t="shared" si="21"/>
        <v>PCSB 5-Year Budget</v>
      </c>
      <c r="B98" s="150">
        <f t="shared" si="21"/>
        <v>186</v>
      </c>
      <c r="C98" s="15" t="str">
        <f t="shared" si="21"/>
        <v>Kingsman Academy PCS</v>
      </c>
      <c r="D98" s="6" t="str">
        <f t="shared" si="21"/>
        <v>2025-2026</v>
      </c>
      <c r="E98" s="17" t="s">
        <v>95</v>
      </c>
      <c r="F98" s="5" t="s">
        <v>10</v>
      </c>
      <c r="G98" s="22">
        <f t="shared" ref="G98:I98" si="42">SUM(G95:G97)</f>
        <v>56107</v>
      </c>
      <c r="H98" s="22">
        <f t="shared" si="42"/>
        <v>-165656.22198235057</v>
      </c>
      <c r="I98" s="22">
        <f t="shared" si="42"/>
        <v>-107880.1952755833</v>
      </c>
      <c r="J98" s="22">
        <f t="shared" ref="J98:K98" si="43">SUM(J95:J97)</f>
        <v>96040.440430055372</v>
      </c>
      <c r="K98" s="22">
        <f t="shared" si="43"/>
        <v>86806.75381794665</v>
      </c>
      <c r="L98" s="5" t="s">
        <v>10</v>
      </c>
      <c r="M98" s="124">
        <f t="shared" si="30"/>
        <v>-221763.22198235057</v>
      </c>
      <c r="N98" s="124">
        <f t="shared" si="24"/>
        <v>57776.026706767268</v>
      </c>
      <c r="O98" s="124">
        <f t="shared" si="25"/>
        <v>203920.63570563868</v>
      </c>
      <c r="P98" s="124">
        <f t="shared" si="26"/>
        <v>-9233.6866121087223</v>
      </c>
      <c r="Q98" s="125">
        <f t="shared" si="31"/>
        <v>-3.9525054268157374</v>
      </c>
      <c r="R98" s="125">
        <f t="shared" si="27"/>
        <v>-0.34877064088134807</v>
      </c>
      <c r="S98" s="125">
        <f t="shared" si="28"/>
        <v>-1.8902508953076798</v>
      </c>
      <c r="T98" s="125">
        <f t="shared" si="29"/>
        <v>-9.6143734563914882E-2</v>
      </c>
    </row>
    <row r="99" spans="1:20" ht="30" customHeight="1" thickBot="1" x14ac:dyDescent="0.5">
      <c r="A99" s="15" t="str">
        <f t="shared" si="21"/>
        <v>PCSB 5-Year Budget</v>
      </c>
      <c r="B99" s="150">
        <f t="shared" si="21"/>
        <v>186</v>
      </c>
      <c r="C99" s="15" t="str">
        <f t="shared" si="21"/>
        <v>Kingsman Academy PCS</v>
      </c>
      <c r="D99" s="6" t="str">
        <f t="shared" si="21"/>
        <v>2025-2026</v>
      </c>
      <c r="E99" s="17" t="s">
        <v>96</v>
      </c>
      <c r="F99" s="169">
        <v>4825449</v>
      </c>
      <c r="G99" s="23">
        <f>F99+G98</f>
        <v>4881556</v>
      </c>
      <c r="H99" s="23">
        <f>G99+H98</f>
        <v>4715899.7780176494</v>
      </c>
      <c r="I99" s="23">
        <f>H99+I98</f>
        <v>4608019.5827420661</v>
      </c>
      <c r="J99" s="23">
        <f>I99+J98</f>
        <v>4704060.0231721215</v>
      </c>
      <c r="K99" s="23">
        <f t="shared" ref="K99" si="44">J99+K98</f>
        <v>4790866.7769900681</v>
      </c>
      <c r="L99" s="5" t="s">
        <v>10</v>
      </c>
      <c r="M99" s="128">
        <f t="shared" si="30"/>
        <v>-165656.22198235057</v>
      </c>
      <c r="N99" s="128">
        <f t="shared" si="24"/>
        <v>-107880.1952755833</v>
      </c>
      <c r="O99" s="128">
        <f t="shared" si="25"/>
        <v>96040.440430055372</v>
      </c>
      <c r="P99" s="128">
        <f t="shared" si="26"/>
        <v>86806.75381794665</v>
      </c>
      <c r="Q99" s="129">
        <f t="shared" si="31"/>
        <v>-3.3935126828894428E-2</v>
      </c>
      <c r="R99" s="129">
        <f t="shared" si="27"/>
        <v>-2.2875845618782691E-2</v>
      </c>
      <c r="S99" s="129">
        <f t="shared" si="28"/>
        <v>2.0842020895428828E-2</v>
      </c>
      <c r="T99" s="129">
        <f t="shared" si="29"/>
        <v>1.8453581244783874E-2</v>
      </c>
    </row>
    <row r="100" spans="1:20" ht="30" customHeight="1" thickTop="1" x14ac:dyDescent="0.45">
      <c r="A100" s="15" t="str">
        <f t="shared" ref="A100:D102" si="45">A$2</f>
        <v>PCSB 5-Year Budget</v>
      </c>
      <c r="B100" s="150">
        <f t="shared" si="45"/>
        <v>186</v>
      </c>
      <c r="C100" s="15" t="str">
        <f t="shared" si="45"/>
        <v>Kingsman Academy PCS</v>
      </c>
      <c r="D100" s="6" t="str">
        <f t="shared" si="45"/>
        <v>2025-2026</v>
      </c>
      <c r="E100" s="28" t="s">
        <v>97</v>
      </c>
      <c r="F100" s="5" t="s">
        <v>10</v>
      </c>
      <c r="G100" s="170">
        <v>0</v>
      </c>
      <c r="H100" s="170">
        <v>0</v>
      </c>
      <c r="I100" s="170">
        <v>0</v>
      </c>
      <c r="J100" s="170">
        <v>0</v>
      </c>
      <c r="K100" s="170">
        <v>0</v>
      </c>
      <c r="L100" s="5" t="s">
        <v>10</v>
      </c>
      <c r="M100" s="120">
        <f t="shared" ref="M100:M101" si="46">H100-G100</f>
        <v>0</v>
      </c>
      <c r="N100" s="120">
        <f t="shared" ref="N100:N101" si="47">I100-H100</f>
        <v>0</v>
      </c>
      <c r="O100" s="120">
        <f t="shared" ref="O100:O101" si="48">J100-I100</f>
        <v>0</v>
      </c>
      <c r="P100" s="120">
        <f t="shared" ref="P100:P101" si="49">K100-J100</f>
        <v>0</v>
      </c>
      <c r="Q100" s="112">
        <f t="shared" ref="Q100:Q101" si="50">IF(G100,M100/G100,0)</f>
        <v>0</v>
      </c>
      <c r="R100" s="112">
        <f t="shared" ref="R100:R101" si="51">IF(H100,N100/H100,0)</f>
        <v>0</v>
      </c>
      <c r="S100" s="112">
        <f t="shared" ref="S100:S101" si="52">IF(I100,O100/I100,0)</f>
        <v>0</v>
      </c>
      <c r="T100" s="112">
        <f t="shared" ref="T100:T101" si="53">IF(J100,P100/J100,0)</f>
        <v>0</v>
      </c>
    </row>
    <row r="101" spans="1:20" ht="15" customHeight="1" x14ac:dyDescent="0.45">
      <c r="A101" s="15" t="str">
        <f t="shared" si="45"/>
        <v>PCSB 5-Year Budget</v>
      </c>
      <c r="B101" s="150">
        <f t="shared" si="45"/>
        <v>186</v>
      </c>
      <c r="C101" s="15" t="str">
        <f t="shared" si="45"/>
        <v>Kingsman Academy PCS</v>
      </c>
      <c r="D101" s="6" t="str">
        <f t="shared" si="45"/>
        <v>2025-2026</v>
      </c>
      <c r="E101" s="28" t="s">
        <v>98</v>
      </c>
      <c r="F101" s="5" t="s">
        <v>10</v>
      </c>
      <c r="G101" s="170">
        <v>0</v>
      </c>
      <c r="H101" s="170">
        <v>0</v>
      </c>
      <c r="I101" s="170">
        <v>0</v>
      </c>
      <c r="J101" s="170">
        <v>0</v>
      </c>
      <c r="K101" s="170">
        <v>0</v>
      </c>
      <c r="L101" s="5" t="s">
        <v>10</v>
      </c>
      <c r="M101" s="120">
        <f t="shared" si="46"/>
        <v>0</v>
      </c>
      <c r="N101" s="120">
        <f t="shared" si="47"/>
        <v>0</v>
      </c>
      <c r="O101" s="120">
        <f t="shared" si="48"/>
        <v>0</v>
      </c>
      <c r="P101" s="120">
        <f t="shared" si="49"/>
        <v>0</v>
      </c>
      <c r="Q101" s="112">
        <f t="shared" si="50"/>
        <v>0</v>
      </c>
      <c r="R101" s="112">
        <f t="shared" si="51"/>
        <v>0</v>
      </c>
      <c r="S101" s="112">
        <f t="shared" si="52"/>
        <v>0</v>
      </c>
      <c r="T101" s="112">
        <f t="shared" si="53"/>
        <v>0</v>
      </c>
    </row>
    <row r="102" spans="1:20" ht="15" customHeight="1" thickBot="1" x14ac:dyDescent="0.5">
      <c r="A102" s="15" t="str">
        <f t="shared" si="45"/>
        <v>PCSB 5-Year Budget</v>
      </c>
      <c r="B102" s="150">
        <f t="shared" si="45"/>
        <v>186</v>
      </c>
      <c r="C102" s="15" t="str">
        <f t="shared" si="45"/>
        <v>Kingsman Academy PCS</v>
      </c>
      <c r="D102" s="6" t="str">
        <f t="shared" si="45"/>
        <v>2025-2026</v>
      </c>
      <c r="E102" s="28" t="s">
        <v>99</v>
      </c>
      <c r="F102" s="5" t="s">
        <v>10</v>
      </c>
      <c r="G102" s="169">
        <v>0</v>
      </c>
      <c r="H102" s="169">
        <v>0</v>
      </c>
      <c r="I102" s="169">
        <v>0</v>
      </c>
      <c r="J102" s="169">
        <v>0</v>
      </c>
      <c r="K102" s="169">
        <v>0</v>
      </c>
      <c r="L102" s="5" t="s">
        <v>10</v>
      </c>
      <c r="M102" s="141">
        <f t="shared" si="30"/>
        <v>0</v>
      </c>
      <c r="N102" s="141">
        <f t="shared" si="24"/>
        <v>0</v>
      </c>
      <c r="O102" s="141">
        <f t="shared" si="25"/>
        <v>0</v>
      </c>
      <c r="P102" s="141">
        <f t="shared" si="26"/>
        <v>0</v>
      </c>
      <c r="Q102" s="142">
        <f t="shared" si="31"/>
        <v>0</v>
      </c>
      <c r="R102" s="142">
        <f t="shared" si="27"/>
        <v>0</v>
      </c>
      <c r="S102" s="142">
        <f t="shared" si="28"/>
        <v>0</v>
      </c>
      <c r="T102" s="142">
        <f t="shared" si="29"/>
        <v>0</v>
      </c>
    </row>
    <row r="103" spans="1:20" ht="30" customHeight="1" thickTop="1" x14ac:dyDescent="0.45">
      <c r="A103" s="15" t="str">
        <f t="shared" si="21"/>
        <v>PCSB 5-Year Budget</v>
      </c>
      <c r="B103" s="150">
        <f t="shared" si="21"/>
        <v>186</v>
      </c>
      <c r="C103" s="15" t="str">
        <f t="shared" si="21"/>
        <v>Kingsman Academy PCS</v>
      </c>
      <c r="D103" s="6" t="str">
        <f t="shared" si="21"/>
        <v>2025-2026</v>
      </c>
      <c r="E103" s="17" t="s">
        <v>100</v>
      </c>
      <c r="F103" s="5" t="s">
        <v>10</v>
      </c>
      <c r="G103" s="100">
        <f>SUM(G8:G25)</f>
        <v>320</v>
      </c>
      <c r="H103" s="100">
        <f>SUM(H8:H25)</f>
        <v>320</v>
      </c>
      <c r="I103" s="100">
        <f>SUM(I8:I25)</f>
        <v>320</v>
      </c>
      <c r="J103" s="100">
        <f>SUM(J8:J25)</f>
        <v>320</v>
      </c>
      <c r="K103" s="100">
        <f>SUM(K8:K25)</f>
        <v>320</v>
      </c>
      <c r="L103" s="5" t="s">
        <v>10</v>
      </c>
      <c r="M103" s="132">
        <f t="shared" si="30"/>
        <v>0</v>
      </c>
      <c r="N103" s="132">
        <f t="shared" si="24"/>
        <v>0</v>
      </c>
      <c r="O103" s="132">
        <f t="shared" si="25"/>
        <v>0</v>
      </c>
      <c r="P103" s="132">
        <f t="shared" si="26"/>
        <v>0</v>
      </c>
      <c r="Q103" s="133">
        <f t="shared" si="31"/>
        <v>0</v>
      </c>
      <c r="R103" s="133">
        <f t="shared" si="27"/>
        <v>0</v>
      </c>
      <c r="S103" s="133">
        <f t="shared" si="28"/>
        <v>0</v>
      </c>
      <c r="T103" s="133">
        <f t="shared" si="29"/>
        <v>0</v>
      </c>
    </row>
    <row r="104" spans="1:20" ht="15" customHeight="1" x14ac:dyDescent="0.45">
      <c r="A104" s="15" t="str">
        <f t="shared" si="21"/>
        <v>PCSB 5-Year Budget</v>
      </c>
      <c r="B104" s="150">
        <f t="shared" si="21"/>
        <v>186</v>
      </c>
      <c r="C104" s="15" t="str">
        <f t="shared" si="21"/>
        <v>Kingsman Academy PCS</v>
      </c>
      <c r="D104" s="6" t="str">
        <f t="shared" ref="D104" si="54">D$2</f>
        <v>2025-2026</v>
      </c>
      <c r="E104" s="17" t="s">
        <v>101</v>
      </c>
      <c r="F104" s="5" t="s">
        <v>10</v>
      </c>
      <c r="G104" s="22">
        <f>IF(G103,G67/G103,0)</f>
        <v>22426.559375000001</v>
      </c>
      <c r="H104" s="22">
        <f t="shared" ref="H104:K104" si="55">IF(H103,H67/H103,0)</f>
        <v>23563.224946887363</v>
      </c>
      <c r="I104" s="22">
        <f t="shared" si="55"/>
        <v>23974.38077902927</v>
      </c>
      <c r="J104" s="22">
        <f t="shared" si="55"/>
        <v>24408.054431757777</v>
      </c>
      <c r="K104" s="22">
        <f t="shared" si="55"/>
        <v>24829.868592082792</v>
      </c>
      <c r="L104" s="5" t="s">
        <v>10</v>
      </c>
      <c r="M104" s="127">
        <f t="shared" si="30"/>
        <v>1136.6655718873626</v>
      </c>
      <c r="N104" s="127">
        <f t="shared" si="24"/>
        <v>411.15583214190701</v>
      </c>
      <c r="O104" s="127">
        <f t="shared" si="25"/>
        <v>433.67365272850657</v>
      </c>
      <c r="P104" s="127">
        <f t="shared" si="26"/>
        <v>421.81416032501511</v>
      </c>
      <c r="Q104" s="125">
        <f t="shared" si="31"/>
        <v>5.0683903530670878E-2</v>
      </c>
      <c r="R104" s="125">
        <f t="shared" si="27"/>
        <v>1.7449047533547379E-2</v>
      </c>
      <c r="S104" s="125">
        <f t="shared" si="28"/>
        <v>1.8089044998728269E-2</v>
      </c>
      <c r="T104" s="125">
        <f t="shared" si="29"/>
        <v>1.7281760883660797E-2</v>
      </c>
    </row>
    <row r="105" spans="1:20" x14ac:dyDescent="0.45">
      <c r="A105" s="15" t="str">
        <f t="shared" si="21"/>
        <v>PCSB 5-Year Budget</v>
      </c>
      <c r="B105" s="150">
        <f t="shared" si="21"/>
        <v>186</v>
      </c>
      <c r="C105" s="15" t="str">
        <f t="shared" si="21"/>
        <v>Kingsman Academy PCS</v>
      </c>
      <c r="D105" s="6" t="str">
        <f t="shared" si="21"/>
        <v>2025-2026</v>
      </c>
      <c r="E105" s="17" t="s">
        <v>102</v>
      </c>
      <c r="F105" s="5" t="s">
        <v>10</v>
      </c>
      <c r="G105" s="22">
        <f>IF(G103,G48/G103,0)</f>
        <v>3850</v>
      </c>
      <c r="H105" s="22">
        <f>IF(H103,H48/H103,0)</f>
        <v>4219.0730000000003</v>
      </c>
      <c r="I105" s="22">
        <f>IF(I103,I48/I103,0)</f>
        <v>4261.2637300000006</v>
      </c>
      <c r="J105" s="22">
        <f>IF(J103,J48/J103,0)</f>
        <v>4346.0285569625003</v>
      </c>
      <c r="K105" s="22">
        <f>IF(K103,K48/K103,0)</f>
        <v>4389.4888425321251</v>
      </c>
      <c r="L105" s="5" t="s">
        <v>10</v>
      </c>
      <c r="M105" s="124">
        <f t="shared" si="30"/>
        <v>369.07300000000032</v>
      </c>
      <c r="N105" s="124">
        <f t="shared" si="24"/>
        <v>42.190730000000258</v>
      </c>
      <c r="O105" s="124">
        <f t="shared" si="25"/>
        <v>84.764826962499683</v>
      </c>
      <c r="P105" s="124">
        <f t="shared" si="26"/>
        <v>43.46028556962483</v>
      </c>
      <c r="Q105" s="125">
        <f t="shared" si="31"/>
        <v>9.5863116883116967E-2</v>
      </c>
      <c r="R105" s="125">
        <f t="shared" si="27"/>
        <v>1.0000000000000061E-2</v>
      </c>
      <c r="S105" s="125">
        <f t="shared" si="28"/>
        <v>1.9891945754434606E-2</v>
      </c>
      <c r="T105" s="125">
        <f t="shared" si="29"/>
        <v>9.9999999999999603E-3</v>
      </c>
    </row>
    <row r="106" spans="1:20" ht="17" thickBot="1" x14ac:dyDescent="0.5">
      <c r="A106" s="15" t="str">
        <f t="shared" si="21"/>
        <v>PCSB 5-Year Budget</v>
      </c>
      <c r="B106" s="150">
        <f t="shared" si="21"/>
        <v>186</v>
      </c>
      <c r="C106" s="15" t="str">
        <f t="shared" si="21"/>
        <v>Kingsman Academy PCS</v>
      </c>
      <c r="D106" s="6" t="str">
        <f t="shared" si="21"/>
        <v>2025-2026</v>
      </c>
      <c r="E106" s="17" t="s">
        <v>103</v>
      </c>
      <c r="F106" s="5" t="s">
        <v>10</v>
      </c>
      <c r="G106" s="24">
        <f>IF(G103,G81/G103,0)</f>
        <v>8175.4718750000002</v>
      </c>
      <c r="H106" s="24">
        <f>IF(H103,H81/H103,0)</f>
        <v>5851.9628718812319</v>
      </c>
      <c r="I106" s="24">
        <f>IF(I103,I81/I103,0)</f>
        <v>5900.4783358504865</v>
      </c>
      <c r="J106" s="24">
        <f>IF(J103,J81/J103,0)</f>
        <v>5990.8220028166916</v>
      </c>
      <c r="K106" s="24">
        <f>IF(K103,K81/K103,0)</f>
        <v>5928.9593078514099</v>
      </c>
      <c r="L106" s="5" t="s">
        <v>10</v>
      </c>
      <c r="M106" s="130">
        <f t="shared" si="30"/>
        <v>-2323.5090031187683</v>
      </c>
      <c r="N106" s="130">
        <f t="shared" si="24"/>
        <v>48.515463969254597</v>
      </c>
      <c r="O106" s="130">
        <f t="shared" si="25"/>
        <v>90.343666966205092</v>
      </c>
      <c r="P106" s="130">
        <f t="shared" si="26"/>
        <v>-61.862694965281662</v>
      </c>
      <c r="Q106" s="131">
        <f t="shared" si="31"/>
        <v>-0.28420487999278554</v>
      </c>
      <c r="R106" s="131">
        <f t="shared" si="27"/>
        <v>8.2904599758095044E-3</v>
      </c>
      <c r="S106" s="131">
        <f t="shared" si="28"/>
        <v>1.5311244584577071E-2</v>
      </c>
      <c r="T106" s="131">
        <f t="shared" si="29"/>
        <v>-1.0326244868599972E-2</v>
      </c>
    </row>
    <row r="107" spans="1:20" ht="30" customHeight="1" thickTop="1" x14ac:dyDescent="0.45">
      <c r="A107" s="15" t="str">
        <f t="shared" si="21"/>
        <v>PCSB 5-Year Budget</v>
      </c>
      <c r="B107" s="150">
        <f t="shared" si="21"/>
        <v>186</v>
      </c>
      <c r="C107" s="15" t="str">
        <f t="shared" si="21"/>
        <v>Kingsman Academy PCS</v>
      </c>
      <c r="D107" s="6" t="str">
        <f t="shared" si="21"/>
        <v>2025-2026</v>
      </c>
      <c r="E107" s="28" t="s">
        <v>104</v>
      </c>
      <c r="F107" s="5" t="s">
        <v>10</v>
      </c>
      <c r="G107" s="171">
        <v>61113</v>
      </c>
      <c r="H107" s="171">
        <v>61113</v>
      </c>
      <c r="I107" s="171">
        <v>61113</v>
      </c>
      <c r="J107" s="171">
        <v>61113</v>
      </c>
      <c r="K107" s="171">
        <v>61113</v>
      </c>
      <c r="L107" s="19" t="s">
        <v>10</v>
      </c>
      <c r="M107" s="134">
        <f t="shared" si="30"/>
        <v>0</v>
      </c>
      <c r="N107" s="134">
        <f t="shared" si="24"/>
        <v>0</v>
      </c>
      <c r="O107" s="134">
        <f t="shared" si="25"/>
        <v>0</v>
      </c>
      <c r="P107" s="134">
        <f t="shared" si="26"/>
        <v>0</v>
      </c>
      <c r="Q107" s="112">
        <f t="shared" si="31"/>
        <v>0</v>
      </c>
      <c r="R107" s="112">
        <f t="shared" si="27"/>
        <v>0</v>
      </c>
      <c r="S107" s="112">
        <f t="shared" si="28"/>
        <v>0</v>
      </c>
      <c r="T107" s="112">
        <f t="shared" si="29"/>
        <v>0</v>
      </c>
    </row>
    <row r="108" spans="1:20" ht="15" customHeight="1" x14ac:dyDescent="0.45">
      <c r="A108" s="15" t="str">
        <f t="shared" si="21"/>
        <v>PCSB 5-Year Budget</v>
      </c>
      <c r="B108" s="150">
        <f t="shared" si="21"/>
        <v>186</v>
      </c>
      <c r="C108" s="15" t="str">
        <f t="shared" si="21"/>
        <v>Kingsman Academy PCS</v>
      </c>
      <c r="D108" s="6" t="str">
        <f t="shared" si="21"/>
        <v>2025-2026</v>
      </c>
      <c r="E108" s="28" t="s">
        <v>105</v>
      </c>
      <c r="F108" s="5" t="s">
        <v>10</v>
      </c>
      <c r="G108" s="171">
        <v>0</v>
      </c>
      <c r="H108" s="171">
        <v>0</v>
      </c>
      <c r="I108" s="171">
        <v>0</v>
      </c>
      <c r="J108" s="171">
        <v>0</v>
      </c>
      <c r="K108" s="171">
        <v>0</v>
      </c>
      <c r="L108" s="19" t="s">
        <v>10</v>
      </c>
      <c r="M108" s="134">
        <f t="shared" si="30"/>
        <v>0</v>
      </c>
      <c r="N108" s="134">
        <f t="shared" si="24"/>
        <v>0</v>
      </c>
      <c r="O108" s="134">
        <f t="shared" si="25"/>
        <v>0</v>
      </c>
      <c r="P108" s="134">
        <f t="shared" si="26"/>
        <v>0</v>
      </c>
      <c r="Q108" s="112">
        <f t="shared" si="31"/>
        <v>0</v>
      </c>
      <c r="R108" s="112">
        <f t="shared" si="27"/>
        <v>0</v>
      </c>
      <c r="S108" s="112">
        <f t="shared" si="28"/>
        <v>0</v>
      </c>
      <c r="T108" s="112">
        <f t="shared" si="29"/>
        <v>0</v>
      </c>
    </row>
    <row r="109" spans="1:20" ht="15" customHeight="1" x14ac:dyDescent="0.45">
      <c r="A109" s="15" t="str">
        <f t="shared" si="21"/>
        <v>PCSB 5-Year Budget</v>
      </c>
      <c r="B109" s="150">
        <f t="shared" si="21"/>
        <v>186</v>
      </c>
      <c r="C109" s="15" t="str">
        <f t="shared" si="21"/>
        <v>Kingsman Academy PCS</v>
      </c>
      <c r="D109" s="6" t="str">
        <f t="shared" si="21"/>
        <v>2025-2026</v>
      </c>
      <c r="E109" s="17" t="s">
        <v>106</v>
      </c>
      <c r="F109" s="5" t="s">
        <v>10</v>
      </c>
      <c r="G109" s="29">
        <f>G107+G108</f>
        <v>61113</v>
      </c>
      <c r="H109" s="29">
        <f t="shared" ref="H109:K109" si="56">H107+H108</f>
        <v>61113</v>
      </c>
      <c r="I109" s="29">
        <f t="shared" si="56"/>
        <v>61113</v>
      </c>
      <c r="J109" s="29">
        <f t="shared" si="56"/>
        <v>61113</v>
      </c>
      <c r="K109" s="29">
        <f t="shared" si="56"/>
        <v>61113</v>
      </c>
      <c r="L109" s="5" t="s">
        <v>10</v>
      </c>
      <c r="M109" s="127">
        <f t="shared" si="30"/>
        <v>0</v>
      </c>
      <c r="N109" s="127">
        <f t="shared" si="24"/>
        <v>0</v>
      </c>
      <c r="O109" s="127">
        <f t="shared" si="25"/>
        <v>0</v>
      </c>
      <c r="P109" s="127">
        <f t="shared" si="26"/>
        <v>0</v>
      </c>
      <c r="Q109" s="125">
        <f t="shared" si="31"/>
        <v>0</v>
      </c>
      <c r="R109" s="125">
        <f t="shared" si="27"/>
        <v>0</v>
      </c>
      <c r="S109" s="125">
        <f t="shared" si="28"/>
        <v>0</v>
      </c>
      <c r="T109" s="125">
        <f t="shared" si="29"/>
        <v>0</v>
      </c>
    </row>
    <row r="110" spans="1:20" ht="15" customHeight="1" thickBot="1" x14ac:dyDescent="0.5">
      <c r="A110" s="15" t="str">
        <f t="shared" si="21"/>
        <v>PCSB 5-Year Budget</v>
      </c>
      <c r="B110" s="150">
        <f t="shared" si="21"/>
        <v>186</v>
      </c>
      <c r="C110" s="15" t="str">
        <f t="shared" si="21"/>
        <v>Kingsman Academy PCS</v>
      </c>
      <c r="D110" s="6" t="str">
        <f t="shared" si="21"/>
        <v>2025-2026</v>
      </c>
      <c r="E110" s="17" t="s">
        <v>107</v>
      </c>
      <c r="F110" s="5" t="s">
        <v>10</v>
      </c>
      <c r="G110" s="58">
        <f>IF(G103,G109/G103,0)</f>
        <v>190.97812500000001</v>
      </c>
      <c r="H110" s="58">
        <f t="shared" ref="H110:K110" si="57">IF(H103,H109/H103,0)</f>
        <v>190.97812500000001</v>
      </c>
      <c r="I110" s="58">
        <f t="shared" si="57"/>
        <v>190.97812500000001</v>
      </c>
      <c r="J110" s="58">
        <f t="shared" si="57"/>
        <v>190.97812500000001</v>
      </c>
      <c r="K110" s="58">
        <f t="shared" si="57"/>
        <v>190.97812500000001</v>
      </c>
      <c r="L110" s="5" t="s">
        <v>10</v>
      </c>
      <c r="M110" s="135">
        <f t="shared" si="30"/>
        <v>0</v>
      </c>
      <c r="N110" s="135">
        <f t="shared" si="24"/>
        <v>0</v>
      </c>
      <c r="O110" s="135">
        <f t="shared" si="25"/>
        <v>0</v>
      </c>
      <c r="P110" s="135">
        <f t="shared" si="26"/>
        <v>0</v>
      </c>
      <c r="Q110" s="136">
        <f t="shared" si="31"/>
        <v>0</v>
      </c>
      <c r="R110" s="136">
        <f t="shared" si="27"/>
        <v>0</v>
      </c>
      <c r="S110" s="136">
        <f t="shared" si="28"/>
        <v>0</v>
      </c>
      <c r="T110" s="136">
        <f t="shared" si="29"/>
        <v>0</v>
      </c>
    </row>
    <row r="111" spans="1:20" ht="30" customHeight="1" thickTop="1" x14ac:dyDescent="0.45">
      <c r="A111" s="15" t="str">
        <f t="shared" si="21"/>
        <v>PCSB 5-Year Budget</v>
      </c>
      <c r="B111" s="150">
        <f t="shared" si="21"/>
        <v>186</v>
      </c>
      <c r="C111" s="15" t="str">
        <f t="shared" si="21"/>
        <v>Kingsman Academy PCS</v>
      </c>
      <c r="D111" s="6" t="str">
        <f t="shared" si="21"/>
        <v>2025-2026</v>
      </c>
      <c r="E111" s="17" t="s">
        <v>108</v>
      </c>
      <c r="F111" s="5" t="s">
        <v>10</v>
      </c>
      <c r="G111" s="23">
        <f t="shared" ref="G111:K113" si="58">IF(G107,G79/G107,0)</f>
        <v>42.808420467003749</v>
      </c>
      <c r="H111" s="23">
        <f t="shared" si="58"/>
        <v>30.642058465498245</v>
      </c>
      <c r="I111" s="23">
        <f t="shared" si="58"/>
        <v>30.896095224782872</v>
      </c>
      <c r="J111" s="23">
        <f t="shared" si="58"/>
        <v>31.369152895477907</v>
      </c>
      <c r="K111" s="23">
        <f t="shared" si="58"/>
        <v>31.045227341358647</v>
      </c>
      <c r="L111" s="5" t="s">
        <v>10</v>
      </c>
      <c r="M111" s="128">
        <f t="shared" si="30"/>
        <v>-12.166362001505505</v>
      </c>
      <c r="N111" s="128">
        <f t="shared" si="24"/>
        <v>0.25403675928462732</v>
      </c>
      <c r="O111" s="128">
        <f t="shared" si="25"/>
        <v>0.47305767069503446</v>
      </c>
      <c r="P111" s="128">
        <f t="shared" si="26"/>
        <v>-0.32392555411925983</v>
      </c>
      <c r="Q111" s="129">
        <f t="shared" si="31"/>
        <v>-0.28420487999278554</v>
      </c>
      <c r="R111" s="129">
        <f t="shared" si="27"/>
        <v>8.2904599758094819E-3</v>
      </c>
      <c r="S111" s="129">
        <f t="shared" si="28"/>
        <v>1.5311244584577078E-2</v>
      </c>
      <c r="T111" s="129">
        <f t="shared" si="29"/>
        <v>-1.0326244868600072E-2</v>
      </c>
    </row>
    <row r="112" spans="1:20" ht="15" customHeight="1" x14ac:dyDescent="0.45">
      <c r="A112" s="15" t="str">
        <f t="shared" si="21"/>
        <v>PCSB 5-Year Budget</v>
      </c>
      <c r="B112" s="150">
        <f t="shared" si="21"/>
        <v>186</v>
      </c>
      <c r="C112" s="15" t="str">
        <f t="shared" si="21"/>
        <v>Kingsman Academy PCS</v>
      </c>
      <c r="D112" s="6" t="str">
        <f t="shared" si="21"/>
        <v>2025-2026</v>
      </c>
      <c r="E112" s="17" t="s">
        <v>109</v>
      </c>
      <c r="F112" s="5" t="s">
        <v>10</v>
      </c>
      <c r="G112" s="57">
        <f t="shared" si="58"/>
        <v>0</v>
      </c>
      <c r="H112" s="57">
        <f t="shared" si="58"/>
        <v>0</v>
      </c>
      <c r="I112" s="57">
        <f t="shared" si="58"/>
        <v>0</v>
      </c>
      <c r="J112" s="57">
        <f t="shared" si="58"/>
        <v>0</v>
      </c>
      <c r="K112" s="57">
        <f t="shared" si="58"/>
        <v>0</v>
      </c>
      <c r="L112" s="5" t="s">
        <v>10</v>
      </c>
      <c r="M112" s="137">
        <f t="shared" si="30"/>
        <v>0</v>
      </c>
      <c r="N112" s="137">
        <f t="shared" si="24"/>
        <v>0</v>
      </c>
      <c r="O112" s="137">
        <f t="shared" si="25"/>
        <v>0</v>
      </c>
      <c r="P112" s="137">
        <f t="shared" si="26"/>
        <v>0</v>
      </c>
      <c r="Q112" s="133">
        <f t="shared" si="31"/>
        <v>0</v>
      </c>
      <c r="R112" s="133">
        <f t="shared" si="27"/>
        <v>0</v>
      </c>
      <c r="S112" s="133">
        <f t="shared" si="28"/>
        <v>0</v>
      </c>
      <c r="T112" s="133">
        <f t="shared" si="29"/>
        <v>0</v>
      </c>
    </row>
    <row r="113" spans="1:20" ht="15" customHeight="1" x14ac:dyDescent="0.45">
      <c r="A113" s="15" t="str">
        <f t="shared" si="21"/>
        <v>PCSB 5-Year Budget</v>
      </c>
      <c r="B113" s="150">
        <f t="shared" si="21"/>
        <v>186</v>
      </c>
      <c r="C113" s="15" t="str">
        <f t="shared" si="21"/>
        <v>Kingsman Academy PCS</v>
      </c>
      <c r="D113" s="6" t="str">
        <f t="shared" si="21"/>
        <v>2025-2026</v>
      </c>
      <c r="E113" s="17" t="s">
        <v>110</v>
      </c>
      <c r="F113" s="5" t="s">
        <v>10</v>
      </c>
      <c r="G113" s="22">
        <f t="shared" si="58"/>
        <v>42.808420467003749</v>
      </c>
      <c r="H113" s="22">
        <f t="shared" si="58"/>
        <v>30.642058465498245</v>
      </c>
      <c r="I113" s="22">
        <f t="shared" si="58"/>
        <v>30.896095224782872</v>
      </c>
      <c r="J113" s="22">
        <f t="shared" si="58"/>
        <v>31.369152895477907</v>
      </c>
      <c r="K113" s="22">
        <f t="shared" si="58"/>
        <v>31.045227341358647</v>
      </c>
      <c r="L113" s="5" t="s">
        <v>10</v>
      </c>
      <c r="M113" s="124">
        <f t="shared" si="30"/>
        <v>-12.166362001505505</v>
      </c>
      <c r="N113" s="124">
        <f t="shared" si="24"/>
        <v>0.25403675928462732</v>
      </c>
      <c r="O113" s="124">
        <f t="shared" si="25"/>
        <v>0.47305767069503446</v>
      </c>
      <c r="P113" s="124">
        <f t="shared" si="26"/>
        <v>-0.32392555411925983</v>
      </c>
      <c r="Q113" s="125">
        <f t="shared" si="31"/>
        <v>-0.28420487999278554</v>
      </c>
      <c r="R113" s="125">
        <f t="shared" si="27"/>
        <v>8.2904599758094819E-3</v>
      </c>
      <c r="S113" s="125">
        <f t="shared" si="28"/>
        <v>1.5311244584577078E-2</v>
      </c>
      <c r="T113" s="125">
        <f t="shared" si="29"/>
        <v>-1.0326244868600072E-2</v>
      </c>
    </row>
    <row r="114" spans="1:20" ht="17" thickBot="1" x14ac:dyDescent="0.5">
      <c r="A114" s="15" t="str">
        <f t="shared" si="21"/>
        <v>PCSB 5-Year Budget</v>
      </c>
      <c r="B114" s="150">
        <f t="shared" si="21"/>
        <v>186</v>
      </c>
      <c r="C114" s="15" t="str">
        <f t="shared" si="21"/>
        <v>Kingsman Academy PCS</v>
      </c>
      <c r="D114" s="6" t="str">
        <f t="shared" si="21"/>
        <v>2025-2026</v>
      </c>
      <c r="E114" s="17" t="s">
        <v>111</v>
      </c>
      <c r="F114" s="5" t="s">
        <v>10</v>
      </c>
      <c r="G114" s="59">
        <f>IF(G$48,G81/G$48,0)</f>
        <v>2.1234991883116883</v>
      </c>
      <c r="H114" s="59">
        <f>IF(H$48,H81/H$48,0)</f>
        <v>1.3870257452007186</v>
      </c>
      <c r="I114" s="59">
        <f>IF(I$48,I81/I$48,0)</f>
        <v>1.3846780461650718</v>
      </c>
      <c r="J114" s="59">
        <f>IF(J$48,J81/J$48,0)</f>
        <v>1.3784589595526633</v>
      </c>
      <c r="K114" s="59">
        <f>IF(K$48,K81/K$48,0)</f>
        <v>1.3507174799950565</v>
      </c>
      <c r="L114" s="5" t="s">
        <v>10</v>
      </c>
      <c r="M114" s="131">
        <f t="shared" si="30"/>
        <v>-0.73647344311096963</v>
      </c>
      <c r="N114" s="131">
        <f t="shared" si="24"/>
        <v>-2.3476990356467997E-3</v>
      </c>
      <c r="O114" s="131">
        <f t="shared" si="25"/>
        <v>-6.2190866124085531E-3</v>
      </c>
      <c r="P114" s="131">
        <f t="shared" si="26"/>
        <v>-2.7741479557606752E-2</v>
      </c>
      <c r="Q114" s="131">
        <f t="shared" si="31"/>
        <v>-0.34682068501119184</v>
      </c>
      <c r="R114" s="131">
        <f t="shared" si="27"/>
        <v>-1.692613885337118E-3</v>
      </c>
      <c r="S114" s="131">
        <f t="shared" si="28"/>
        <v>-4.4913592944096957E-3</v>
      </c>
      <c r="T114" s="131">
        <f t="shared" si="29"/>
        <v>-2.0124994919405798E-2</v>
      </c>
    </row>
    <row r="115" spans="1:20" ht="30" customHeight="1" thickTop="1" x14ac:dyDescent="0.45">
      <c r="A115" s="15" t="str">
        <f t="shared" si="21"/>
        <v>PCSB 5-Year Budget</v>
      </c>
      <c r="B115" s="150">
        <f t="shared" si="21"/>
        <v>186</v>
      </c>
      <c r="C115" s="15" t="str">
        <f t="shared" si="21"/>
        <v>Kingsman Academy PCS</v>
      </c>
      <c r="D115" s="6" t="str">
        <f t="shared" si="21"/>
        <v>2025-2026</v>
      </c>
      <c r="E115" s="17" t="s">
        <v>112</v>
      </c>
      <c r="F115" s="5" t="s">
        <v>10</v>
      </c>
      <c r="G115" s="56">
        <f>IF(G53,G88/G53,0)</f>
        <v>5.2206520799379937E-2</v>
      </c>
      <c r="H115" s="56">
        <f>IF(H53,H88/H53,0)</f>
        <v>7.5474130936904801E-3</v>
      </c>
      <c r="I115" s="56">
        <f>IF(I53,I88/I53,0)</f>
        <v>7.1148599255494438E-3</v>
      </c>
      <c r="J115" s="56">
        <f>IF(J53,J88/J53,0)</f>
        <v>1.5383109412538325E-2</v>
      </c>
      <c r="K115" s="56">
        <f>IF(K53,K88/K53,0)</f>
        <v>1.3883297521526429E-2</v>
      </c>
      <c r="L115" s="5" t="s">
        <v>10</v>
      </c>
      <c r="M115" s="123">
        <f t="shared" si="30"/>
        <v>-4.4659107705689455E-2</v>
      </c>
      <c r="N115" s="123">
        <f t="shared" si="24"/>
        <v>-4.3255316814103627E-4</v>
      </c>
      <c r="O115" s="123">
        <f t="shared" si="25"/>
        <v>8.2682494869888816E-3</v>
      </c>
      <c r="P115" s="123">
        <f t="shared" si="26"/>
        <v>-1.4998118910118964E-3</v>
      </c>
      <c r="Q115" s="123">
        <f t="shared" si="31"/>
        <v>-0.85543160168259813</v>
      </c>
      <c r="R115" s="123">
        <f t="shared" si="27"/>
        <v>-5.7311447349111443E-2</v>
      </c>
      <c r="S115" s="123">
        <f t="shared" si="28"/>
        <v>1.1621099464372613</v>
      </c>
      <c r="T115" s="123">
        <f t="shared" si="29"/>
        <v>-9.7497316751153265E-2</v>
      </c>
    </row>
    <row r="116" spans="1:20" x14ac:dyDescent="0.45">
      <c r="A116" s="15" t="str">
        <f t="shared" si="21"/>
        <v>PCSB 5-Year Budget</v>
      </c>
      <c r="B116" s="150">
        <f t="shared" si="21"/>
        <v>186</v>
      </c>
      <c r="C116" s="15" t="str">
        <f t="shared" si="21"/>
        <v>Kingsman Academy PCS</v>
      </c>
      <c r="D116" s="6" t="str">
        <f t="shared" si="21"/>
        <v>2025-2026</v>
      </c>
      <c r="E116" s="17" t="s">
        <v>113</v>
      </c>
      <c r="F116" s="5" t="s">
        <v>10</v>
      </c>
      <c r="G116" s="56">
        <f>IF(G53,G95/G53,0)</f>
        <v>9.8892933019503387E-2</v>
      </c>
      <c r="H116" s="56">
        <f>IF(H53,H95/H53,0)</f>
        <v>4.4027537186160343E-2</v>
      </c>
      <c r="I116" s="56">
        <f>IF(I53,I95/I53,0)</f>
        <v>4.7271836713919511E-2</v>
      </c>
      <c r="J116" s="56">
        <f>IF(J53,J95/J53,0)</f>
        <v>5.1706408012861242E-2</v>
      </c>
      <c r="K116" s="56">
        <f>IF(K53,K95/K53,0)</f>
        <v>4.9035421568574211E-2</v>
      </c>
      <c r="L116" s="5" t="s">
        <v>10</v>
      </c>
      <c r="M116" s="123">
        <f t="shared" si="30"/>
        <v>-5.4865395833343045E-2</v>
      </c>
      <c r="N116" s="123">
        <f t="shared" si="24"/>
        <v>3.2442995277591688E-3</v>
      </c>
      <c r="O116" s="123">
        <f t="shared" si="25"/>
        <v>4.4345712989417307E-3</v>
      </c>
      <c r="P116" s="123">
        <f t="shared" si="26"/>
        <v>-2.670986444287031E-3</v>
      </c>
      <c r="Q116" s="123">
        <f t="shared" si="31"/>
        <v>-0.55479592078154505</v>
      </c>
      <c r="R116" s="123">
        <f t="shared" si="27"/>
        <v>7.3687962922872385E-2</v>
      </c>
      <c r="S116" s="123">
        <f t="shared" si="28"/>
        <v>9.3810006278768968E-2</v>
      </c>
      <c r="T116" s="123">
        <f t="shared" si="29"/>
        <v>-5.1656778084887674E-2</v>
      </c>
    </row>
    <row r="117" spans="1:20" x14ac:dyDescent="0.45">
      <c r="A117" s="15" t="str">
        <f t="shared" si="21"/>
        <v>PCSB 5-Year Budget</v>
      </c>
      <c r="B117" s="150">
        <f t="shared" si="21"/>
        <v>186</v>
      </c>
      <c r="C117" s="15" t="str">
        <f t="shared" si="21"/>
        <v>Kingsman Academy PCS</v>
      </c>
      <c r="D117" s="6" t="str">
        <f t="shared" si="21"/>
        <v>2025-2026</v>
      </c>
      <c r="E117" s="17" t="s">
        <v>114</v>
      </c>
      <c r="F117" s="5" t="s">
        <v>10</v>
      </c>
      <c r="G117" s="60">
        <f>IF(G87-G73-G74-G82,(G99-G100-G101+G102)/(G87-G73-G74-G82)*365,0)</f>
        <v>134.82871496191311</v>
      </c>
      <c r="H117" s="60">
        <f>IF(H87-H73-H74-H82,(H99-H100-H101+H102)/(H87-H73-H74-H82)*365,0)</f>
        <v>111.04345691128802</v>
      </c>
      <c r="I117" s="60">
        <f>IF(I87-I73-I74-I82,(I99-I100-I101+I102)/(I87-I73-I74-I82)*365,0)</f>
        <v>106.63607098108574</v>
      </c>
      <c r="J117" s="60">
        <f>IF(J87-J73-J74-J82,(J99-J100-J101+J102)/(J87-J73-J74-J82)*365,0)</f>
        <v>103.24412292636441</v>
      </c>
      <c r="K117" s="60">
        <f>IF(K87-K73-K74-K82,(K99-K100-K101+K102)/(K87-K73-K74-K82)*365,0)</f>
        <v>103.80259296133984</v>
      </c>
      <c r="L117" s="5" t="s">
        <v>10</v>
      </c>
      <c r="M117" s="138">
        <f t="shared" si="30"/>
        <v>-23.785258050625089</v>
      </c>
      <c r="N117" s="138">
        <f t="shared" si="24"/>
        <v>-4.4073859302022811</v>
      </c>
      <c r="O117" s="138">
        <f t="shared" si="25"/>
        <v>-3.3919480547213254</v>
      </c>
      <c r="P117" s="138">
        <f t="shared" si="26"/>
        <v>0.55847003497542858</v>
      </c>
      <c r="Q117" s="133">
        <f t="shared" si="31"/>
        <v>-0.17641092297990107</v>
      </c>
      <c r="R117" s="133">
        <f t="shared" si="27"/>
        <v>-3.9690640518543263E-2</v>
      </c>
      <c r="S117" s="133">
        <f t="shared" si="28"/>
        <v>-3.1808636829117255E-2</v>
      </c>
      <c r="T117" s="133">
        <f t="shared" si="29"/>
        <v>5.4092186474743904E-3</v>
      </c>
    </row>
    <row r="118" spans="1:20" ht="30" customHeight="1" x14ac:dyDescent="0.45">
      <c r="A118" s="15" t="str">
        <f t="shared" si="21"/>
        <v>PCSB 5-Year Budget</v>
      </c>
      <c r="B118" s="150">
        <f t="shared" si="21"/>
        <v>186</v>
      </c>
      <c r="C118" s="15" t="str">
        <f t="shared" si="21"/>
        <v>Kingsman Academy PCS</v>
      </c>
      <c r="D118" s="6" t="str">
        <f t="shared" si="21"/>
        <v>2025-2026</v>
      </c>
      <c r="E118" s="17" t="s">
        <v>115</v>
      </c>
      <c r="F118" s="5" t="s">
        <v>10</v>
      </c>
      <c r="G118" s="56">
        <f>IF(G$87,G67/G$87,0)</f>
        <v>0.51827653546982844</v>
      </c>
      <c r="H118" s="56">
        <f>IF(H$87,H67/H$87,0)</f>
        <v>0.46854991856644734</v>
      </c>
      <c r="I118" s="56">
        <f>IF(I$87,I67/I$87,0)</f>
        <v>0.4667285085853522</v>
      </c>
      <c r="J118" s="56">
        <f>IF(J$87,J67/J$87,0)</f>
        <v>0.45233302405752773</v>
      </c>
      <c r="K118" s="56">
        <f>IF(K$87,K67/K$87,0)</f>
        <v>0.45484316619313014</v>
      </c>
      <c r="L118" s="5" t="s">
        <v>10</v>
      </c>
      <c r="M118" s="123">
        <f t="shared" si="30"/>
        <v>-4.9726616903381093E-2</v>
      </c>
      <c r="N118" s="123">
        <f t="shared" si="24"/>
        <v>-1.8214099810951456E-3</v>
      </c>
      <c r="O118" s="123">
        <f t="shared" si="25"/>
        <v>-1.4395484527824465E-2</v>
      </c>
      <c r="P118" s="123">
        <f t="shared" si="26"/>
        <v>2.5101421356024112E-3</v>
      </c>
      <c r="Q118" s="123">
        <f t="shared" si="31"/>
        <v>-9.594610888239978E-2</v>
      </c>
      <c r="R118" s="123">
        <f t="shared" si="27"/>
        <v>-3.8873338974593006E-3</v>
      </c>
      <c r="S118" s="123">
        <f t="shared" si="28"/>
        <v>-3.0843379530119092E-2</v>
      </c>
      <c r="T118" s="123">
        <f t="shared" si="29"/>
        <v>5.549323180266341E-3</v>
      </c>
    </row>
    <row r="119" spans="1:20" x14ac:dyDescent="0.45">
      <c r="A119" s="15" t="str">
        <f t="shared" si="21"/>
        <v>PCSB 5-Year Budget</v>
      </c>
      <c r="B119" s="150">
        <f t="shared" si="21"/>
        <v>186</v>
      </c>
      <c r="C119" s="15" t="str">
        <f t="shared" si="21"/>
        <v>Kingsman Academy PCS</v>
      </c>
      <c r="D119" s="6" t="str">
        <f t="shared" si="21"/>
        <v>2025-2026</v>
      </c>
      <c r="E119" s="17" t="s">
        <v>116</v>
      </c>
      <c r="F119" s="5" t="s">
        <v>10</v>
      </c>
      <c r="G119" s="56">
        <f>IF(G$87,G71/G$87,0)</f>
        <v>0.14983512860286738</v>
      </c>
      <c r="H119" s="56">
        <f>IF(H$87,H71/H$87,0)</f>
        <v>0.26750773564149777</v>
      </c>
      <c r="I119" s="56">
        <f>IF(I$87,I71/I$87,0)</f>
        <v>0.2677837594460506</v>
      </c>
      <c r="J119" s="56">
        <f>IF(J$87,J71/J$87,0)</f>
        <v>0.29195724455739719</v>
      </c>
      <c r="K119" s="56">
        <f>IF(K$87,K71/K$87,0)</f>
        <v>0.29250718692865529</v>
      </c>
      <c r="L119" s="5" t="s">
        <v>10</v>
      </c>
      <c r="M119" s="123">
        <f t="shared" si="30"/>
        <v>0.11767260703863039</v>
      </c>
      <c r="N119" s="123">
        <f t="shared" si="24"/>
        <v>2.7602380455282738E-4</v>
      </c>
      <c r="O119" s="123">
        <f t="shared" si="25"/>
        <v>2.4173485111346593E-2</v>
      </c>
      <c r="P119" s="123">
        <f t="shared" si="26"/>
        <v>5.499423712581053E-4</v>
      </c>
      <c r="Q119" s="123">
        <f t="shared" si="31"/>
        <v>0.78534725558595408</v>
      </c>
      <c r="R119" s="123">
        <f t="shared" si="27"/>
        <v>1.0318348510218131E-3</v>
      </c>
      <c r="S119" s="123">
        <f t="shared" si="28"/>
        <v>9.0272409205670048E-2</v>
      </c>
      <c r="T119" s="123">
        <f t="shared" si="29"/>
        <v>1.8836400928903467E-3</v>
      </c>
    </row>
    <row r="120" spans="1:20" x14ac:dyDescent="0.45">
      <c r="A120" s="15" t="str">
        <f t="shared" ref="A120:D122" si="59">A$2</f>
        <v>PCSB 5-Year Budget</v>
      </c>
      <c r="B120" s="150">
        <f t="shared" si="59"/>
        <v>186</v>
      </c>
      <c r="C120" s="15" t="str">
        <f t="shared" si="59"/>
        <v>Kingsman Academy PCS</v>
      </c>
      <c r="D120" s="6" t="str">
        <f t="shared" si="59"/>
        <v>2025-2026</v>
      </c>
      <c r="E120" s="17" t="s">
        <v>117</v>
      </c>
      <c r="F120" s="5" t="s">
        <v>10</v>
      </c>
      <c r="G120" s="56">
        <f>IF(G$87,G81/G$87,0)</f>
        <v>0.18893469873623991</v>
      </c>
      <c r="H120" s="56">
        <f>IF(H$87,H81/H$87,0)</f>
        <v>0.11636508726009623</v>
      </c>
      <c r="I120" s="56">
        <f>IF(I$87,I81/I$87,0)</f>
        <v>0.11486934653347011</v>
      </c>
      <c r="J120" s="56">
        <f>IF(J$87,J81/J$87,0)</f>
        <v>0.11102263970694103</v>
      </c>
      <c r="K120" s="56">
        <f>IF(K$87,K81/K$87,0)</f>
        <v>0.10860897687848596</v>
      </c>
      <c r="L120" s="5" t="s">
        <v>10</v>
      </c>
      <c r="M120" s="123">
        <f t="shared" si="30"/>
        <v>-7.2569611476143686E-2</v>
      </c>
      <c r="N120" s="123">
        <f t="shared" si="24"/>
        <v>-1.4957407266261158E-3</v>
      </c>
      <c r="O120" s="123">
        <f t="shared" si="25"/>
        <v>-3.8467068265290866E-3</v>
      </c>
      <c r="P120" s="123">
        <f t="shared" si="26"/>
        <v>-2.4136628284550654E-3</v>
      </c>
      <c r="Q120" s="123">
        <f t="shared" si="31"/>
        <v>-0.38409890804363916</v>
      </c>
      <c r="R120" s="123">
        <f t="shared" si="27"/>
        <v>-1.2853861599251629E-2</v>
      </c>
      <c r="S120" s="123">
        <f t="shared" si="28"/>
        <v>-3.3487670493609456E-2</v>
      </c>
      <c r="T120" s="123">
        <f t="shared" si="29"/>
        <v>-2.1740275990791143E-2</v>
      </c>
    </row>
    <row r="121" spans="1:20" ht="17" thickBot="1" x14ac:dyDescent="0.5">
      <c r="A121" s="15" t="str">
        <f t="shared" si="59"/>
        <v>PCSB 5-Year Budget</v>
      </c>
      <c r="B121" s="150">
        <f t="shared" si="59"/>
        <v>186</v>
      </c>
      <c r="C121" s="15" t="str">
        <f t="shared" si="59"/>
        <v>Kingsman Academy PCS</v>
      </c>
      <c r="D121" s="6" t="str">
        <f t="shared" si="59"/>
        <v>2025-2026</v>
      </c>
      <c r="E121" s="17" t="s">
        <v>118</v>
      </c>
      <c r="F121" s="5" t="s">
        <v>10</v>
      </c>
      <c r="G121" s="102">
        <f>IF(G$87,G86/G$87,0)</f>
        <v>0.14295363719106427</v>
      </c>
      <c r="H121" s="102">
        <f t="shared" ref="H121:K121" si="60">IF(H$87,H86/H$87,0)</f>
        <v>0.14757725853195872</v>
      </c>
      <c r="I121" s="102">
        <f t="shared" si="60"/>
        <v>0.15061838543512707</v>
      </c>
      <c r="J121" s="102">
        <f t="shared" si="60"/>
        <v>0.14468709167813396</v>
      </c>
      <c r="K121" s="102">
        <f t="shared" si="60"/>
        <v>0.14404066999972862</v>
      </c>
      <c r="L121" s="5" t="s">
        <v>10</v>
      </c>
      <c r="M121" s="136">
        <f t="shared" si="30"/>
        <v>4.623621340894446E-3</v>
      </c>
      <c r="N121" s="136">
        <f t="shared" si="24"/>
        <v>3.0411269031683508E-3</v>
      </c>
      <c r="O121" s="136">
        <f t="shared" si="25"/>
        <v>-5.9312937569931112E-3</v>
      </c>
      <c r="P121" s="136">
        <f t="shared" si="26"/>
        <v>-6.4642167840534004E-4</v>
      </c>
      <c r="Q121" s="136">
        <f t="shared" si="31"/>
        <v>3.2343502633058283E-2</v>
      </c>
      <c r="R121" s="136">
        <f t="shared" si="27"/>
        <v>2.0607015833064665E-2</v>
      </c>
      <c r="S121" s="136">
        <f t="shared" si="28"/>
        <v>-3.9379613185056894E-2</v>
      </c>
      <c r="T121" s="136">
        <f t="shared" si="29"/>
        <v>-4.4677218327350719E-3</v>
      </c>
    </row>
    <row r="122" spans="1:20" ht="30" customHeight="1" thickTop="1" thickBot="1" x14ac:dyDescent="0.5">
      <c r="A122" s="15" t="str">
        <f t="shared" si="59"/>
        <v>PCSB 5-Year Budget</v>
      </c>
      <c r="B122" s="150">
        <f t="shared" si="59"/>
        <v>186</v>
      </c>
      <c r="C122" s="15" t="str">
        <f t="shared" si="59"/>
        <v>Kingsman Academy PCS</v>
      </c>
      <c r="D122" s="6" t="str">
        <f t="shared" si="59"/>
        <v>2025-2026</v>
      </c>
      <c r="E122" s="17" t="s">
        <v>119</v>
      </c>
      <c r="F122" s="5" t="s">
        <v>10</v>
      </c>
      <c r="G122" s="107">
        <f>IF(G87,G94/G87,0)</f>
        <v>0.68372645394588927</v>
      </c>
      <c r="H122" s="107">
        <f t="shared" ref="H122:K122" si="61">IF(H87,H94/H87,0)</f>
        <v>0.59591263387879301</v>
      </c>
      <c r="I122" s="107">
        <f t="shared" si="61"/>
        <v>0.59058191169949759</v>
      </c>
      <c r="J122" s="107">
        <f t="shared" si="61"/>
        <v>0.57782021363727065</v>
      </c>
      <c r="K122" s="107">
        <f t="shared" si="61"/>
        <v>0.58523489798377015</v>
      </c>
      <c r="L122" s="5" t="s">
        <v>10</v>
      </c>
      <c r="M122" s="139">
        <f t="shared" si="30"/>
        <v>-8.781382006709626E-2</v>
      </c>
      <c r="N122" s="139">
        <f t="shared" si="24"/>
        <v>-5.3307221792954218E-3</v>
      </c>
      <c r="O122" s="139">
        <f t="shared" si="25"/>
        <v>-1.2761698062226934E-2</v>
      </c>
      <c r="P122" s="139">
        <f t="shared" si="26"/>
        <v>7.4146843464995005E-3</v>
      </c>
      <c r="Q122" s="140">
        <f t="shared" si="31"/>
        <v>-0.12843414140305578</v>
      </c>
      <c r="R122" s="140">
        <f t="shared" si="27"/>
        <v>-8.945476024896086E-3</v>
      </c>
      <c r="S122" s="140">
        <f t="shared" si="28"/>
        <v>-2.1608684264479126E-2</v>
      </c>
      <c r="T122" s="140">
        <f t="shared" si="29"/>
        <v>1.2832165042869378E-2</v>
      </c>
    </row>
    <row r="123" spans="1:20" ht="17" thickTop="1" x14ac:dyDescent="0.45"/>
  </sheetData>
  <sheetProtection algorithmName="SHA-512" hashValue="gEaJAchxydKOSgZvZM9UrqtO3JkhVnwDydcXnkwB8E5ixkymuR4f/zZJsGU0MHUwJZeQSv1XUtYGa5PW7HVwLg==" saltValue="41JHpzo3mmjdYhfbG16paA==" spinCount="100000" sheet="1" formatColumns="0" formatRows="0"/>
  <autoFilter ref="A1:K1" xr:uid="{4CC79657-46CE-0E4E-9154-6B27DCE8447C}"/>
  <conditionalFormatting sqref="A1:T122">
    <cfRule type="containsBlanks" dxfId="6" priority="1">
      <formula>LEN(TRIM(A1))=0</formula>
    </cfRule>
  </conditionalFormatting>
  <dataValidations count="2">
    <dataValidation type="whole" allowBlank="1" showInputMessage="1" showErrorMessage="1" error="Enter Whole Number" sqref="G61:K63 G95:K97 G89:K89 G65:K66 G68:K70 G91:K91 G107:K108 M122:T122 F94 M100:T104 M61:T63 M95:T97 M89:T89 M65:T66 M68:T70 M91:T91 M107:T108 F99 G100:K104 G122:K122 G8:K52 M8:T52 M72:T78 G72:K78 M82:T85 G82:K85" xr:uid="{D27E6DA6-94D1-B446-BD86-488C42C836FC}">
      <formula1>-1000000000</formula1>
      <formula2>1000000000</formula2>
    </dataValidation>
    <dataValidation type="whole" allowBlank="1" showInputMessage="1" showErrorMessage="1" sqref="G54:K59 M54:T59" xr:uid="{DB8C39AF-C986-BF46-92CF-B9F85269F2DE}">
      <formula1>0</formula1>
      <formula2>10000</formula2>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1E109-A9D7-F946-9191-F604785A0FD0}">
  <sheetPr codeName="Sheet4">
    <tabColor theme="1"/>
  </sheetPr>
  <dimension ref="A1:P123"/>
  <sheetViews>
    <sheetView zoomScaleNormal="100" workbookViewId="0">
      <pane xSplit="5" ySplit="1" topLeftCell="G36" activePane="bottomRight" state="frozen"/>
      <selection pane="topRight" activeCell="E103" sqref="E103"/>
      <selection pane="bottomLeft" activeCell="E103" sqref="E103"/>
      <selection pane="bottomRight" activeCell="E1" sqref="E1"/>
    </sheetView>
  </sheetViews>
  <sheetFormatPr defaultColWidth="10.6640625" defaultRowHeight="16.5" x14ac:dyDescent="0.45"/>
  <cols>
    <col min="1" max="1" width="17.06640625" bestFit="1" customWidth="1"/>
    <col min="2" max="2" width="6.265625" style="146" bestFit="1" customWidth="1"/>
    <col min="3" max="3" width="57.06640625" bestFit="1" customWidth="1"/>
    <col min="4" max="4" width="9.59765625" style="1" bestFit="1" customWidth="1"/>
    <col min="5" max="5" width="63.265625" bestFit="1" customWidth="1"/>
    <col min="6" max="6" width="15.3984375" style="3" customWidth="1"/>
    <col min="7" max="11" width="15.3984375" style="12" customWidth="1"/>
    <col min="12" max="16" width="9.6640625" style="1" customWidth="1"/>
    <col min="17" max="16384" width="10.6640625" style="1"/>
  </cols>
  <sheetData>
    <row r="1" spans="1:16"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72" t="str">
        <f>G1&amp;" % of Base Case"</f>
        <v>2025-2026 % of Base Case</v>
      </c>
      <c r="M1" s="71" t="str">
        <f t="shared" ref="M1:P1" si="1">H1&amp;" % of Base Case"</f>
        <v>2026-2027 % of Base Case</v>
      </c>
      <c r="N1" s="71" t="str">
        <f t="shared" si="1"/>
        <v>2027-2028 % of Base Case</v>
      </c>
      <c r="O1" s="71" t="str">
        <f t="shared" si="1"/>
        <v>2028-2029 % of Base Case</v>
      </c>
      <c r="P1" s="86" t="str">
        <f t="shared" si="1"/>
        <v>2029-2030 % of Base Case</v>
      </c>
    </row>
    <row r="2" spans="1:16" x14ac:dyDescent="0.45">
      <c r="A2" s="18" t="s">
        <v>6</v>
      </c>
      <c r="B2" s="150">
        <f>VLOOKUP(C2,LEA_and_Campus_List[],2,FALSE)</f>
        <v>186</v>
      </c>
      <c r="C2" s="55" t="str">
        <f>'5-Yr PCSB Budget Base Case'!C2</f>
        <v>Kingsman Academy PCS</v>
      </c>
      <c r="D2" s="6" t="str">
        <f>'5-Yr PCSB Budget Base Case'!D2</f>
        <v>2025-2026</v>
      </c>
      <c r="E2" s="41" t="s">
        <v>9</v>
      </c>
      <c r="F2" s="34">
        <f>'5-Yr PCSB Budget Base Case'!F2-'5-Yr PCSB Budget No Expansion'!F2</f>
        <v>0</v>
      </c>
      <c r="G2" s="34">
        <f>'5-Yr PCSB Budget Base Case'!G2-'5-Yr PCSB Budget No Expansion'!G2</f>
        <v>0</v>
      </c>
      <c r="H2" s="49">
        <f>'5-Yr PCSB Budget Base Case'!H2-'5-Yr PCSB Budget No Expansion'!H2</f>
        <v>0</v>
      </c>
      <c r="I2" s="49">
        <f>'5-Yr PCSB Budget Base Case'!I2-'5-Yr PCSB Budget No Expansion'!I2</f>
        <v>0</v>
      </c>
      <c r="J2" s="49">
        <f>'5-Yr PCSB Budget Base Case'!J2-'5-Yr PCSB Budget No Expansion'!J2</f>
        <v>0</v>
      </c>
      <c r="K2" s="49">
        <f>'5-Yr PCSB Budget Base Case'!K2-'5-Yr PCSB Budget No Expansion'!K2</f>
        <v>0</v>
      </c>
      <c r="L2" s="73">
        <f>IF('5-Yr PCSB Budget Base Case'!G2,G2/'5-Yr PCSB Budget Base Case'!G2,0)</f>
        <v>0</v>
      </c>
      <c r="M2" s="49">
        <f>IF('5-Yr PCSB Budget Base Case'!H2,H2/'5-Yr PCSB Budget Base Case'!H2,0)</f>
        <v>0</v>
      </c>
      <c r="N2" s="49">
        <f>IF('5-Yr PCSB Budget Base Case'!I2,I2/'5-Yr PCSB Budget Base Case'!I2,0)</f>
        <v>0</v>
      </c>
      <c r="O2" s="49">
        <f>IF('5-Yr PCSB Budget Base Case'!J2,J2/'5-Yr PCSB Budget Base Case'!J2,0)</f>
        <v>0</v>
      </c>
      <c r="P2" s="87">
        <f>IF('5-Yr PCSB Budget Base Case'!K2,K2/'5-Yr PCSB Budget Base Case'!K2,0)</f>
        <v>0</v>
      </c>
    </row>
    <row r="3" spans="1:16" x14ac:dyDescent="0.45">
      <c r="A3" s="15" t="str">
        <f t="shared" ref="A3:D18" si="2">A$2</f>
        <v>PCSB 5-Year Budget</v>
      </c>
      <c r="B3" s="150">
        <f t="shared" si="2"/>
        <v>186</v>
      </c>
      <c r="C3" s="15" t="str">
        <f t="shared" si="2"/>
        <v>Kingsman Academy PCS</v>
      </c>
      <c r="D3" s="6" t="str">
        <f t="shared" si="2"/>
        <v>2025-2026</v>
      </c>
      <c r="E3" s="41" t="s">
        <v>11</v>
      </c>
      <c r="F3" s="43">
        <f>'5-Yr PCSB Budget Base Case'!F3-'5-Yr PCSB Budget No Expansion'!F3</f>
        <v>0</v>
      </c>
      <c r="G3" s="43">
        <f>'5-Yr PCSB Budget Base Case'!G3-'5-Yr PCSB Budget No Expansion'!G3</f>
        <v>0</v>
      </c>
      <c r="H3" s="43">
        <f>'5-Yr PCSB Budget Base Case'!H3-'5-Yr PCSB Budget No Expansion'!H3</f>
        <v>0</v>
      </c>
      <c r="I3" s="43">
        <f>'5-Yr PCSB Budget Base Case'!I3-'5-Yr PCSB Budget No Expansion'!I3</f>
        <v>0</v>
      </c>
      <c r="J3" s="43">
        <f>'5-Yr PCSB Budget Base Case'!J3-'5-Yr PCSB Budget No Expansion'!J3</f>
        <v>0</v>
      </c>
      <c r="K3" s="43">
        <f>'5-Yr PCSB Budget Base Case'!K3-'5-Yr PCSB Budget No Expansion'!K3</f>
        <v>0</v>
      </c>
      <c r="L3" s="74">
        <f>IF('5-Yr PCSB Budget Base Case'!G3,G3/'5-Yr PCSB Budget Base Case'!G3,0)</f>
        <v>0</v>
      </c>
      <c r="M3" s="61">
        <f>IF('5-Yr PCSB Budget Base Case'!H3,H3/'5-Yr PCSB Budget Base Case'!H3,0)</f>
        <v>0</v>
      </c>
      <c r="N3" s="61">
        <f>IF('5-Yr PCSB Budget Base Case'!I3,I3/'5-Yr PCSB Budget Base Case'!I3,0)</f>
        <v>0</v>
      </c>
      <c r="O3" s="61">
        <f>IF('5-Yr PCSB Budget Base Case'!J3,J3/'5-Yr PCSB Budget Base Case'!J3,0)</f>
        <v>0</v>
      </c>
      <c r="P3" s="88">
        <f>IF('5-Yr PCSB Budget Base Case'!K3,K3/'5-Yr PCSB Budget Base Case'!K3,0)</f>
        <v>0</v>
      </c>
    </row>
    <row r="4" spans="1:16" x14ac:dyDescent="0.45">
      <c r="A4" s="15" t="str">
        <f t="shared" si="2"/>
        <v>PCSB 5-Year Budget</v>
      </c>
      <c r="B4" s="150">
        <f t="shared" si="2"/>
        <v>186</v>
      </c>
      <c r="C4" s="15" t="str">
        <f t="shared" si="2"/>
        <v>Kingsman Academy PCS</v>
      </c>
      <c r="D4" s="6" t="str">
        <f t="shared" si="2"/>
        <v>2025-2026</v>
      </c>
      <c r="E4" s="40" t="s">
        <v>12</v>
      </c>
      <c r="F4" s="34">
        <f>'5-Yr PCSB Budget Base Case'!F4-'5-Yr PCSB Budget No Expansion'!F4</f>
        <v>0</v>
      </c>
      <c r="G4" s="34">
        <f>'5-Yr PCSB Budget Base Case'!G4-'5-Yr PCSB Budget No Expansion'!G4</f>
        <v>0</v>
      </c>
      <c r="H4" s="49">
        <f>'5-Yr PCSB Budget Base Case'!H4-'5-Yr PCSB Budget No Expansion'!H4</f>
        <v>-2.0999999999999998E-2</v>
      </c>
      <c r="I4" s="49">
        <f>'5-Yr PCSB Budget Base Case'!I4-'5-Yr PCSB Budget No Expansion'!I4</f>
        <v>-2.0999999999999998E-2</v>
      </c>
      <c r="J4" s="49">
        <f>'5-Yr PCSB Budget Base Case'!J4-'5-Yr PCSB Budget No Expansion'!J4</f>
        <v>0</v>
      </c>
      <c r="K4" s="49">
        <f>'5-Yr PCSB Budget Base Case'!K4-'5-Yr PCSB Budget No Expansion'!K4</f>
        <v>0</v>
      </c>
      <c r="L4" s="75">
        <f>IF('5-Yr PCSB Budget Base Case'!G4,G4/'5-Yr PCSB Budget Base Case'!G4,0)</f>
        <v>0</v>
      </c>
      <c r="M4" s="62">
        <f>IF('5-Yr PCSB Budget Base Case'!H4,H4/'5-Yr PCSB Budget Base Case'!H4,0)</f>
        <v>-2.0999999999999996</v>
      </c>
      <c r="N4" s="62">
        <f>IF('5-Yr PCSB Budget Base Case'!I4,I4/'5-Yr PCSB Budget Base Case'!I4,0)</f>
        <v>-2.0999999999999996</v>
      </c>
      <c r="O4" s="62">
        <f>IF('5-Yr PCSB Budget Base Case'!J4,J4/'5-Yr PCSB Budget Base Case'!J4,0)</f>
        <v>0</v>
      </c>
      <c r="P4" s="89">
        <f>IF('5-Yr PCSB Budget Base Case'!K4,K4/'5-Yr PCSB Budget Base Case'!K4,0)</f>
        <v>0</v>
      </c>
    </row>
    <row r="5" spans="1:16" x14ac:dyDescent="0.45">
      <c r="A5" s="15" t="str">
        <f t="shared" si="2"/>
        <v>PCSB 5-Year Budget</v>
      </c>
      <c r="B5" s="150">
        <f t="shared" si="2"/>
        <v>186</v>
      </c>
      <c r="C5" s="15" t="str">
        <f t="shared" si="2"/>
        <v>Kingsman Academy PCS</v>
      </c>
      <c r="D5" s="6" t="str">
        <f t="shared" si="2"/>
        <v>2025-2026</v>
      </c>
      <c r="E5" s="40" t="s">
        <v>13</v>
      </c>
      <c r="F5" s="43">
        <f>'5-Yr PCSB Budget Base Case'!F5-'5-Yr PCSB Budget No Expansion'!F5</f>
        <v>0</v>
      </c>
      <c r="G5" s="43">
        <f>'5-Yr PCSB Budget Base Case'!G5-'5-Yr PCSB Budget No Expansion'!G5</f>
        <v>0</v>
      </c>
      <c r="H5" s="43">
        <f>'5-Yr PCSB Budget Base Case'!H5-'5-Yr PCSB Budget No Expansion'!H5</f>
        <v>-80.849999999999454</v>
      </c>
      <c r="I5" s="43">
        <f>'5-Yr PCSB Budget Base Case'!I5-'5-Yr PCSB Budget No Expansion'!I5</f>
        <v>-165.01484999999911</v>
      </c>
      <c r="J5" s="43">
        <f>'5-Yr PCSB Budget Base Case'!J5-'5-Yr PCSB Budget No Expansion'!J5</f>
        <v>-170.13031034999949</v>
      </c>
      <c r="K5" s="43">
        <f>'5-Yr PCSB Budget Base Case'!K5-'5-Yr PCSB Budget No Expansion'!K5</f>
        <v>-175.40434997084958</v>
      </c>
      <c r="L5" s="74">
        <f>IF('5-Yr PCSB Budget Base Case'!G5,G5/'5-Yr PCSB Budget Base Case'!G5,0)</f>
        <v>0</v>
      </c>
      <c r="M5" s="61">
        <f>IF('5-Yr PCSB Budget Base Case'!H5,H5/'5-Yr PCSB Budget Base Case'!H5,0)</f>
        <v>-2.0792079207920651E-2</v>
      </c>
      <c r="N5" s="61">
        <f>IF('5-Yr PCSB Budget Base Case'!I5,I5/'5-Yr PCSB Budget Base Case'!I5,0)</f>
        <v>-4.201646897362981E-2</v>
      </c>
      <c r="O5" s="61">
        <f>IF('5-Yr PCSB Budget Base Case'!J5,J5/'5-Yr PCSB Budget Base Case'!J5,0)</f>
        <v>-4.2016468973629914E-2</v>
      </c>
      <c r="P5" s="88">
        <f>IF('5-Yr PCSB Budget Base Case'!K5,K5/'5-Yr PCSB Budget Base Case'!K5,0)</f>
        <v>-4.2016468973629942E-2</v>
      </c>
    </row>
    <row r="6" spans="1:16" x14ac:dyDescent="0.45">
      <c r="A6" s="15" t="str">
        <f t="shared" si="2"/>
        <v>PCSB 5-Year Budget</v>
      </c>
      <c r="B6" s="150">
        <f t="shared" si="2"/>
        <v>186</v>
      </c>
      <c r="C6" s="15" t="str">
        <f t="shared" si="2"/>
        <v>Kingsman Academy PCS</v>
      </c>
      <c r="D6" s="6" t="str">
        <f t="shared" si="2"/>
        <v>2025-2026</v>
      </c>
      <c r="E6" s="40" t="s">
        <v>14</v>
      </c>
      <c r="F6" s="34">
        <f>'5-Yr PCSB Budget Base Case'!F6-'5-Yr PCSB Budget No Expansion'!F6</f>
        <v>0</v>
      </c>
      <c r="G6" s="34">
        <f>'5-Yr PCSB Budget Base Case'!G6-'5-Yr PCSB Budget No Expansion'!G6</f>
        <v>0</v>
      </c>
      <c r="H6" s="49">
        <f>'5-Yr PCSB Budget Base Case'!H6-'5-Yr PCSB Budget No Expansion'!H6</f>
        <v>-2.0999999999999998E-2</v>
      </c>
      <c r="I6" s="49">
        <f>'5-Yr PCSB Budget Base Case'!I6-'5-Yr PCSB Budget No Expansion'!I6</f>
        <v>-2.0999999999999998E-2</v>
      </c>
      <c r="J6" s="49">
        <f>'5-Yr PCSB Budget Base Case'!J6-'5-Yr PCSB Budget No Expansion'!J6</f>
        <v>0</v>
      </c>
      <c r="K6" s="49">
        <f>'5-Yr PCSB Budget Base Case'!K6-'5-Yr PCSB Budget No Expansion'!K6</f>
        <v>0</v>
      </c>
      <c r="L6" s="75">
        <f>IF('5-Yr PCSB Budget Base Case'!G6,G6/'5-Yr PCSB Budget Base Case'!G6,0)</f>
        <v>0</v>
      </c>
      <c r="M6" s="62">
        <f>IF('5-Yr PCSB Budget Base Case'!H6,H6/'5-Yr PCSB Budget Base Case'!H6,0)</f>
        <v>-2.0999999999999996</v>
      </c>
      <c r="N6" s="62">
        <f>IF('5-Yr PCSB Budget Base Case'!I6,I6/'5-Yr PCSB Budget Base Case'!I6,0)</f>
        <v>-2.0999999999999996</v>
      </c>
      <c r="O6" s="62">
        <f>IF('5-Yr PCSB Budget Base Case'!J6,J6/'5-Yr PCSB Budget Base Case'!J6,0)</f>
        <v>0</v>
      </c>
      <c r="P6" s="89">
        <f>IF('5-Yr PCSB Budget Base Case'!K6,K6/'5-Yr PCSB Budget Base Case'!K6,0)</f>
        <v>0</v>
      </c>
    </row>
    <row r="7" spans="1:16" ht="17" thickBot="1" x14ac:dyDescent="0.5">
      <c r="A7" s="15" t="str">
        <f t="shared" si="2"/>
        <v>PCSB 5-Year Budget</v>
      </c>
      <c r="B7" s="150">
        <f t="shared" si="2"/>
        <v>186</v>
      </c>
      <c r="C7" s="15" t="str">
        <f t="shared" si="2"/>
        <v>Kingsman Academy PCS</v>
      </c>
      <c r="D7" s="6" t="str">
        <f t="shared" si="2"/>
        <v>2025-2026</v>
      </c>
      <c r="E7" s="40" t="s">
        <v>15</v>
      </c>
      <c r="F7" s="42">
        <f>'5-Yr PCSB Budget Base Case'!F7-'5-Yr PCSB Budget No Expansion'!F7</f>
        <v>0</v>
      </c>
      <c r="G7" s="42">
        <f>'5-Yr PCSB Budget Base Case'!G7-'5-Yr PCSB Budget No Expansion'!G7</f>
        <v>0</v>
      </c>
      <c r="H7" s="42">
        <f>'5-Yr PCSB Budget Base Case'!H7-'5-Yr PCSB Budget No Expansion'!H7</f>
        <v>-218.31599999999889</v>
      </c>
      <c r="I7" s="42">
        <f>'5-Yr PCSB Budget Base Case'!I7-'5-Yr PCSB Budget No Expansion'!I7</f>
        <v>-445.58295599999656</v>
      </c>
      <c r="J7" s="42">
        <f>'5-Yr PCSB Budget Base Case'!J7-'5-Yr PCSB Budget No Expansion'!J7</f>
        <v>-459.39602763599578</v>
      </c>
      <c r="K7" s="42">
        <f>'5-Yr PCSB Budget Base Case'!K7-'5-Yr PCSB Budget No Expansion'!K7</f>
        <v>-473.63730449271134</v>
      </c>
      <c r="L7" s="76">
        <f>IF('5-Yr PCSB Budget Base Case'!G7,G7/'5-Yr PCSB Budget Base Case'!G7,0)</f>
        <v>0</v>
      </c>
      <c r="M7" s="63">
        <f>IF('5-Yr PCSB Budget Base Case'!H7,H7/'5-Yr PCSB Budget Base Case'!H7,0)</f>
        <v>-2.0792079207920686E-2</v>
      </c>
      <c r="N7" s="63">
        <f>IF('5-Yr PCSB Budget Base Case'!I7,I7/'5-Yr PCSB Budget Base Case'!I7,0)</f>
        <v>-4.2016468973629706E-2</v>
      </c>
      <c r="O7" s="63">
        <f>IF('5-Yr PCSB Budget Base Case'!J7,J7/'5-Yr PCSB Budget Base Case'!J7,0)</f>
        <v>-4.2016468973629643E-2</v>
      </c>
      <c r="P7" s="90">
        <f>IF('5-Yr PCSB Budget Base Case'!K7,K7/'5-Yr PCSB Budget Base Case'!K7,0)</f>
        <v>-4.2016468973629623E-2</v>
      </c>
    </row>
    <row r="8" spans="1:16" ht="30" customHeight="1" thickTop="1" x14ac:dyDescent="0.45">
      <c r="A8" s="15" t="str">
        <f t="shared" si="2"/>
        <v>PCSB 5-Year Budget</v>
      </c>
      <c r="B8" s="150">
        <f t="shared" si="2"/>
        <v>186</v>
      </c>
      <c r="C8" s="15" t="str">
        <f t="shared" si="2"/>
        <v>Kingsman Academy PCS</v>
      </c>
      <c r="D8" s="6" t="str">
        <f t="shared" si="2"/>
        <v>2025-2026</v>
      </c>
      <c r="E8" s="37" t="s">
        <v>16</v>
      </c>
      <c r="F8" s="35">
        <f>'5-Yr PCSB Budget Base Case'!F8</f>
        <v>1.34</v>
      </c>
      <c r="G8" s="50">
        <f>'5-Yr PCSB Budget Base Case'!G8-'5-Yr PCSB Budget No Expansion'!G8</f>
        <v>0</v>
      </c>
      <c r="H8" s="50">
        <f>'5-Yr PCSB Budget Base Case'!H8-'5-Yr PCSB Budget No Expansion'!H8</f>
        <v>0</v>
      </c>
      <c r="I8" s="50">
        <f>'5-Yr PCSB Budget Base Case'!I8-'5-Yr PCSB Budget No Expansion'!I8</f>
        <v>0</v>
      </c>
      <c r="J8" s="50">
        <f>'5-Yr PCSB Budget Base Case'!J8-'5-Yr PCSB Budget No Expansion'!J8</f>
        <v>0</v>
      </c>
      <c r="K8" s="50">
        <f>'5-Yr PCSB Budget Base Case'!K8-'5-Yr PCSB Budget No Expansion'!K8</f>
        <v>0</v>
      </c>
      <c r="L8" s="77">
        <f>IF('5-Yr PCSB Budget Base Case'!G8,G8/'5-Yr PCSB Budget Base Case'!G8,0)</f>
        <v>0</v>
      </c>
      <c r="M8" s="64">
        <f>IF('5-Yr PCSB Budget Base Case'!H8,H8/'5-Yr PCSB Budget Base Case'!H8,0)</f>
        <v>0</v>
      </c>
      <c r="N8" s="64">
        <f>IF('5-Yr PCSB Budget Base Case'!I8,I8/'5-Yr PCSB Budget Base Case'!I8,0)</f>
        <v>0</v>
      </c>
      <c r="O8" s="64">
        <f>IF('5-Yr PCSB Budget Base Case'!J8,J8/'5-Yr PCSB Budget Base Case'!J8,0)</f>
        <v>0</v>
      </c>
      <c r="P8" s="91">
        <f>IF('5-Yr PCSB Budget Base Case'!K8,K8/'5-Yr PCSB Budget Base Case'!K8,0)</f>
        <v>0</v>
      </c>
    </row>
    <row r="9" spans="1:16" x14ac:dyDescent="0.45">
      <c r="A9" s="15" t="str">
        <f t="shared" si="2"/>
        <v>PCSB 5-Year Budget</v>
      </c>
      <c r="B9" s="150">
        <f t="shared" si="2"/>
        <v>186</v>
      </c>
      <c r="C9" s="15" t="str">
        <f t="shared" si="2"/>
        <v>Kingsman Academy PCS</v>
      </c>
      <c r="D9" s="6" t="str">
        <f t="shared" si="2"/>
        <v>2025-2026</v>
      </c>
      <c r="E9" s="37" t="s">
        <v>17</v>
      </c>
      <c r="F9" s="35">
        <f>'5-Yr PCSB Budget Base Case'!F9</f>
        <v>1.3</v>
      </c>
      <c r="G9" s="50">
        <f>'5-Yr PCSB Budget Base Case'!G9-'5-Yr PCSB Budget No Expansion'!G9</f>
        <v>0</v>
      </c>
      <c r="H9" s="50">
        <f>'5-Yr PCSB Budget Base Case'!H9-'5-Yr PCSB Budget No Expansion'!H9</f>
        <v>0</v>
      </c>
      <c r="I9" s="50">
        <f>'5-Yr PCSB Budget Base Case'!I9-'5-Yr PCSB Budget No Expansion'!I9</f>
        <v>0</v>
      </c>
      <c r="J9" s="50">
        <f>'5-Yr PCSB Budget Base Case'!J9-'5-Yr PCSB Budget No Expansion'!J9</f>
        <v>0</v>
      </c>
      <c r="K9" s="50">
        <f>'5-Yr PCSB Budget Base Case'!K9-'5-Yr PCSB Budget No Expansion'!K9</f>
        <v>0</v>
      </c>
      <c r="L9" s="77">
        <f>IF('5-Yr PCSB Budget Base Case'!G9,G9/'5-Yr PCSB Budget Base Case'!G9,0)</f>
        <v>0</v>
      </c>
      <c r="M9" s="64">
        <f>IF('5-Yr PCSB Budget Base Case'!H9,H9/'5-Yr PCSB Budget Base Case'!H9,0)</f>
        <v>0</v>
      </c>
      <c r="N9" s="64">
        <f>IF('5-Yr PCSB Budget Base Case'!I9,I9/'5-Yr PCSB Budget Base Case'!I9,0)</f>
        <v>0</v>
      </c>
      <c r="O9" s="64">
        <f>IF('5-Yr PCSB Budget Base Case'!J9,J9/'5-Yr PCSB Budget Base Case'!J9,0)</f>
        <v>0</v>
      </c>
      <c r="P9" s="91">
        <f>IF('5-Yr PCSB Budget Base Case'!K9,K9/'5-Yr PCSB Budget Base Case'!K9,0)</f>
        <v>0</v>
      </c>
    </row>
    <row r="10" spans="1:16" x14ac:dyDescent="0.45">
      <c r="A10" s="15" t="str">
        <f t="shared" si="2"/>
        <v>PCSB 5-Year Budget</v>
      </c>
      <c r="B10" s="150">
        <f t="shared" si="2"/>
        <v>186</v>
      </c>
      <c r="C10" s="15" t="str">
        <f t="shared" si="2"/>
        <v>Kingsman Academy PCS</v>
      </c>
      <c r="D10" s="6" t="str">
        <f t="shared" si="2"/>
        <v>2025-2026</v>
      </c>
      <c r="E10" s="37" t="s">
        <v>18</v>
      </c>
      <c r="F10" s="35">
        <f>'5-Yr PCSB Budget Base Case'!F10</f>
        <v>1.3</v>
      </c>
      <c r="G10" s="50">
        <f>'5-Yr PCSB Budget Base Case'!G10-'5-Yr PCSB Budget No Expansion'!G10</f>
        <v>0</v>
      </c>
      <c r="H10" s="50">
        <f>'5-Yr PCSB Budget Base Case'!H10-'5-Yr PCSB Budget No Expansion'!H10</f>
        <v>0</v>
      </c>
      <c r="I10" s="50">
        <f>'5-Yr PCSB Budget Base Case'!I10-'5-Yr PCSB Budget No Expansion'!I10</f>
        <v>0</v>
      </c>
      <c r="J10" s="50">
        <f>'5-Yr PCSB Budget Base Case'!J10-'5-Yr PCSB Budget No Expansion'!J10</f>
        <v>0</v>
      </c>
      <c r="K10" s="50">
        <f>'5-Yr PCSB Budget Base Case'!K10-'5-Yr PCSB Budget No Expansion'!K10</f>
        <v>0</v>
      </c>
      <c r="L10" s="77">
        <f>IF('5-Yr PCSB Budget Base Case'!G10,G10/'5-Yr PCSB Budget Base Case'!G10,0)</f>
        <v>0</v>
      </c>
      <c r="M10" s="64">
        <f>IF('5-Yr PCSB Budget Base Case'!H10,H10/'5-Yr PCSB Budget Base Case'!H10,0)</f>
        <v>0</v>
      </c>
      <c r="N10" s="64">
        <f>IF('5-Yr PCSB Budget Base Case'!I10,I10/'5-Yr PCSB Budget Base Case'!I10,0)</f>
        <v>0</v>
      </c>
      <c r="O10" s="64">
        <f>IF('5-Yr PCSB Budget Base Case'!J10,J10/'5-Yr PCSB Budget Base Case'!J10,0)</f>
        <v>0</v>
      </c>
      <c r="P10" s="91">
        <f>IF('5-Yr PCSB Budget Base Case'!K10,K10/'5-Yr PCSB Budget Base Case'!K10,0)</f>
        <v>0</v>
      </c>
    </row>
    <row r="11" spans="1:16" x14ac:dyDescent="0.45">
      <c r="A11" s="15" t="str">
        <f t="shared" si="2"/>
        <v>PCSB 5-Year Budget</v>
      </c>
      <c r="B11" s="150">
        <f t="shared" si="2"/>
        <v>186</v>
      </c>
      <c r="C11" s="15" t="str">
        <f t="shared" si="2"/>
        <v>Kingsman Academy PCS</v>
      </c>
      <c r="D11" s="6" t="str">
        <f t="shared" si="2"/>
        <v>2025-2026</v>
      </c>
      <c r="E11" s="38">
        <v>1</v>
      </c>
      <c r="F11" s="35">
        <f>'5-Yr PCSB Budget Base Case'!F11</f>
        <v>1</v>
      </c>
      <c r="G11" s="50">
        <f>'5-Yr PCSB Budget Base Case'!G11-'5-Yr PCSB Budget No Expansion'!G11</f>
        <v>0</v>
      </c>
      <c r="H11" s="50">
        <f>'5-Yr PCSB Budget Base Case'!H11-'5-Yr PCSB Budget No Expansion'!H11</f>
        <v>0</v>
      </c>
      <c r="I11" s="50">
        <f>'5-Yr PCSB Budget Base Case'!I11-'5-Yr PCSB Budget No Expansion'!I11</f>
        <v>0</v>
      </c>
      <c r="J11" s="50">
        <f>'5-Yr PCSB Budget Base Case'!J11-'5-Yr PCSB Budget No Expansion'!J11</f>
        <v>0</v>
      </c>
      <c r="K11" s="50">
        <f>'5-Yr PCSB Budget Base Case'!K11-'5-Yr PCSB Budget No Expansion'!K11</f>
        <v>0</v>
      </c>
      <c r="L11" s="77">
        <f>IF('5-Yr PCSB Budget Base Case'!G11,G11/'5-Yr PCSB Budget Base Case'!G11,0)</f>
        <v>0</v>
      </c>
      <c r="M11" s="64">
        <f>IF('5-Yr PCSB Budget Base Case'!H11,H11/'5-Yr PCSB Budget Base Case'!H11,0)</f>
        <v>0</v>
      </c>
      <c r="N11" s="64">
        <f>IF('5-Yr PCSB Budget Base Case'!I11,I11/'5-Yr PCSB Budget Base Case'!I11,0)</f>
        <v>0</v>
      </c>
      <c r="O11" s="64">
        <f>IF('5-Yr PCSB Budget Base Case'!J11,J11/'5-Yr PCSB Budget Base Case'!J11,0)</f>
        <v>0</v>
      </c>
      <c r="P11" s="91">
        <f>IF('5-Yr PCSB Budget Base Case'!K11,K11/'5-Yr PCSB Budget Base Case'!K11,0)</f>
        <v>0</v>
      </c>
    </row>
    <row r="12" spans="1:16" x14ac:dyDescent="0.45">
      <c r="A12" s="15" t="str">
        <f t="shared" si="2"/>
        <v>PCSB 5-Year Budget</v>
      </c>
      <c r="B12" s="150">
        <f t="shared" si="2"/>
        <v>186</v>
      </c>
      <c r="C12" s="15" t="str">
        <f t="shared" si="2"/>
        <v>Kingsman Academy PCS</v>
      </c>
      <c r="D12" s="6" t="str">
        <f t="shared" si="2"/>
        <v>2025-2026</v>
      </c>
      <c r="E12" s="38">
        <v>2</v>
      </c>
      <c r="F12" s="35">
        <f>'5-Yr PCSB Budget Base Case'!F12</f>
        <v>1</v>
      </c>
      <c r="G12" s="50">
        <f>'5-Yr PCSB Budget Base Case'!G12-'5-Yr PCSB Budget No Expansion'!G12</f>
        <v>0</v>
      </c>
      <c r="H12" s="50">
        <f>'5-Yr PCSB Budget Base Case'!H12-'5-Yr PCSB Budget No Expansion'!H12</f>
        <v>0</v>
      </c>
      <c r="I12" s="50">
        <f>'5-Yr PCSB Budget Base Case'!I12-'5-Yr PCSB Budget No Expansion'!I12</f>
        <v>0</v>
      </c>
      <c r="J12" s="50">
        <f>'5-Yr PCSB Budget Base Case'!J12-'5-Yr PCSB Budget No Expansion'!J12</f>
        <v>0</v>
      </c>
      <c r="K12" s="50">
        <f>'5-Yr PCSB Budget Base Case'!K12-'5-Yr PCSB Budget No Expansion'!K12</f>
        <v>0</v>
      </c>
      <c r="L12" s="77">
        <f>IF('5-Yr PCSB Budget Base Case'!G12,G12/'5-Yr PCSB Budget Base Case'!G12,0)</f>
        <v>0</v>
      </c>
      <c r="M12" s="64">
        <f>IF('5-Yr PCSB Budget Base Case'!H12,H12/'5-Yr PCSB Budget Base Case'!H12,0)</f>
        <v>0</v>
      </c>
      <c r="N12" s="64">
        <f>IF('5-Yr PCSB Budget Base Case'!I12,I12/'5-Yr PCSB Budget Base Case'!I12,0)</f>
        <v>0</v>
      </c>
      <c r="O12" s="64">
        <f>IF('5-Yr PCSB Budget Base Case'!J12,J12/'5-Yr PCSB Budget Base Case'!J12,0)</f>
        <v>0</v>
      </c>
      <c r="P12" s="91">
        <f>IF('5-Yr PCSB Budget Base Case'!K12,K12/'5-Yr PCSB Budget Base Case'!K12,0)</f>
        <v>0</v>
      </c>
    </row>
    <row r="13" spans="1:16" x14ac:dyDescent="0.45">
      <c r="A13" s="15" t="str">
        <f t="shared" si="2"/>
        <v>PCSB 5-Year Budget</v>
      </c>
      <c r="B13" s="150">
        <f t="shared" si="2"/>
        <v>186</v>
      </c>
      <c r="C13" s="15" t="str">
        <f t="shared" si="2"/>
        <v>Kingsman Academy PCS</v>
      </c>
      <c r="D13" s="6" t="str">
        <f t="shared" si="2"/>
        <v>2025-2026</v>
      </c>
      <c r="E13" s="38">
        <v>3</v>
      </c>
      <c r="F13" s="35">
        <f>'5-Yr PCSB Budget Base Case'!F13</f>
        <v>1</v>
      </c>
      <c r="G13" s="50">
        <f>'5-Yr PCSB Budget Base Case'!G13-'5-Yr PCSB Budget No Expansion'!G13</f>
        <v>0</v>
      </c>
      <c r="H13" s="50">
        <f>'5-Yr PCSB Budget Base Case'!H13-'5-Yr PCSB Budget No Expansion'!H13</f>
        <v>0</v>
      </c>
      <c r="I13" s="50">
        <f>'5-Yr PCSB Budget Base Case'!I13-'5-Yr PCSB Budget No Expansion'!I13</f>
        <v>0</v>
      </c>
      <c r="J13" s="50">
        <f>'5-Yr PCSB Budget Base Case'!J13-'5-Yr PCSB Budget No Expansion'!J13</f>
        <v>0</v>
      </c>
      <c r="K13" s="50">
        <f>'5-Yr PCSB Budget Base Case'!K13-'5-Yr PCSB Budget No Expansion'!K13</f>
        <v>0</v>
      </c>
      <c r="L13" s="77">
        <f>IF('5-Yr PCSB Budget Base Case'!G13,G13/'5-Yr PCSB Budget Base Case'!G13,0)</f>
        <v>0</v>
      </c>
      <c r="M13" s="64">
        <f>IF('5-Yr PCSB Budget Base Case'!H13,H13/'5-Yr PCSB Budget Base Case'!H13,0)</f>
        <v>0</v>
      </c>
      <c r="N13" s="64">
        <f>IF('5-Yr PCSB Budget Base Case'!I13,I13/'5-Yr PCSB Budget Base Case'!I13,0)</f>
        <v>0</v>
      </c>
      <c r="O13" s="64">
        <f>IF('5-Yr PCSB Budget Base Case'!J13,J13/'5-Yr PCSB Budget Base Case'!J13,0)</f>
        <v>0</v>
      </c>
      <c r="P13" s="91">
        <f>IF('5-Yr PCSB Budget Base Case'!K13,K13/'5-Yr PCSB Budget Base Case'!K13,0)</f>
        <v>0</v>
      </c>
    </row>
    <row r="14" spans="1:16" x14ac:dyDescent="0.45">
      <c r="A14" s="15" t="str">
        <f t="shared" si="2"/>
        <v>PCSB 5-Year Budget</v>
      </c>
      <c r="B14" s="150">
        <f t="shared" si="2"/>
        <v>186</v>
      </c>
      <c r="C14" s="15" t="str">
        <f t="shared" si="2"/>
        <v>Kingsman Academy PCS</v>
      </c>
      <c r="D14" s="6" t="str">
        <f t="shared" si="2"/>
        <v>2025-2026</v>
      </c>
      <c r="E14" s="38">
        <v>4</v>
      </c>
      <c r="F14" s="35">
        <f>'5-Yr PCSB Budget Base Case'!F14</f>
        <v>1</v>
      </c>
      <c r="G14" s="50">
        <f>'5-Yr PCSB Budget Base Case'!G14-'5-Yr PCSB Budget No Expansion'!G14</f>
        <v>0</v>
      </c>
      <c r="H14" s="50">
        <f>'5-Yr PCSB Budget Base Case'!H14-'5-Yr PCSB Budget No Expansion'!H14</f>
        <v>0</v>
      </c>
      <c r="I14" s="50">
        <f>'5-Yr PCSB Budget Base Case'!I14-'5-Yr PCSB Budget No Expansion'!I14</f>
        <v>0</v>
      </c>
      <c r="J14" s="50">
        <f>'5-Yr PCSB Budget Base Case'!J14-'5-Yr PCSB Budget No Expansion'!J14</f>
        <v>0</v>
      </c>
      <c r="K14" s="50">
        <f>'5-Yr PCSB Budget Base Case'!K14-'5-Yr PCSB Budget No Expansion'!K14</f>
        <v>0</v>
      </c>
      <c r="L14" s="77">
        <f>IF('5-Yr PCSB Budget Base Case'!G14,G14/'5-Yr PCSB Budget Base Case'!G14,0)</f>
        <v>0</v>
      </c>
      <c r="M14" s="64">
        <f>IF('5-Yr PCSB Budget Base Case'!H14,H14/'5-Yr PCSB Budget Base Case'!H14,0)</f>
        <v>0</v>
      </c>
      <c r="N14" s="64">
        <f>IF('5-Yr PCSB Budget Base Case'!I14,I14/'5-Yr PCSB Budget Base Case'!I14,0)</f>
        <v>0</v>
      </c>
      <c r="O14" s="64">
        <f>IF('5-Yr PCSB Budget Base Case'!J14,J14/'5-Yr PCSB Budget Base Case'!J14,0)</f>
        <v>0</v>
      </c>
      <c r="P14" s="91">
        <f>IF('5-Yr PCSB Budget Base Case'!K14,K14/'5-Yr PCSB Budget Base Case'!K14,0)</f>
        <v>0</v>
      </c>
    </row>
    <row r="15" spans="1:16" x14ac:dyDescent="0.45">
      <c r="A15" s="15" t="str">
        <f t="shared" si="2"/>
        <v>PCSB 5-Year Budget</v>
      </c>
      <c r="B15" s="150">
        <f t="shared" si="2"/>
        <v>186</v>
      </c>
      <c r="C15" s="15" t="str">
        <f t="shared" si="2"/>
        <v>Kingsman Academy PCS</v>
      </c>
      <c r="D15" s="6" t="str">
        <f t="shared" si="2"/>
        <v>2025-2026</v>
      </c>
      <c r="E15" s="38">
        <v>5</v>
      </c>
      <c r="F15" s="35">
        <f>'5-Yr PCSB Budget Base Case'!F15</f>
        <v>1</v>
      </c>
      <c r="G15" s="50">
        <f>'5-Yr PCSB Budget Base Case'!G15-'5-Yr PCSB Budget No Expansion'!G15</f>
        <v>0</v>
      </c>
      <c r="H15" s="50">
        <f>'5-Yr PCSB Budget Base Case'!H15-'5-Yr PCSB Budget No Expansion'!H15</f>
        <v>0</v>
      </c>
      <c r="I15" s="50">
        <f>'5-Yr PCSB Budget Base Case'!I15-'5-Yr PCSB Budget No Expansion'!I15</f>
        <v>0</v>
      </c>
      <c r="J15" s="50">
        <f>'5-Yr PCSB Budget Base Case'!J15-'5-Yr PCSB Budget No Expansion'!J15</f>
        <v>0</v>
      </c>
      <c r="K15" s="50">
        <f>'5-Yr PCSB Budget Base Case'!K15-'5-Yr PCSB Budget No Expansion'!K15</f>
        <v>0</v>
      </c>
      <c r="L15" s="77">
        <f>IF('5-Yr PCSB Budget Base Case'!G15,G15/'5-Yr PCSB Budget Base Case'!G15,0)</f>
        <v>0</v>
      </c>
      <c r="M15" s="64">
        <f>IF('5-Yr PCSB Budget Base Case'!H15,H15/'5-Yr PCSB Budget Base Case'!H15,0)</f>
        <v>0</v>
      </c>
      <c r="N15" s="64">
        <f>IF('5-Yr PCSB Budget Base Case'!I15,I15/'5-Yr PCSB Budget Base Case'!I15,0)</f>
        <v>0</v>
      </c>
      <c r="O15" s="64">
        <f>IF('5-Yr PCSB Budget Base Case'!J15,J15/'5-Yr PCSB Budget Base Case'!J15,0)</f>
        <v>0</v>
      </c>
      <c r="P15" s="91">
        <f>IF('5-Yr PCSB Budget Base Case'!K15,K15/'5-Yr PCSB Budget Base Case'!K15,0)</f>
        <v>0</v>
      </c>
    </row>
    <row r="16" spans="1:16" x14ac:dyDescent="0.45">
      <c r="A16" s="15" t="str">
        <f t="shared" si="2"/>
        <v>PCSB 5-Year Budget</v>
      </c>
      <c r="B16" s="150">
        <f t="shared" si="2"/>
        <v>186</v>
      </c>
      <c r="C16" s="15" t="str">
        <f t="shared" si="2"/>
        <v>Kingsman Academy PCS</v>
      </c>
      <c r="D16" s="6" t="str">
        <f t="shared" si="2"/>
        <v>2025-2026</v>
      </c>
      <c r="E16" s="38">
        <v>6</v>
      </c>
      <c r="F16" s="35">
        <f>'5-Yr PCSB Budget Base Case'!F16</f>
        <v>1.08</v>
      </c>
      <c r="G16" s="50">
        <f>'5-Yr PCSB Budget Base Case'!G16-'5-Yr PCSB Budget No Expansion'!G16</f>
        <v>0</v>
      </c>
      <c r="H16" s="50">
        <f>'5-Yr PCSB Budget Base Case'!H16-'5-Yr PCSB Budget No Expansion'!H16</f>
        <v>0</v>
      </c>
      <c r="I16" s="50">
        <f>'5-Yr PCSB Budget Base Case'!I16-'5-Yr PCSB Budget No Expansion'!I16</f>
        <v>0</v>
      </c>
      <c r="J16" s="50">
        <f>'5-Yr PCSB Budget Base Case'!J16-'5-Yr PCSB Budget No Expansion'!J16</f>
        <v>0</v>
      </c>
      <c r="K16" s="50">
        <f>'5-Yr PCSB Budget Base Case'!K16-'5-Yr PCSB Budget No Expansion'!K16</f>
        <v>0</v>
      </c>
      <c r="L16" s="77">
        <f>IF('5-Yr PCSB Budget Base Case'!G16,G16/'5-Yr PCSB Budget Base Case'!G16,0)</f>
        <v>0</v>
      </c>
      <c r="M16" s="64">
        <f>IF('5-Yr PCSB Budget Base Case'!H16,H16/'5-Yr PCSB Budget Base Case'!H16,0)</f>
        <v>0</v>
      </c>
      <c r="N16" s="64">
        <f>IF('5-Yr PCSB Budget Base Case'!I16,I16/'5-Yr PCSB Budget Base Case'!I16,0)</f>
        <v>0</v>
      </c>
      <c r="O16" s="64">
        <f>IF('5-Yr PCSB Budget Base Case'!J16,J16/'5-Yr PCSB Budget Base Case'!J16,0)</f>
        <v>0</v>
      </c>
      <c r="P16" s="91">
        <f>IF('5-Yr PCSB Budget Base Case'!K16,K16/'5-Yr PCSB Budget Base Case'!K16,0)</f>
        <v>0</v>
      </c>
    </row>
    <row r="17" spans="1:16" x14ac:dyDescent="0.45">
      <c r="A17" s="15" t="str">
        <f t="shared" si="2"/>
        <v>PCSB 5-Year Budget</v>
      </c>
      <c r="B17" s="150">
        <f t="shared" si="2"/>
        <v>186</v>
      </c>
      <c r="C17" s="15" t="str">
        <f t="shared" si="2"/>
        <v>Kingsman Academy PCS</v>
      </c>
      <c r="D17" s="6" t="str">
        <f t="shared" si="2"/>
        <v>2025-2026</v>
      </c>
      <c r="E17" s="38">
        <v>7</v>
      </c>
      <c r="F17" s="35">
        <f>'5-Yr PCSB Budget Base Case'!F17</f>
        <v>1.08</v>
      </c>
      <c r="G17" s="50">
        <f>'5-Yr PCSB Budget Base Case'!G17-'5-Yr PCSB Budget No Expansion'!G17</f>
        <v>0</v>
      </c>
      <c r="H17" s="50">
        <f>'5-Yr PCSB Budget Base Case'!H17-'5-Yr PCSB Budget No Expansion'!H17</f>
        <v>0</v>
      </c>
      <c r="I17" s="50">
        <f>'5-Yr PCSB Budget Base Case'!I17-'5-Yr PCSB Budget No Expansion'!I17</f>
        <v>0</v>
      </c>
      <c r="J17" s="50">
        <f>'5-Yr PCSB Budget Base Case'!J17-'5-Yr PCSB Budget No Expansion'!J17</f>
        <v>0</v>
      </c>
      <c r="K17" s="50">
        <f>'5-Yr PCSB Budget Base Case'!K17-'5-Yr PCSB Budget No Expansion'!K17</f>
        <v>0</v>
      </c>
      <c r="L17" s="77">
        <f>IF('5-Yr PCSB Budget Base Case'!G17,G17/'5-Yr PCSB Budget Base Case'!G17,0)</f>
        <v>0</v>
      </c>
      <c r="M17" s="64">
        <f>IF('5-Yr PCSB Budget Base Case'!H17,H17/'5-Yr PCSB Budget Base Case'!H17,0)</f>
        <v>0</v>
      </c>
      <c r="N17" s="64">
        <f>IF('5-Yr PCSB Budget Base Case'!I17,I17/'5-Yr PCSB Budget Base Case'!I17,0)</f>
        <v>0</v>
      </c>
      <c r="O17" s="64">
        <f>IF('5-Yr PCSB Budget Base Case'!J17,J17/'5-Yr PCSB Budget Base Case'!J17,0)</f>
        <v>0</v>
      </c>
      <c r="P17" s="91">
        <f>IF('5-Yr PCSB Budget Base Case'!K17,K17/'5-Yr PCSB Budget Base Case'!K17,0)</f>
        <v>0</v>
      </c>
    </row>
    <row r="18" spans="1:16" x14ac:dyDescent="0.45">
      <c r="A18" s="15" t="str">
        <f t="shared" si="2"/>
        <v>PCSB 5-Year Budget</v>
      </c>
      <c r="B18" s="150">
        <f t="shared" si="2"/>
        <v>186</v>
      </c>
      <c r="C18" s="15" t="str">
        <f t="shared" si="2"/>
        <v>Kingsman Academy PCS</v>
      </c>
      <c r="D18" s="6" t="str">
        <f t="shared" si="2"/>
        <v>2025-2026</v>
      </c>
      <c r="E18" s="38">
        <v>8</v>
      </c>
      <c r="F18" s="35">
        <f>'5-Yr PCSB Budget Base Case'!F18</f>
        <v>1.08</v>
      </c>
      <c r="G18" s="50">
        <f>'5-Yr PCSB Budget Base Case'!G18-'5-Yr PCSB Budget No Expansion'!G18</f>
        <v>0</v>
      </c>
      <c r="H18" s="50">
        <f>'5-Yr PCSB Budget Base Case'!H18-'5-Yr PCSB Budget No Expansion'!H18</f>
        <v>0</v>
      </c>
      <c r="I18" s="50">
        <f>'5-Yr PCSB Budget Base Case'!I18-'5-Yr PCSB Budget No Expansion'!I18</f>
        <v>0</v>
      </c>
      <c r="J18" s="50">
        <f>'5-Yr PCSB Budget Base Case'!J18-'5-Yr PCSB Budget No Expansion'!J18</f>
        <v>0</v>
      </c>
      <c r="K18" s="50">
        <f>'5-Yr PCSB Budget Base Case'!K18-'5-Yr PCSB Budget No Expansion'!K18</f>
        <v>0</v>
      </c>
      <c r="L18" s="77">
        <f>IF('5-Yr PCSB Budget Base Case'!G18,G18/'5-Yr PCSB Budget Base Case'!G18,0)</f>
        <v>0</v>
      </c>
      <c r="M18" s="64">
        <f>IF('5-Yr PCSB Budget Base Case'!H18,H18/'5-Yr PCSB Budget Base Case'!H18,0)</f>
        <v>0</v>
      </c>
      <c r="N18" s="64">
        <f>IF('5-Yr PCSB Budget Base Case'!I18,I18/'5-Yr PCSB Budget Base Case'!I18,0)</f>
        <v>0</v>
      </c>
      <c r="O18" s="64">
        <f>IF('5-Yr PCSB Budget Base Case'!J18,J18/'5-Yr PCSB Budget Base Case'!J18,0)</f>
        <v>0</v>
      </c>
      <c r="P18" s="91">
        <f>IF('5-Yr PCSB Budget Base Case'!K18,K18/'5-Yr PCSB Budget Base Case'!K18,0)</f>
        <v>0</v>
      </c>
    </row>
    <row r="19" spans="1:16" x14ac:dyDescent="0.45">
      <c r="A19" s="15" t="str">
        <f t="shared" ref="A19:D56" si="3">A$2</f>
        <v>PCSB 5-Year Budget</v>
      </c>
      <c r="B19" s="150">
        <f t="shared" si="3"/>
        <v>186</v>
      </c>
      <c r="C19" s="15" t="str">
        <f t="shared" si="3"/>
        <v>Kingsman Academy PCS</v>
      </c>
      <c r="D19" s="6" t="str">
        <f t="shared" si="3"/>
        <v>2025-2026</v>
      </c>
      <c r="E19" s="38">
        <v>9</v>
      </c>
      <c r="F19" s="35">
        <f>'5-Yr PCSB Budget Base Case'!F19</f>
        <v>1.22</v>
      </c>
      <c r="G19" s="50">
        <f>'5-Yr PCSB Budget Base Case'!G19-'5-Yr PCSB Budget No Expansion'!G19</f>
        <v>0</v>
      </c>
      <c r="H19" s="50">
        <f>'5-Yr PCSB Budget Base Case'!H19-'5-Yr PCSB Budget No Expansion'!H19</f>
        <v>0</v>
      </c>
      <c r="I19" s="50">
        <f>'5-Yr PCSB Budget Base Case'!I19-'5-Yr PCSB Budget No Expansion'!I19</f>
        <v>0</v>
      </c>
      <c r="J19" s="50">
        <f>'5-Yr PCSB Budget Base Case'!J19-'5-Yr PCSB Budget No Expansion'!J19</f>
        <v>0</v>
      </c>
      <c r="K19" s="50">
        <f>'5-Yr PCSB Budget Base Case'!K19-'5-Yr PCSB Budget No Expansion'!K19</f>
        <v>0</v>
      </c>
      <c r="L19" s="77">
        <f>IF('5-Yr PCSB Budget Base Case'!G19,G19/'5-Yr PCSB Budget Base Case'!G19,0)</f>
        <v>0</v>
      </c>
      <c r="M19" s="64">
        <f>IF('5-Yr PCSB Budget Base Case'!H19,H19/'5-Yr PCSB Budget Base Case'!H19,0)</f>
        <v>0</v>
      </c>
      <c r="N19" s="64">
        <f>IF('5-Yr PCSB Budget Base Case'!I19,I19/'5-Yr PCSB Budget Base Case'!I19,0)</f>
        <v>0</v>
      </c>
      <c r="O19" s="64">
        <f>IF('5-Yr PCSB Budget Base Case'!J19,J19/'5-Yr PCSB Budget Base Case'!J19,0)</f>
        <v>0</v>
      </c>
      <c r="P19" s="91">
        <f>IF('5-Yr PCSB Budget Base Case'!K19,K19/'5-Yr PCSB Budget Base Case'!K19,0)</f>
        <v>0</v>
      </c>
    </row>
    <row r="20" spans="1:16" x14ac:dyDescent="0.45">
      <c r="A20" s="15" t="str">
        <f t="shared" si="3"/>
        <v>PCSB 5-Year Budget</v>
      </c>
      <c r="B20" s="150">
        <f t="shared" si="3"/>
        <v>186</v>
      </c>
      <c r="C20" s="15" t="str">
        <f t="shared" si="3"/>
        <v>Kingsman Academy PCS</v>
      </c>
      <c r="D20" s="6" t="str">
        <f t="shared" si="3"/>
        <v>2025-2026</v>
      </c>
      <c r="E20" s="38">
        <v>10</v>
      </c>
      <c r="F20" s="35">
        <f>'5-Yr PCSB Budget Base Case'!F20</f>
        <v>1.22</v>
      </c>
      <c r="G20" s="50">
        <f>'5-Yr PCSB Budget Base Case'!G20-'5-Yr PCSB Budget No Expansion'!G20</f>
        <v>0</v>
      </c>
      <c r="H20" s="50">
        <f>'5-Yr PCSB Budget Base Case'!H20-'5-Yr PCSB Budget No Expansion'!H20</f>
        <v>0</v>
      </c>
      <c r="I20" s="50">
        <f>'5-Yr PCSB Budget Base Case'!I20-'5-Yr PCSB Budget No Expansion'!I20</f>
        <v>0</v>
      </c>
      <c r="J20" s="50">
        <f>'5-Yr PCSB Budget Base Case'!J20-'5-Yr PCSB Budget No Expansion'!J20</f>
        <v>0</v>
      </c>
      <c r="K20" s="50">
        <f>'5-Yr PCSB Budget Base Case'!K20-'5-Yr PCSB Budget No Expansion'!K20</f>
        <v>0</v>
      </c>
      <c r="L20" s="77">
        <f>IF('5-Yr PCSB Budget Base Case'!G20,G20/'5-Yr PCSB Budget Base Case'!G20,0)</f>
        <v>0</v>
      </c>
      <c r="M20" s="64">
        <f>IF('5-Yr PCSB Budget Base Case'!H20,H20/'5-Yr PCSB Budget Base Case'!H20,0)</f>
        <v>0</v>
      </c>
      <c r="N20" s="64">
        <f>IF('5-Yr PCSB Budget Base Case'!I20,I20/'5-Yr PCSB Budget Base Case'!I20,0)</f>
        <v>0</v>
      </c>
      <c r="O20" s="64">
        <f>IF('5-Yr PCSB Budget Base Case'!J20,J20/'5-Yr PCSB Budget Base Case'!J20,0)</f>
        <v>0</v>
      </c>
      <c r="P20" s="91">
        <f>IF('5-Yr PCSB Budget Base Case'!K20,K20/'5-Yr PCSB Budget Base Case'!K20,0)</f>
        <v>0</v>
      </c>
    </row>
    <row r="21" spans="1:16" x14ac:dyDescent="0.45">
      <c r="A21" s="15" t="str">
        <f t="shared" si="3"/>
        <v>PCSB 5-Year Budget</v>
      </c>
      <c r="B21" s="150">
        <f t="shared" si="3"/>
        <v>186</v>
      </c>
      <c r="C21" s="15" t="str">
        <f t="shared" si="3"/>
        <v>Kingsman Academy PCS</v>
      </c>
      <c r="D21" s="6" t="str">
        <f t="shared" si="3"/>
        <v>2025-2026</v>
      </c>
      <c r="E21" s="38">
        <v>11</v>
      </c>
      <c r="F21" s="35">
        <f>'5-Yr PCSB Budget Base Case'!F21</f>
        <v>1.22</v>
      </c>
      <c r="G21" s="50">
        <f>'5-Yr PCSB Budget Base Case'!G21-'5-Yr PCSB Budget No Expansion'!G21</f>
        <v>0</v>
      </c>
      <c r="H21" s="50">
        <f>'5-Yr PCSB Budget Base Case'!H21-'5-Yr PCSB Budget No Expansion'!H21</f>
        <v>0</v>
      </c>
      <c r="I21" s="50">
        <f>'5-Yr PCSB Budget Base Case'!I21-'5-Yr PCSB Budget No Expansion'!I21</f>
        <v>0</v>
      </c>
      <c r="J21" s="50">
        <f>'5-Yr PCSB Budget Base Case'!J21-'5-Yr PCSB Budget No Expansion'!J21</f>
        <v>0</v>
      </c>
      <c r="K21" s="50">
        <f>'5-Yr PCSB Budget Base Case'!K21-'5-Yr PCSB Budget No Expansion'!K21</f>
        <v>0</v>
      </c>
      <c r="L21" s="77">
        <f>IF('5-Yr PCSB Budget Base Case'!G21,G21/'5-Yr PCSB Budget Base Case'!G21,0)</f>
        <v>0</v>
      </c>
      <c r="M21" s="64">
        <f>IF('5-Yr PCSB Budget Base Case'!H21,H21/'5-Yr PCSB Budget Base Case'!H21,0)</f>
        <v>0</v>
      </c>
      <c r="N21" s="64">
        <f>IF('5-Yr PCSB Budget Base Case'!I21,I21/'5-Yr PCSB Budget Base Case'!I21,0)</f>
        <v>0</v>
      </c>
      <c r="O21" s="64">
        <f>IF('5-Yr PCSB Budget Base Case'!J21,J21/'5-Yr PCSB Budget Base Case'!J21,0)</f>
        <v>0</v>
      </c>
      <c r="P21" s="91">
        <f>IF('5-Yr PCSB Budget Base Case'!K21,K21/'5-Yr PCSB Budget Base Case'!K21,0)</f>
        <v>0</v>
      </c>
    </row>
    <row r="22" spans="1:16" x14ac:dyDescent="0.45">
      <c r="A22" s="15" t="str">
        <f t="shared" si="3"/>
        <v>PCSB 5-Year Budget</v>
      </c>
      <c r="B22" s="150">
        <f t="shared" si="3"/>
        <v>186</v>
      </c>
      <c r="C22" s="15" t="str">
        <f t="shared" si="3"/>
        <v>Kingsman Academy PCS</v>
      </c>
      <c r="D22" s="6" t="str">
        <f t="shared" si="3"/>
        <v>2025-2026</v>
      </c>
      <c r="E22" s="38">
        <v>12</v>
      </c>
      <c r="F22" s="35">
        <f>'5-Yr PCSB Budget Base Case'!F22</f>
        <v>1.22</v>
      </c>
      <c r="G22" s="50">
        <f>'5-Yr PCSB Budget Base Case'!G22-'5-Yr PCSB Budget No Expansion'!G22</f>
        <v>0</v>
      </c>
      <c r="H22" s="50">
        <f>'5-Yr PCSB Budget Base Case'!H22-'5-Yr PCSB Budget No Expansion'!H22</f>
        <v>0</v>
      </c>
      <c r="I22" s="50">
        <f>'5-Yr PCSB Budget Base Case'!I22-'5-Yr PCSB Budget No Expansion'!I22</f>
        <v>0</v>
      </c>
      <c r="J22" s="50">
        <f>'5-Yr PCSB Budget Base Case'!J22-'5-Yr PCSB Budget No Expansion'!J22</f>
        <v>0</v>
      </c>
      <c r="K22" s="50">
        <f>'5-Yr PCSB Budget Base Case'!K22-'5-Yr PCSB Budget No Expansion'!K22</f>
        <v>0</v>
      </c>
      <c r="L22" s="77">
        <f>IF('5-Yr PCSB Budget Base Case'!G22,G22/'5-Yr PCSB Budget Base Case'!G22,0)</f>
        <v>0</v>
      </c>
      <c r="M22" s="64">
        <f>IF('5-Yr PCSB Budget Base Case'!H22,H22/'5-Yr PCSB Budget Base Case'!H22,0)</f>
        <v>0</v>
      </c>
      <c r="N22" s="64">
        <f>IF('5-Yr PCSB Budget Base Case'!I22,I22/'5-Yr PCSB Budget Base Case'!I22,0)</f>
        <v>0</v>
      </c>
      <c r="O22" s="64">
        <f>IF('5-Yr PCSB Budget Base Case'!J22,J22/'5-Yr PCSB Budget Base Case'!J22,0)</f>
        <v>0</v>
      </c>
      <c r="P22" s="91">
        <f>IF('5-Yr PCSB Budget Base Case'!K22,K22/'5-Yr PCSB Budget Base Case'!K22,0)</f>
        <v>0</v>
      </c>
    </row>
    <row r="23" spans="1:16" x14ac:dyDescent="0.45">
      <c r="A23" s="15" t="str">
        <f t="shared" si="3"/>
        <v>PCSB 5-Year Budget</v>
      </c>
      <c r="B23" s="150">
        <f t="shared" si="3"/>
        <v>186</v>
      </c>
      <c r="C23" s="15" t="str">
        <f t="shared" si="3"/>
        <v>Kingsman Academy PCS</v>
      </c>
      <c r="D23" s="6" t="str">
        <f t="shared" si="3"/>
        <v>2025-2026</v>
      </c>
      <c r="E23" s="37" t="s">
        <v>19</v>
      </c>
      <c r="F23" s="35">
        <f>'5-Yr PCSB Budget Base Case'!F23</f>
        <v>1.58</v>
      </c>
      <c r="G23" s="50">
        <f>'5-Yr PCSB Budget Base Case'!G23-'5-Yr PCSB Budget No Expansion'!G23</f>
        <v>0</v>
      </c>
      <c r="H23" s="50">
        <f>'5-Yr PCSB Budget Base Case'!H23-'5-Yr PCSB Budget No Expansion'!H23</f>
        <v>0</v>
      </c>
      <c r="I23" s="50">
        <f>'5-Yr PCSB Budget Base Case'!I23-'5-Yr PCSB Budget No Expansion'!I23</f>
        <v>0</v>
      </c>
      <c r="J23" s="50">
        <f>'5-Yr PCSB Budget Base Case'!J23-'5-Yr PCSB Budget No Expansion'!J23</f>
        <v>0</v>
      </c>
      <c r="K23" s="50">
        <f>'5-Yr PCSB Budget Base Case'!K23-'5-Yr PCSB Budget No Expansion'!K23</f>
        <v>0</v>
      </c>
      <c r="L23" s="77">
        <f>IF('5-Yr PCSB Budget Base Case'!G23,G23/'5-Yr PCSB Budget Base Case'!G23,0)</f>
        <v>0</v>
      </c>
      <c r="M23" s="64">
        <f>IF('5-Yr PCSB Budget Base Case'!H23,H23/'5-Yr PCSB Budget Base Case'!H23,0)</f>
        <v>0</v>
      </c>
      <c r="N23" s="64">
        <f>IF('5-Yr PCSB Budget Base Case'!I23,I23/'5-Yr PCSB Budget Base Case'!I23,0)</f>
        <v>0</v>
      </c>
      <c r="O23" s="64">
        <f>IF('5-Yr PCSB Budget Base Case'!J23,J23/'5-Yr PCSB Budget Base Case'!J23,0)</f>
        <v>0</v>
      </c>
      <c r="P23" s="91">
        <f>IF('5-Yr PCSB Budget Base Case'!K23,K23/'5-Yr PCSB Budget Base Case'!K23,0)</f>
        <v>0</v>
      </c>
    </row>
    <row r="24" spans="1:16" x14ac:dyDescent="0.45">
      <c r="A24" s="15" t="str">
        <f t="shared" si="3"/>
        <v>PCSB 5-Year Budget</v>
      </c>
      <c r="B24" s="150">
        <f t="shared" si="3"/>
        <v>186</v>
      </c>
      <c r="C24" s="15" t="str">
        <f t="shared" si="3"/>
        <v>Kingsman Academy PCS</v>
      </c>
      <c r="D24" s="6" t="str">
        <f t="shared" si="3"/>
        <v>2025-2026</v>
      </c>
      <c r="E24" s="37" t="s">
        <v>20</v>
      </c>
      <c r="F24" s="35">
        <f>'5-Yr PCSB Budget Base Case'!F24</f>
        <v>1.17</v>
      </c>
      <c r="G24" s="50">
        <f>'5-Yr PCSB Budget Base Case'!G24-'5-Yr PCSB Budget No Expansion'!G24</f>
        <v>0</v>
      </c>
      <c r="H24" s="50">
        <f>'5-Yr PCSB Budget Base Case'!H24-'5-Yr PCSB Budget No Expansion'!H24</f>
        <v>0</v>
      </c>
      <c r="I24" s="50">
        <f>'5-Yr PCSB Budget Base Case'!I24-'5-Yr PCSB Budget No Expansion'!I24</f>
        <v>0</v>
      </c>
      <c r="J24" s="50">
        <f>'5-Yr PCSB Budget Base Case'!J24-'5-Yr PCSB Budget No Expansion'!J24</f>
        <v>0</v>
      </c>
      <c r="K24" s="50">
        <f>'5-Yr PCSB Budget Base Case'!K24-'5-Yr PCSB Budget No Expansion'!K24</f>
        <v>0</v>
      </c>
      <c r="L24" s="77">
        <f>IF('5-Yr PCSB Budget Base Case'!G24,G24/'5-Yr PCSB Budget Base Case'!G24,0)</f>
        <v>0</v>
      </c>
      <c r="M24" s="64">
        <f>IF('5-Yr PCSB Budget Base Case'!H24,H24/'5-Yr PCSB Budget Base Case'!H24,0)</f>
        <v>0</v>
      </c>
      <c r="N24" s="64">
        <f>IF('5-Yr PCSB Budget Base Case'!I24,I24/'5-Yr PCSB Budget Base Case'!I24,0)</f>
        <v>0</v>
      </c>
      <c r="O24" s="64">
        <f>IF('5-Yr PCSB Budget Base Case'!J24,J24/'5-Yr PCSB Budget Base Case'!J24,0)</f>
        <v>0</v>
      </c>
      <c r="P24" s="91">
        <f>IF('5-Yr PCSB Budget Base Case'!K24,K24/'5-Yr PCSB Budget Base Case'!K24,0)</f>
        <v>0</v>
      </c>
    </row>
    <row r="25" spans="1:16" x14ac:dyDescent="0.45">
      <c r="A25" s="15" t="str">
        <f t="shared" si="3"/>
        <v>PCSB 5-Year Budget</v>
      </c>
      <c r="B25" s="150">
        <f t="shared" si="3"/>
        <v>186</v>
      </c>
      <c r="C25" s="15" t="str">
        <f t="shared" si="3"/>
        <v>Kingsman Academy PCS</v>
      </c>
      <c r="D25" s="6" t="str">
        <f t="shared" si="3"/>
        <v>2025-2026</v>
      </c>
      <c r="E25" s="37" t="s">
        <v>21</v>
      </c>
      <c r="F25" s="44">
        <f>'5-Yr PCSB Budget Base Case'!F25</f>
        <v>1</v>
      </c>
      <c r="G25" s="51">
        <f>'5-Yr PCSB Budget Base Case'!G25-'5-Yr PCSB Budget No Expansion'!G25</f>
        <v>0</v>
      </c>
      <c r="H25" s="51">
        <f>'5-Yr PCSB Budget Base Case'!H25-'5-Yr PCSB Budget No Expansion'!H25</f>
        <v>0</v>
      </c>
      <c r="I25" s="51">
        <f>'5-Yr PCSB Budget Base Case'!I25-'5-Yr PCSB Budget No Expansion'!I25</f>
        <v>0</v>
      </c>
      <c r="J25" s="51">
        <f>'5-Yr PCSB Budget Base Case'!J25-'5-Yr PCSB Budget No Expansion'!J25</f>
        <v>0</v>
      </c>
      <c r="K25" s="51">
        <f>'5-Yr PCSB Budget Base Case'!K25-'5-Yr PCSB Budget No Expansion'!K25</f>
        <v>0</v>
      </c>
      <c r="L25" s="78">
        <f>IF('5-Yr PCSB Budget Base Case'!G25,G25/'5-Yr PCSB Budget Base Case'!G25,0)</f>
        <v>0</v>
      </c>
      <c r="M25" s="65">
        <f>IF('5-Yr PCSB Budget Base Case'!H25,H25/'5-Yr PCSB Budget Base Case'!H25,0)</f>
        <v>0</v>
      </c>
      <c r="N25" s="65">
        <f>IF('5-Yr PCSB Budget Base Case'!I25,I25/'5-Yr PCSB Budget Base Case'!I25,0)</f>
        <v>0</v>
      </c>
      <c r="O25" s="65">
        <f>IF('5-Yr PCSB Budget Base Case'!J25,J25/'5-Yr PCSB Budget Base Case'!J25,0)</f>
        <v>0</v>
      </c>
      <c r="P25" s="92">
        <f>IF('5-Yr PCSB Budget Base Case'!K25,K25/'5-Yr PCSB Budget Base Case'!K25,0)</f>
        <v>0</v>
      </c>
    </row>
    <row r="26" spans="1:16" ht="30" customHeight="1" x14ac:dyDescent="0.45">
      <c r="A26" s="15" t="str">
        <f t="shared" si="3"/>
        <v>PCSB 5-Year Budget</v>
      </c>
      <c r="B26" s="150">
        <f t="shared" si="3"/>
        <v>186</v>
      </c>
      <c r="C26" s="15" t="str">
        <f t="shared" si="3"/>
        <v>Kingsman Academy PCS</v>
      </c>
      <c r="D26" s="6" t="str">
        <f t="shared" si="3"/>
        <v>2025-2026</v>
      </c>
      <c r="E26" s="39" t="s">
        <v>22</v>
      </c>
      <c r="F26" s="35">
        <f>'5-Yr PCSB Budget Base Case'!F26</f>
        <v>0.97</v>
      </c>
      <c r="G26" s="50">
        <f>'5-Yr PCSB Budget Base Case'!G26-'5-Yr PCSB Budget No Expansion'!G26</f>
        <v>0</v>
      </c>
      <c r="H26" s="50">
        <f>'5-Yr PCSB Budget Base Case'!H26-'5-Yr PCSB Budget No Expansion'!H26</f>
        <v>1</v>
      </c>
      <c r="I26" s="50">
        <f>'5-Yr PCSB Budget Base Case'!I26-'5-Yr PCSB Budget No Expansion'!I26</f>
        <v>1</v>
      </c>
      <c r="J26" s="50">
        <f>'5-Yr PCSB Budget Base Case'!J26-'5-Yr PCSB Budget No Expansion'!J26</f>
        <v>1</v>
      </c>
      <c r="K26" s="50">
        <f>'5-Yr PCSB Budget Base Case'!K26-'5-Yr PCSB Budget No Expansion'!K26</f>
        <v>1</v>
      </c>
      <c r="L26" s="77">
        <f>IF('5-Yr PCSB Budget Base Case'!G26,G26/'5-Yr PCSB Budget Base Case'!G26,0)</f>
        <v>0</v>
      </c>
      <c r="M26" s="64">
        <f>IF('5-Yr PCSB Budget Base Case'!H26,H26/'5-Yr PCSB Budget Base Case'!H26,0)</f>
        <v>0.125</v>
      </c>
      <c r="N26" s="64">
        <f>IF('5-Yr PCSB Budget Base Case'!I26,I26/'5-Yr PCSB Budget Base Case'!I26,0)</f>
        <v>0.125</v>
      </c>
      <c r="O26" s="64">
        <f>IF('5-Yr PCSB Budget Base Case'!J26,J26/'5-Yr PCSB Budget Base Case'!J26,0)</f>
        <v>0.125</v>
      </c>
      <c r="P26" s="91">
        <f>IF('5-Yr PCSB Budget Base Case'!K26,K26/'5-Yr PCSB Budget Base Case'!K26,0)</f>
        <v>0.125</v>
      </c>
    </row>
    <row r="27" spans="1:16" x14ac:dyDescent="0.45">
      <c r="A27" s="15" t="str">
        <f t="shared" si="3"/>
        <v>PCSB 5-Year Budget</v>
      </c>
      <c r="B27" s="150">
        <f t="shared" si="3"/>
        <v>186</v>
      </c>
      <c r="C27" s="15" t="str">
        <f t="shared" si="3"/>
        <v>Kingsman Academy PCS</v>
      </c>
      <c r="D27" s="6" t="str">
        <f t="shared" si="3"/>
        <v>2025-2026</v>
      </c>
      <c r="E27" s="39" t="s">
        <v>23</v>
      </c>
      <c r="F27" s="35">
        <f>'5-Yr PCSB Budget Base Case'!F27</f>
        <v>1.2</v>
      </c>
      <c r="G27" s="50">
        <f>'5-Yr PCSB Budget Base Case'!G27-'5-Yr PCSB Budget No Expansion'!G27</f>
        <v>0</v>
      </c>
      <c r="H27" s="50">
        <f>'5-Yr PCSB Budget Base Case'!H27-'5-Yr PCSB Budget No Expansion'!H27</f>
        <v>-6</v>
      </c>
      <c r="I27" s="50">
        <f>'5-Yr PCSB Budget Base Case'!I27-'5-Yr PCSB Budget No Expansion'!I27</f>
        <v>-6</v>
      </c>
      <c r="J27" s="50">
        <f>'5-Yr PCSB Budget Base Case'!J27-'5-Yr PCSB Budget No Expansion'!J27</f>
        <v>-6</v>
      </c>
      <c r="K27" s="50">
        <f>'5-Yr PCSB Budget Base Case'!K27-'5-Yr PCSB Budget No Expansion'!K27</f>
        <v>-6</v>
      </c>
      <c r="L27" s="77">
        <f>IF('5-Yr PCSB Budget Base Case'!G27,G27/'5-Yr PCSB Budget Base Case'!G27,0)</f>
        <v>0</v>
      </c>
      <c r="M27" s="64">
        <f>IF('5-Yr PCSB Budget Base Case'!H27,H27/'5-Yr PCSB Budget Base Case'!H27,0)</f>
        <v>-0.4</v>
      </c>
      <c r="N27" s="64">
        <f>IF('5-Yr PCSB Budget Base Case'!I27,I27/'5-Yr PCSB Budget Base Case'!I27,0)</f>
        <v>-0.4</v>
      </c>
      <c r="O27" s="64">
        <f>IF('5-Yr PCSB Budget Base Case'!J27,J27/'5-Yr PCSB Budget Base Case'!J27,0)</f>
        <v>-0.4</v>
      </c>
      <c r="P27" s="91">
        <f>IF('5-Yr PCSB Budget Base Case'!K27,K27/'5-Yr PCSB Budget Base Case'!K27,0)</f>
        <v>-0.4</v>
      </c>
    </row>
    <row r="28" spans="1:16" x14ac:dyDescent="0.45">
      <c r="A28" s="15" t="str">
        <f t="shared" si="3"/>
        <v>PCSB 5-Year Budget</v>
      </c>
      <c r="B28" s="150">
        <f t="shared" si="3"/>
        <v>186</v>
      </c>
      <c r="C28" s="15" t="str">
        <f t="shared" si="3"/>
        <v>Kingsman Academy PCS</v>
      </c>
      <c r="D28" s="6" t="str">
        <f t="shared" si="3"/>
        <v>2025-2026</v>
      </c>
      <c r="E28" s="39" t="s">
        <v>24</v>
      </c>
      <c r="F28" s="35">
        <f>'5-Yr PCSB Budget Base Case'!F28</f>
        <v>1.97</v>
      </c>
      <c r="G28" s="50">
        <f>'5-Yr PCSB Budget Base Case'!G28-'5-Yr PCSB Budget No Expansion'!G28</f>
        <v>0</v>
      </c>
      <c r="H28" s="50">
        <f>'5-Yr PCSB Budget Base Case'!H28-'5-Yr PCSB Budget No Expansion'!H28</f>
        <v>8</v>
      </c>
      <c r="I28" s="50">
        <f>'5-Yr PCSB Budget Base Case'!I28-'5-Yr PCSB Budget No Expansion'!I28</f>
        <v>8</v>
      </c>
      <c r="J28" s="50">
        <f>'5-Yr PCSB Budget Base Case'!J28-'5-Yr PCSB Budget No Expansion'!J28</f>
        <v>8</v>
      </c>
      <c r="K28" s="50">
        <f>'5-Yr PCSB Budget Base Case'!K28-'5-Yr PCSB Budget No Expansion'!K28</f>
        <v>8</v>
      </c>
      <c r="L28" s="77">
        <f>IF('5-Yr PCSB Budget Base Case'!G28,G28/'5-Yr PCSB Budget Base Case'!G28,0)</f>
        <v>0</v>
      </c>
      <c r="M28" s="64">
        <f>IF('5-Yr PCSB Budget Base Case'!H28,H28/'5-Yr PCSB Budget Base Case'!H28,0)</f>
        <v>0.30769230769230771</v>
      </c>
      <c r="N28" s="64">
        <f>IF('5-Yr PCSB Budget Base Case'!I28,I28/'5-Yr PCSB Budget Base Case'!I28,0)</f>
        <v>0.30769230769230771</v>
      </c>
      <c r="O28" s="64">
        <f>IF('5-Yr PCSB Budget Base Case'!J28,J28/'5-Yr PCSB Budget Base Case'!J28,0)</f>
        <v>0.30769230769230771</v>
      </c>
      <c r="P28" s="91">
        <f>IF('5-Yr PCSB Budget Base Case'!K28,K28/'5-Yr PCSB Budget Base Case'!K28,0)</f>
        <v>0.30769230769230771</v>
      </c>
    </row>
    <row r="29" spans="1:16" x14ac:dyDescent="0.45">
      <c r="A29" s="15" t="str">
        <f t="shared" si="3"/>
        <v>PCSB 5-Year Budget</v>
      </c>
      <c r="B29" s="150">
        <f t="shared" si="3"/>
        <v>186</v>
      </c>
      <c r="C29" s="15" t="str">
        <f t="shared" si="3"/>
        <v>Kingsman Academy PCS</v>
      </c>
      <c r="D29" s="6" t="str">
        <f t="shared" si="3"/>
        <v>2025-2026</v>
      </c>
      <c r="E29" s="39" t="s">
        <v>25</v>
      </c>
      <c r="F29" s="35">
        <f>'5-Yr PCSB Budget Base Case'!F29</f>
        <v>3.49</v>
      </c>
      <c r="G29" s="50">
        <f>'5-Yr PCSB Budget Base Case'!G29-'5-Yr PCSB Budget No Expansion'!G29</f>
        <v>0</v>
      </c>
      <c r="H29" s="50">
        <f>'5-Yr PCSB Budget Base Case'!H29-'5-Yr PCSB Budget No Expansion'!H29</f>
        <v>15</v>
      </c>
      <c r="I29" s="50">
        <f>'5-Yr PCSB Budget Base Case'!I29-'5-Yr PCSB Budget No Expansion'!I29</f>
        <v>15</v>
      </c>
      <c r="J29" s="50">
        <f>'5-Yr PCSB Budget Base Case'!J29-'5-Yr PCSB Budget No Expansion'!J29</f>
        <v>15</v>
      </c>
      <c r="K29" s="50">
        <f>'5-Yr PCSB Budget Base Case'!K29-'5-Yr PCSB Budget No Expansion'!K29</f>
        <v>15</v>
      </c>
      <c r="L29" s="77">
        <f>IF('5-Yr PCSB Budget Base Case'!G29,G29/'5-Yr PCSB Budget Base Case'!G29,0)</f>
        <v>0</v>
      </c>
      <c r="M29" s="64">
        <f>IF('5-Yr PCSB Budget Base Case'!H29,H29/'5-Yr PCSB Budget Base Case'!H29,0)</f>
        <v>0.16853932584269662</v>
      </c>
      <c r="N29" s="64">
        <f>IF('5-Yr PCSB Budget Base Case'!I29,I29/'5-Yr PCSB Budget Base Case'!I29,0)</f>
        <v>0.16853932584269662</v>
      </c>
      <c r="O29" s="64">
        <f>IF('5-Yr PCSB Budget Base Case'!J29,J29/'5-Yr PCSB Budget Base Case'!J29,0)</f>
        <v>0.16853932584269662</v>
      </c>
      <c r="P29" s="91">
        <f>IF('5-Yr PCSB Budget Base Case'!K29,K29/'5-Yr PCSB Budget Base Case'!K29,0)</f>
        <v>0.16853932584269662</v>
      </c>
    </row>
    <row r="30" spans="1:16" x14ac:dyDescent="0.45">
      <c r="A30" s="15" t="str">
        <f t="shared" si="3"/>
        <v>PCSB 5-Year Budget</v>
      </c>
      <c r="B30" s="150">
        <f t="shared" si="3"/>
        <v>186</v>
      </c>
      <c r="C30" s="15" t="str">
        <f t="shared" si="3"/>
        <v>Kingsman Academy PCS</v>
      </c>
      <c r="D30" s="6" t="str">
        <f t="shared" si="3"/>
        <v>2025-2026</v>
      </c>
      <c r="E30" s="39" t="s">
        <v>26</v>
      </c>
      <c r="F30" s="35">
        <f>'5-Yr PCSB Budget Base Case'!F30</f>
        <v>0.06</v>
      </c>
      <c r="G30" s="50">
        <f>'5-Yr PCSB Budget Base Case'!G30-'5-Yr PCSB Budget No Expansion'!G30</f>
        <v>0</v>
      </c>
      <c r="H30" s="50">
        <f>'5-Yr PCSB Budget Base Case'!H30-'5-Yr PCSB Budget No Expansion'!H30</f>
        <v>0</v>
      </c>
      <c r="I30" s="50">
        <f>'5-Yr PCSB Budget Base Case'!I30-'5-Yr PCSB Budget No Expansion'!I30</f>
        <v>0</v>
      </c>
      <c r="J30" s="50">
        <f>'5-Yr PCSB Budget Base Case'!J30-'5-Yr PCSB Budget No Expansion'!J30</f>
        <v>0</v>
      </c>
      <c r="K30" s="50">
        <f>'5-Yr PCSB Budget Base Case'!K30-'5-Yr PCSB Budget No Expansion'!K30</f>
        <v>0</v>
      </c>
      <c r="L30" s="77">
        <f>IF('5-Yr PCSB Budget Base Case'!G30,G30/'5-Yr PCSB Budget Base Case'!G30,0)</f>
        <v>0</v>
      </c>
      <c r="M30" s="64">
        <f>IF('5-Yr PCSB Budget Base Case'!H30,H30/'5-Yr PCSB Budget Base Case'!H30,0)</f>
        <v>0</v>
      </c>
      <c r="N30" s="64">
        <f>IF('5-Yr PCSB Budget Base Case'!I30,I30/'5-Yr PCSB Budget Base Case'!I30,0)</f>
        <v>0</v>
      </c>
      <c r="O30" s="64">
        <f>IF('5-Yr PCSB Budget Base Case'!J30,J30/'5-Yr PCSB Budget Base Case'!J30,0)</f>
        <v>0</v>
      </c>
      <c r="P30" s="91">
        <f>IF('5-Yr PCSB Budget Base Case'!K30,K30/'5-Yr PCSB Budget Base Case'!K30,0)</f>
        <v>0</v>
      </c>
    </row>
    <row r="31" spans="1:16" x14ac:dyDescent="0.45">
      <c r="A31" s="15" t="str">
        <f t="shared" si="3"/>
        <v>PCSB 5-Year Budget</v>
      </c>
      <c r="B31" s="150">
        <f t="shared" si="3"/>
        <v>186</v>
      </c>
      <c r="C31" s="15" t="str">
        <f t="shared" si="3"/>
        <v>Kingsman Academy PCS</v>
      </c>
      <c r="D31" s="6" t="str">
        <f t="shared" si="3"/>
        <v>2025-2026</v>
      </c>
      <c r="E31" s="39" t="s">
        <v>27</v>
      </c>
      <c r="F31" s="35">
        <f>'5-Yr PCSB Budget Base Case'!F31</f>
        <v>0.3</v>
      </c>
      <c r="G31" s="50">
        <f>'5-Yr PCSB Budget Base Case'!G31-'5-Yr PCSB Budget No Expansion'!G31</f>
        <v>0</v>
      </c>
      <c r="H31" s="50">
        <f>'5-Yr PCSB Budget Base Case'!H31-'5-Yr PCSB Budget No Expansion'!H31</f>
        <v>0</v>
      </c>
      <c r="I31" s="50">
        <f>'5-Yr PCSB Budget Base Case'!I31-'5-Yr PCSB Budget No Expansion'!I31</f>
        <v>0</v>
      </c>
      <c r="J31" s="50">
        <f>'5-Yr PCSB Budget Base Case'!J31-'5-Yr PCSB Budget No Expansion'!J31</f>
        <v>0</v>
      </c>
      <c r="K31" s="50">
        <f>'5-Yr PCSB Budget Base Case'!K31-'5-Yr PCSB Budget No Expansion'!K31</f>
        <v>0</v>
      </c>
      <c r="L31" s="77">
        <f>IF('5-Yr PCSB Budget Base Case'!G31,G31/'5-Yr PCSB Budget Base Case'!G31,0)</f>
        <v>0</v>
      </c>
      <c r="M31" s="64">
        <f>IF('5-Yr PCSB Budget Base Case'!H31,H31/'5-Yr PCSB Budget Base Case'!H31,0)</f>
        <v>0</v>
      </c>
      <c r="N31" s="64">
        <f>IF('5-Yr PCSB Budget Base Case'!I31,I31/'5-Yr PCSB Budget Base Case'!I31,0)</f>
        <v>0</v>
      </c>
      <c r="O31" s="64">
        <f>IF('5-Yr PCSB Budget Base Case'!J31,J31/'5-Yr PCSB Budget Base Case'!J31,0)</f>
        <v>0</v>
      </c>
      <c r="P31" s="91">
        <f>IF('5-Yr PCSB Budget Base Case'!K31,K31/'5-Yr PCSB Budget Base Case'!K31,0)</f>
        <v>0</v>
      </c>
    </row>
    <row r="32" spans="1:16" x14ac:dyDescent="0.45">
      <c r="A32" s="15" t="str">
        <f t="shared" si="3"/>
        <v>PCSB 5-Year Budget</v>
      </c>
      <c r="B32" s="150">
        <f t="shared" si="3"/>
        <v>186</v>
      </c>
      <c r="C32" s="15" t="str">
        <f t="shared" si="3"/>
        <v>Kingsman Academy PCS</v>
      </c>
      <c r="D32" s="6" t="str">
        <f t="shared" si="3"/>
        <v>2025-2026</v>
      </c>
      <c r="E32" s="39" t="s">
        <v>28</v>
      </c>
      <c r="F32" s="35">
        <f>'5-Yr PCSB Budget Base Case'!F32</f>
        <v>0.75</v>
      </c>
      <c r="G32" s="50">
        <f>'5-Yr PCSB Budget Base Case'!G32-'5-Yr PCSB Budget No Expansion'!G32</f>
        <v>0</v>
      </c>
      <c r="H32" s="50">
        <f>'5-Yr PCSB Budget Base Case'!H32-'5-Yr PCSB Budget No Expansion'!H32</f>
        <v>0</v>
      </c>
      <c r="I32" s="50">
        <f>'5-Yr PCSB Budget Base Case'!I32-'5-Yr PCSB Budget No Expansion'!I32</f>
        <v>0</v>
      </c>
      <c r="J32" s="50">
        <f>'5-Yr PCSB Budget Base Case'!J32-'5-Yr PCSB Budget No Expansion'!J32</f>
        <v>0</v>
      </c>
      <c r="K32" s="50">
        <f>'5-Yr PCSB Budget Base Case'!K32-'5-Yr PCSB Budget No Expansion'!K32</f>
        <v>0</v>
      </c>
      <c r="L32" s="77">
        <f>IF('5-Yr PCSB Budget Base Case'!G32,G32/'5-Yr PCSB Budget Base Case'!G32,0)</f>
        <v>0</v>
      </c>
      <c r="M32" s="64">
        <f>IF('5-Yr PCSB Budget Base Case'!H32,H32/'5-Yr PCSB Budget Base Case'!H32,0)</f>
        <v>0</v>
      </c>
      <c r="N32" s="64">
        <f>IF('5-Yr PCSB Budget Base Case'!I32,I32/'5-Yr PCSB Budget Base Case'!I32,0)</f>
        <v>0</v>
      </c>
      <c r="O32" s="64">
        <f>IF('5-Yr PCSB Budget Base Case'!J32,J32/'5-Yr PCSB Budget Base Case'!J32,0)</f>
        <v>0</v>
      </c>
      <c r="P32" s="91">
        <f>IF('5-Yr PCSB Budget Base Case'!K32,K32/'5-Yr PCSB Budget Base Case'!K32,0)</f>
        <v>0</v>
      </c>
    </row>
    <row r="33" spans="1:16" x14ac:dyDescent="0.45">
      <c r="A33" s="15" t="str">
        <f t="shared" si="3"/>
        <v>PCSB 5-Year Budget</v>
      </c>
      <c r="B33" s="150">
        <f t="shared" si="3"/>
        <v>186</v>
      </c>
      <c r="C33" s="15" t="str">
        <f t="shared" si="3"/>
        <v>Kingsman Academy PCS</v>
      </c>
      <c r="D33" s="6" t="str">
        <f t="shared" si="3"/>
        <v>2025-2026</v>
      </c>
      <c r="E33" s="39" t="s">
        <v>29</v>
      </c>
      <c r="F33" s="35">
        <f>'5-Yr PCSB Budget Base Case'!F33</f>
        <v>0.5</v>
      </c>
      <c r="G33" s="50">
        <f>'5-Yr PCSB Budget Base Case'!G33-'5-Yr PCSB Budget No Expansion'!G33</f>
        <v>0</v>
      </c>
      <c r="H33" s="50">
        <f>'5-Yr PCSB Budget Base Case'!H33-'5-Yr PCSB Budget No Expansion'!H33</f>
        <v>0</v>
      </c>
      <c r="I33" s="50">
        <f>'5-Yr PCSB Budget Base Case'!I33-'5-Yr PCSB Budget No Expansion'!I33</f>
        <v>0</v>
      </c>
      <c r="J33" s="50">
        <f>'5-Yr PCSB Budget Base Case'!J33-'5-Yr PCSB Budget No Expansion'!J33</f>
        <v>0</v>
      </c>
      <c r="K33" s="50">
        <f>'5-Yr PCSB Budget Base Case'!K33-'5-Yr PCSB Budget No Expansion'!K33</f>
        <v>0</v>
      </c>
      <c r="L33" s="77">
        <f>IF('5-Yr PCSB Budget Base Case'!G33,G33/'5-Yr PCSB Budget Base Case'!G33,0)</f>
        <v>0</v>
      </c>
      <c r="M33" s="64">
        <f>IF('5-Yr PCSB Budget Base Case'!H33,H33/'5-Yr PCSB Budget Base Case'!H33,0)</f>
        <v>0</v>
      </c>
      <c r="N33" s="64">
        <f>IF('5-Yr PCSB Budget Base Case'!I33,I33/'5-Yr PCSB Budget Base Case'!I33,0)</f>
        <v>0</v>
      </c>
      <c r="O33" s="64">
        <f>IF('5-Yr PCSB Budget Base Case'!J33,J33/'5-Yr PCSB Budget Base Case'!J33,0)</f>
        <v>0</v>
      </c>
      <c r="P33" s="91">
        <f>IF('5-Yr PCSB Budget Base Case'!K33,K33/'5-Yr PCSB Budget Base Case'!K33,0)</f>
        <v>0</v>
      </c>
    </row>
    <row r="34" spans="1:16" x14ac:dyDescent="0.45">
      <c r="A34" s="15" t="str">
        <f t="shared" si="3"/>
        <v>PCSB 5-Year Budget</v>
      </c>
      <c r="B34" s="150">
        <f t="shared" si="3"/>
        <v>186</v>
      </c>
      <c r="C34" s="15" t="str">
        <f t="shared" si="3"/>
        <v>Kingsman Academy PCS</v>
      </c>
      <c r="D34" s="6" t="str">
        <f t="shared" si="3"/>
        <v>2025-2026</v>
      </c>
      <c r="E34" s="39" t="s">
        <v>30</v>
      </c>
      <c r="F34" s="35">
        <f>'5-Yr PCSB Budget Base Case'!F34</f>
        <v>1.67</v>
      </c>
      <c r="G34" s="50">
        <f>'5-Yr PCSB Budget Base Case'!G34-'5-Yr PCSB Budget No Expansion'!G34</f>
        <v>0</v>
      </c>
      <c r="H34" s="50">
        <f>'5-Yr PCSB Budget Base Case'!H34-'5-Yr PCSB Budget No Expansion'!H34</f>
        <v>16</v>
      </c>
      <c r="I34" s="50">
        <f>'5-Yr PCSB Budget Base Case'!I34-'5-Yr PCSB Budget No Expansion'!I34</f>
        <v>16</v>
      </c>
      <c r="J34" s="50">
        <f>'5-Yr PCSB Budget Base Case'!J34-'5-Yr PCSB Budget No Expansion'!J34</f>
        <v>18</v>
      </c>
      <c r="K34" s="50">
        <f>'5-Yr PCSB Budget Base Case'!K34-'5-Yr PCSB Budget No Expansion'!K34</f>
        <v>18</v>
      </c>
      <c r="L34" s="77">
        <f>IF('5-Yr PCSB Budget Base Case'!G34,G34/'5-Yr PCSB Budget Base Case'!G34,0)</f>
        <v>0</v>
      </c>
      <c r="M34" s="64">
        <f>IF('5-Yr PCSB Budget Base Case'!H34,H34/'5-Yr PCSB Budget Base Case'!H34,0)</f>
        <v>1</v>
      </c>
      <c r="N34" s="64">
        <f>IF('5-Yr PCSB Budget Base Case'!I34,I34/'5-Yr PCSB Budget Base Case'!I34,0)</f>
        <v>1</v>
      </c>
      <c r="O34" s="64">
        <f>IF('5-Yr PCSB Budget Base Case'!J34,J34/'5-Yr PCSB Budget Base Case'!J34,0)</f>
        <v>1</v>
      </c>
      <c r="P34" s="91">
        <f>IF('5-Yr PCSB Budget Base Case'!K34,K34/'5-Yr PCSB Budget Base Case'!K34,0)</f>
        <v>1</v>
      </c>
    </row>
    <row r="35" spans="1:16" x14ac:dyDescent="0.45">
      <c r="A35" s="15" t="str">
        <f t="shared" si="3"/>
        <v>PCSB 5-Year Budget</v>
      </c>
      <c r="B35" s="150">
        <f t="shared" si="3"/>
        <v>186</v>
      </c>
      <c r="C35" s="15" t="str">
        <f t="shared" si="3"/>
        <v>Kingsman Academy PCS</v>
      </c>
      <c r="D35" s="6" t="str">
        <f t="shared" si="3"/>
        <v>2025-2026</v>
      </c>
      <c r="E35" s="39" t="s">
        <v>31</v>
      </c>
      <c r="F35" s="35">
        <f>'5-Yr PCSB Budget Base Case'!F35</f>
        <v>0.37</v>
      </c>
      <c r="G35" s="50">
        <f>'5-Yr PCSB Budget Base Case'!G35-'5-Yr PCSB Budget No Expansion'!G35</f>
        <v>0</v>
      </c>
      <c r="H35" s="50">
        <f>'5-Yr PCSB Budget Base Case'!H35-'5-Yr PCSB Budget No Expansion'!H35</f>
        <v>0</v>
      </c>
      <c r="I35" s="50">
        <f>'5-Yr PCSB Budget Base Case'!I35-'5-Yr PCSB Budget No Expansion'!I35</f>
        <v>0</v>
      </c>
      <c r="J35" s="50">
        <f>'5-Yr PCSB Budget Base Case'!J35-'5-Yr PCSB Budget No Expansion'!J35</f>
        <v>0</v>
      </c>
      <c r="K35" s="50">
        <f>'5-Yr PCSB Budget Base Case'!K35-'5-Yr PCSB Budget No Expansion'!K35</f>
        <v>0</v>
      </c>
      <c r="L35" s="77">
        <f>IF('5-Yr PCSB Budget Base Case'!G35,G35/'5-Yr PCSB Budget Base Case'!G35,0)</f>
        <v>0</v>
      </c>
      <c r="M35" s="64">
        <f>IF('5-Yr PCSB Budget Base Case'!H35,H35/'5-Yr PCSB Budget Base Case'!H35,0)</f>
        <v>0</v>
      </c>
      <c r="N35" s="64">
        <f>IF('5-Yr PCSB Budget Base Case'!I35,I35/'5-Yr PCSB Budget Base Case'!I35,0)</f>
        <v>0</v>
      </c>
      <c r="O35" s="64">
        <f>IF('5-Yr PCSB Budget Base Case'!J35,J35/'5-Yr PCSB Budget Base Case'!J35,0)</f>
        <v>0</v>
      </c>
      <c r="P35" s="91">
        <f>IF('5-Yr PCSB Budget Base Case'!K35,K35/'5-Yr PCSB Budget Base Case'!K35,0)</f>
        <v>0</v>
      </c>
    </row>
    <row r="36" spans="1:16" x14ac:dyDescent="0.45">
      <c r="A36" s="15" t="str">
        <f t="shared" si="3"/>
        <v>PCSB 5-Year Budget</v>
      </c>
      <c r="B36" s="150">
        <f t="shared" si="3"/>
        <v>186</v>
      </c>
      <c r="C36" s="15" t="str">
        <f t="shared" si="3"/>
        <v>Kingsman Academy PCS</v>
      </c>
      <c r="D36" s="6" t="str">
        <f t="shared" si="3"/>
        <v>2025-2026</v>
      </c>
      <c r="E36" s="39" t="s">
        <v>32</v>
      </c>
      <c r="F36" s="35">
        <f>'5-Yr PCSB Budget Base Case'!F36</f>
        <v>1.34</v>
      </c>
      <c r="G36" s="50">
        <f>'5-Yr PCSB Budget Base Case'!G36-'5-Yr PCSB Budget No Expansion'!G36</f>
        <v>0</v>
      </c>
      <c r="H36" s="50">
        <f>'5-Yr PCSB Budget Base Case'!H36-'5-Yr PCSB Budget No Expansion'!H36</f>
        <v>0</v>
      </c>
      <c r="I36" s="50">
        <f>'5-Yr PCSB Budget Base Case'!I36-'5-Yr PCSB Budget No Expansion'!I36</f>
        <v>0</v>
      </c>
      <c r="J36" s="50">
        <f>'5-Yr PCSB Budget Base Case'!J36-'5-Yr PCSB Budget No Expansion'!J36</f>
        <v>0</v>
      </c>
      <c r="K36" s="50">
        <f>'5-Yr PCSB Budget Base Case'!K36-'5-Yr PCSB Budget No Expansion'!K36</f>
        <v>0</v>
      </c>
      <c r="L36" s="77">
        <f>IF('5-Yr PCSB Budget Base Case'!G36,G36/'5-Yr PCSB Budget Base Case'!G36,0)</f>
        <v>0</v>
      </c>
      <c r="M36" s="64">
        <f>IF('5-Yr PCSB Budget Base Case'!H36,H36/'5-Yr PCSB Budget Base Case'!H36,0)</f>
        <v>0</v>
      </c>
      <c r="N36" s="64">
        <f>IF('5-Yr PCSB Budget Base Case'!I36,I36/'5-Yr PCSB Budget Base Case'!I36,0)</f>
        <v>0</v>
      </c>
      <c r="O36" s="64">
        <f>IF('5-Yr PCSB Budget Base Case'!J36,J36/'5-Yr PCSB Budget Base Case'!J36,0)</f>
        <v>0</v>
      </c>
      <c r="P36" s="91">
        <f>IF('5-Yr PCSB Budget Base Case'!K36,K36/'5-Yr PCSB Budget Base Case'!K36,0)</f>
        <v>0</v>
      </c>
    </row>
    <row r="37" spans="1:16" x14ac:dyDescent="0.45">
      <c r="A37" s="15" t="str">
        <f t="shared" si="3"/>
        <v>PCSB 5-Year Budget</v>
      </c>
      <c r="B37" s="150">
        <f t="shared" si="3"/>
        <v>186</v>
      </c>
      <c r="C37" s="15" t="str">
        <f t="shared" si="3"/>
        <v>Kingsman Academy PCS</v>
      </c>
      <c r="D37" s="6" t="str">
        <f t="shared" si="3"/>
        <v>2025-2026</v>
      </c>
      <c r="E37" s="39" t="s">
        <v>33</v>
      </c>
      <c r="F37" s="35">
        <f>'5-Yr PCSB Budget Base Case'!F37</f>
        <v>2.89</v>
      </c>
      <c r="G37" s="50">
        <f>'5-Yr PCSB Budget Base Case'!G37-'5-Yr PCSB Budget No Expansion'!G37</f>
        <v>0</v>
      </c>
      <c r="H37" s="50">
        <f>'5-Yr PCSB Budget Base Case'!H37-'5-Yr PCSB Budget No Expansion'!H37</f>
        <v>5</v>
      </c>
      <c r="I37" s="50">
        <f>'5-Yr PCSB Budget Base Case'!I37-'5-Yr PCSB Budget No Expansion'!I37</f>
        <v>5</v>
      </c>
      <c r="J37" s="50">
        <f>'5-Yr PCSB Budget Base Case'!J37-'5-Yr PCSB Budget No Expansion'!J37</f>
        <v>5</v>
      </c>
      <c r="K37" s="50">
        <f>'5-Yr PCSB Budget Base Case'!K37-'5-Yr PCSB Budget No Expansion'!K37</f>
        <v>5</v>
      </c>
      <c r="L37" s="77">
        <f>IF('5-Yr PCSB Budget Base Case'!G37,G37/'5-Yr PCSB Budget Base Case'!G37,0)</f>
        <v>0</v>
      </c>
      <c r="M37" s="64">
        <f>IF('5-Yr PCSB Budget Base Case'!H37,H37/'5-Yr PCSB Budget Base Case'!H37,0)</f>
        <v>1</v>
      </c>
      <c r="N37" s="64">
        <f>IF('5-Yr PCSB Budget Base Case'!I37,I37/'5-Yr PCSB Budget Base Case'!I37,0)</f>
        <v>1</v>
      </c>
      <c r="O37" s="64">
        <f>IF('5-Yr PCSB Budget Base Case'!J37,J37/'5-Yr PCSB Budget Base Case'!J37,0)</f>
        <v>1</v>
      </c>
      <c r="P37" s="91">
        <f>IF('5-Yr PCSB Budget Base Case'!K37,K37/'5-Yr PCSB Budget Base Case'!K37,0)</f>
        <v>1</v>
      </c>
    </row>
    <row r="38" spans="1:16" x14ac:dyDescent="0.45">
      <c r="A38" s="15" t="str">
        <f t="shared" si="3"/>
        <v>PCSB 5-Year Budget</v>
      </c>
      <c r="B38" s="150">
        <f t="shared" si="3"/>
        <v>186</v>
      </c>
      <c r="C38" s="15" t="str">
        <f t="shared" si="3"/>
        <v>Kingsman Academy PCS</v>
      </c>
      <c r="D38" s="6" t="str">
        <f t="shared" si="3"/>
        <v>2025-2026</v>
      </c>
      <c r="E38" s="39" t="s">
        <v>34</v>
      </c>
      <c r="F38" s="35">
        <f>'5-Yr PCSB Budget Base Case'!F38</f>
        <v>2.89</v>
      </c>
      <c r="G38" s="50">
        <f>'5-Yr PCSB Budget Base Case'!G38-'5-Yr PCSB Budget No Expansion'!G38</f>
        <v>0</v>
      </c>
      <c r="H38" s="50">
        <f>'5-Yr PCSB Budget Base Case'!H38-'5-Yr PCSB Budget No Expansion'!H38</f>
        <v>9</v>
      </c>
      <c r="I38" s="50">
        <f>'5-Yr PCSB Budget Base Case'!I38-'5-Yr PCSB Budget No Expansion'!I38</f>
        <v>9</v>
      </c>
      <c r="J38" s="50">
        <f>'5-Yr PCSB Budget Base Case'!J38-'5-Yr PCSB Budget No Expansion'!J38</f>
        <v>10</v>
      </c>
      <c r="K38" s="50">
        <f>'5-Yr PCSB Budget Base Case'!K38-'5-Yr PCSB Budget No Expansion'!K38</f>
        <v>10</v>
      </c>
      <c r="L38" s="77">
        <f>IF('5-Yr PCSB Budget Base Case'!G38,G38/'5-Yr PCSB Budget Base Case'!G38,0)</f>
        <v>0</v>
      </c>
      <c r="M38" s="64">
        <f>IF('5-Yr PCSB Budget Base Case'!H38,H38/'5-Yr PCSB Budget Base Case'!H38,0)</f>
        <v>1</v>
      </c>
      <c r="N38" s="64">
        <f>IF('5-Yr PCSB Budget Base Case'!I38,I38/'5-Yr PCSB Budget Base Case'!I38,0)</f>
        <v>1</v>
      </c>
      <c r="O38" s="64">
        <f>IF('5-Yr PCSB Budget Base Case'!J38,J38/'5-Yr PCSB Budget Base Case'!J38,0)</f>
        <v>1</v>
      </c>
      <c r="P38" s="91">
        <f>IF('5-Yr PCSB Budget Base Case'!K38,K38/'5-Yr PCSB Budget Base Case'!K38,0)</f>
        <v>1</v>
      </c>
    </row>
    <row r="39" spans="1:16" x14ac:dyDescent="0.45">
      <c r="A39" s="15" t="str">
        <f t="shared" si="3"/>
        <v>PCSB 5-Year Budget</v>
      </c>
      <c r="B39" s="150">
        <f t="shared" si="3"/>
        <v>186</v>
      </c>
      <c r="C39" s="15" t="str">
        <f t="shared" si="3"/>
        <v>Kingsman Academy PCS</v>
      </c>
      <c r="D39" s="6" t="str">
        <f t="shared" si="3"/>
        <v>2025-2026</v>
      </c>
      <c r="E39" s="39" t="s">
        <v>35</v>
      </c>
      <c r="F39" s="35">
        <f>'5-Yr PCSB Budget Base Case'!F39</f>
        <v>0.66800000000000004</v>
      </c>
      <c r="G39" s="50">
        <f>'5-Yr PCSB Budget Base Case'!G39-'5-Yr PCSB Budget No Expansion'!G39</f>
        <v>0</v>
      </c>
      <c r="H39" s="50">
        <f>'5-Yr PCSB Budget Base Case'!H39-'5-Yr PCSB Budget No Expansion'!H39</f>
        <v>0</v>
      </c>
      <c r="I39" s="50">
        <f>'5-Yr PCSB Budget Base Case'!I39-'5-Yr PCSB Budget No Expansion'!I39</f>
        <v>0</v>
      </c>
      <c r="J39" s="50">
        <f>'5-Yr PCSB Budget Base Case'!J39-'5-Yr PCSB Budget No Expansion'!J39</f>
        <v>0</v>
      </c>
      <c r="K39" s="50">
        <f>'5-Yr PCSB Budget Base Case'!K39-'5-Yr PCSB Budget No Expansion'!K39</f>
        <v>0</v>
      </c>
      <c r="L39" s="77">
        <f>IF('5-Yr PCSB Budget Base Case'!G39,G39/'5-Yr PCSB Budget Base Case'!G39,0)</f>
        <v>0</v>
      </c>
      <c r="M39" s="64">
        <f>IF('5-Yr PCSB Budget Base Case'!H39,H39/'5-Yr PCSB Budget Base Case'!H39,0)</f>
        <v>0</v>
      </c>
      <c r="N39" s="64">
        <f>IF('5-Yr PCSB Budget Base Case'!I39,I39/'5-Yr PCSB Budget Base Case'!I39,0)</f>
        <v>0</v>
      </c>
      <c r="O39" s="64">
        <f>IF('5-Yr PCSB Budget Base Case'!J39,J39/'5-Yr PCSB Budget Base Case'!J39,0)</f>
        <v>0</v>
      </c>
      <c r="P39" s="91">
        <f>IF('5-Yr PCSB Budget Base Case'!K39,K39/'5-Yr PCSB Budget Base Case'!K39,0)</f>
        <v>0</v>
      </c>
    </row>
    <row r="40" spans="1:16" x14ac:dyDescent="0.45">
      <c r="A40" s="15" t="str">
        <f t="shared" si="3"/>
        <v>PCSB 5-Year Budget</v>
      </c>
      <c r="B40" s="150">
        <f t="shared" si="3"/>
        <v>186</v>
      </c>
      <c r="C40" s="15" t="str">
        <f t="shared" si="3"/>
        <v>Kingsman Academy PCS</v>
      </c>
      <c r="D40" s="6" t="str">
        <f t="shared" si="3"/>
        <v>2025-2026</v>
      </c>
      <c r="E40" s="39" t="s">
        <v>36</v>
      </c>
      <c r="F40" s="35">
        <f>'5-Yr PCSB Budget Base Case'!F40</f>
        <v>6.3E-2</v>
      </c>
      <c r="G40" s="50">
        <f>'5-Yr PCSB Budget Base Case'!G40-'5-Yr PCSB Budget No Expansion'!G40</f>
        <v>0</v>
      </c>
      <c r="H40" s="50">
        <f>'5-Yr PCSB Budget Base Case'!H40-'5-Yr PCSB Budget No Expansion'!H40</f>
        <v>0</v>
      </c>
      <c r="I40" s="50">
        <f>'5-Yr PCSB Budget Base Case'!I40-'5-Yr PCSB Budget No Expansion'!I40</f>
        <v>0</v>
      </c>
      <c r="J40" s="50">
        <f>'5-Yr PCSB Budget Base Case'!J40-'5-Yr PCSB Budget No Expansion'!J40</f>
        <v>0</v>
      </c>
      <c r="K40" s="50">
        <f>'5-Yr PCSB Budget Base Case'!K40-'5-Yr PCSB Budget No Expansion'!K40</f>
        <v>0</v>
      </c>
      <c r="L40" s="77">
        <f>IF('5-Yr PCSB Budget Base Case'!G40,G40/'5-Yr PCSB Budget Base Case'!G40,0)</f>
        <v>0</v>
      </c>
      <c r="M40" s="64">
        <f>IF('5-Yr PCSB Budget Base Case'!H40,H40/'5-Yr PCSB Budget Base Case'!H40,0)</f>
        <v>0</v>
      </c>
      <c r="N40" s="64">
        <f>IF('5-Yr PCSB Budget Base Case'!I40,I40/'5-Yr PCSB Budget Base Case'!I40,0)</f>
        <v>0</v>
      </c>
      <c r="O40" s="64">
        <f>IF('5-Yr PCSB Budget Base Case'!J40,J40/'5-Yr PCSB Budget Base Case'!J40,0)</f>
        <v>0</v>
      </c>
      <c r="P40" s="91">
        <f>IF('5-Yr PCSB Budget Base Case'!K40,K40/'5-Yr PCSB Budget Base Case'!K40,0)</f>
        <v>0</v>
      </c>
    </row>
    <row r="41" spans="1:16" x14ac:dyDescent="0.45">
      <c r="A41" s="15" t="str">
        <f t="shared" si="3"/>
        <v>PCSB 5-Year Budget</v>
      </c>
      <c r="B41" s="150">
        <f t="shared" si="3"/>
        <v>186</v>
      </c>
      <c r="C41" s="15" t="str">
        <f t="shared" si="3"/>
        <v>Kingsman Academy PCS</v>
      </c>
      <c r="D41" s="6" t="str">
        <f t="shared" si="3"/>
        <v>2025-2026</v>
      </c>
      <c r="E41" s="39" t="s">
        <v>37</v>
      </c>
      <c r="F41" s="35">
        <f>'5-Yr PCSB Budget Base Case'!F41</f>
        <v>0.22700000000000001</v>
      </c>
      <c r="G41" s="50">
        <f>'5-Yr PCSB Budget Base Case'!G41-'5-Yr PCSB Budget No Expansion'!G41</f>
        <v>0</v>
      </c>
      <c r="H41" s="50">
        <f>'5-Yr PCSB Budget Base Case'!H41-'5-Yr PCSB Budget No Expansion'!H41</f>
        <v>0</v>
      </c>
      <c r="I41" s="50">
        <f>'5-Yr PCSB Budget Base Case'!I41-'5-Yr PCSB Budget No Expansion'!I41</f>
        <v>0</v>
      </c>
      <c r="J41" s="50">
        <f>'5-Yr PCSB Budget Base Case'!J41-'5-Yr PCSB Budget No Expansion'!J41</f>
        <v>0</v>
      </c>
      <c r="K41" s="50">
        <f>'5-Yr PCSB Budget Base Case'!K41-'5-Yr PCSB Budget No Expansion'!K41</f>
        <v>0</v>
      </c>
      <c r="L41" s="77">
        <f>IF('5-Yr PCSB Budget Base Case'!G41,G41/'5-Yr PCSB Budget Base Case'!G41,0)</f>
        <v>0</v>
      </c>
      <c r="M41" s="64">
        <f>IF('5-Yr PCSB Budget Base Case'!H41,H41/'5-Yr PCSB Budget Base Case'!H41,0)</f>
        <v>0</v>
      </c>
      <c r="N41" s="64">
        <f>IF('5-Yr PCSB Budget Base Case'!I41,I41/'5-Yr PCSB Budget Base Case'!I41,0)</f>
        <v>0</v>
      </c>
      <c r="O41" s="64">
        <f>IF('5-Yr PCSB Budget Base Case'!J41,J41/'5-Yr PCSB Budget Base Case'!J41,0)</f>
        <v>0</v>
      </c>
      <c r="P41" s="91">
        <f>IF('5-Yr PCSB Budget Base Case'!K41,K41/'5-Yr PCSB Budget Base Case'!K41,0)</f>
        <v>0</v>
      </c>
    </row>
    <row r="42" spans="1:16" x14ac:dyDescent="0.45">
      <c r="A42" s="15" t="str">
        <f t="shared" si="3"/>
        <v>PCSB 5-Year Budget</v>
      </c>
      <c r="B42" s="150">
        <f t="shared" si="3"/>
        <v>186</v>
      </c>
      <c r="C42" s="15" t="str">
        <f t="shared" si="3"/>
        <v>Kingsman Academy PCS</v>
      </c>
      <c r="D42" s="6" t="str">
        <f t="shared" si="3"/>
        <v>2025-2026</v>
      </c>
      <c r="E42" s="39" t="s">
        <v>38</v>
      </c>
      <c r="F42" s="35">
        <f>'5-Yr PCSB Budget Base Case'!F42</f>
        <v>0.49099999999999999</v>
      </c>
      <c r="G42" s="50">
        <f>'5-Yr PCSB Budget Base Case'!G42-'5-Yr PCSB Budget No Expansion'!G42</f>
        <v>0</v>
      </c>
      <c r="H42" s="50">
        <f>'5-Yr PCSB Budget Base Case'!H42-'5-Yr PCSB Budget No Expansion'!H42</f>
        <v>0</v>
      </c>
      <c r="I42" s="50">
        <f>'5-Yr PCSB Budget Base Case'!I42-'5-Yr PCSB Budget No Expansion'!I42</f>
        <v>0</v>
      </c>
      <c r="J42" s="50">
        <f>'5-Yr PCSB Budget Base Case'!J42-'5-Yr PCSB Budget No Expansion'!J42</f>
        <v>0</v>
      </c>
      <c r="K42" s="50">
        <f>'5-Yr PCSB Budget Base Case'!K42-'5-Yr PCSB Budget No Expansion'!K42</f>
        <v>0</v>
      </c>
      <c r="L42" s="77">
        <f>IF('5-Yr PCSB Budget Base Case'!G42,G42/'5-Yr PCSB Budget Base Case'!G42,0)</f>
        <v>0</v>
      </c>
      <c r="M42" s="64">
        <f>IF('5-Yr PCSB Budget Base Case'!H42,H42/'5-Yr PCSB Budget Base Case'!H42,0)</f>
        <v>0</v>
      </c>
      <c r="N42" s="64">
        <f>IF('5-Yr PCSB Budget Base Case'!I42,I42/'5-Yr PCSB Budget Base Case'!I42,0)</f>
        <v>0</v>
      </c>
      <c r="O42" s="64">
        <f>IF('5-Yr PCSB Budget Base Case'!J42,J42/'5-Yr PCSB Budget Base Case'!J42,0)</f>
        <v>0</v>
      </c>
      <c r="P42" s="91">
        <f>IF('5-Yr PCSB Budget Base Case'!K42,K42/'5-Yr PCSB Budget Base Case'!K42,0)</f>
        <v>0</v>
      </c>
    </row>
    <row r="43" spans="1:16" x14ac:dyDescent="0.45">
      <c r="A43" s="15" t="str">
        <f t="shared" si="3"/>
        <v>PCSB 5-Year Budget</v>
      </c>
      <c r="B43" s="150">
        <f t="shared" si="3"/>
        <v>186</v>
      </c>
      <c r="C43" s="15" t="str">
        <f t="shared" si="3"/>
        <v>Kingsman Academy PCS</v>
      </c>
      <c r="D43" s="6" t="str">
        <f t="shared" si="3"/>
        <v>2025-2026</v>
      </c>
      <c r="E43" s="39" t="s">
        <v>39</v>
      </c>
      <c r="F43" s="44">
        <f>'5-Yr PCSB Budget Base Case'!F43</f>
        <v>0.49099999999999999</v>
      </c>
      <c r="G43" s="51">
        <f>'5-Yr PCSB Budget Base Case'!G43-'5-Yr PCSB Budget No Expansion'!G43</f>
        <v>0</v>
      </c>
      <c r="H43" s="51">
        <f>'5-Yr PCSB Budget Base Case'!H43-'5-Yr PCSB Budget No Expansion'!H43</f>
        <v>0</v>
      </c>
      <c r="I43" s="51">
        <f>'5-Yr PCSB Budget Base Case'!I43-'5-Yr PCSB Budget No Expansion'!I43</f>
        <v>0</v>
      </c>
      <c r="J43" s="51">
        <f>'5-Yr PCSB Budget Base Case'!J43-'5-Yr PCSB Budget No Expansion'!J43</f>
        <v>0</v>
      </c>
      <c r="K43" s="51">
        <f>'5-Yr PCSB Budget Base Case'!K43-'5-Yr PCSB Budget No Expansion'!K43</f>
        <v>0</v>
      </c>
      <c r="L43" s="78">
        <f>IF('5-Yr PCSB Budget Base Case'!G43,G43/'5-Yr PCSB Budget Base Case'!G43,0)</f>
        <v>0</v>
      </c>
      <c r="M43" s="65">
        <f>IF('5-Yr PCSB Budget Base Case'!H43,H43/'5-Yr PCSB Budget Base Case'!H43,0)</f>
        <v>0</v>
      </c>
      <c r="N43" s="65">
        <f>IF('5-Yr PCSB Budget Base Case'!I43,I43/'5-Yr PCSB Budget Base Case'!I43,0)</f>
        <v>0</v>
      </c>
      <c r="O43" s="65">
        <f>IF('5-Yr PCSB Budget Base Case'!J43,J43/'5-Yr PCSB Budget Base Case'!J43,0)</f>
        <v>0</v>
      </c>
      <c r="P43" s="92">
        <f>IF('5-Yr PCSB Budget Base Case'!K43,K43/'5-Yr PCSB Budget Base Case'!K43,0)</f>
        <v>0</v>
      </c>
    </row>
    <row r="44" spans="1:16" ht="30" customHeight="1" x14ac:dyDescent="0.45">
      <c r="A44" s="15" t="str">
        <f t="shared" si="3"/>
        <v>PCSB 5-Year Budget</v>
      </c>
      <c r="B44" s="150">
        <f t="shared" si="3"/>
        <v>186</v>
      </c>
      <c r="C44" s="15" t="str">
        <f t="shared" si="3"/>
        <v>Kingsman Academy PCS</v>
      </c>
      <c r="D44" s="6" t="str">
        <f t="shared" si="3"/>
        <v>2025-2026</v>
      </c>
      <c r="E44" s="37" t="s">
        <v>40</v>
      </c>
      <c r="F44" s="5" t="e">
        <f>'5-Yr PCSB Budget Base Case'!F44-'5-Yr PCSB Budget No Expansion'!F44</f>
        <v>#VALUE!</v>
      </c>
      <c r="G44" s="12">
        <f>'5-Yr PCSB Budget Base Case'!G44-'5-Yr PCSB Budget No Expansion'!G44</f>
        <v>0</v>
      </c>
      <c r="H44" s="12">
        <f>'5-Yr PCSB Budget Base Case'!H44-'5-Yr PCSB Budget No Expansion'!H44</f>
        <v>0</v>
      </c>
      <c r="I44" s="12">
        <f>'5-Yr PCSB Budget Base Case'!I44-'5-Yr PCSB Budget No Expansion'!I44</f>
        <v>0</v>
      </c>
      <c r="J44" s="12">
        <f>'5-Yr PCSB Budget Base Case'!J44-'5-Yr PCSB Budget No Expansion'!J44</f>
        <v>0</v>
      </c>
      <c r="K44" s="12">
        <f>'5-Yr PCSB Budget Base Case'!K44-'5-Yr PCSB Budget No Expansion'!K44</f>
        <v>0</v>
      </c>
      <c r="L44" s="75">
        <f>IF('5-Yr PCSB Budget Base Case'!G44,G44/'5-Yr PCSB Budget Base Case'!G44,0)</f>
        <v>0</v>
      </c>
      <c r="M44" s="62">
        <f>IF('5-Yr PCSB Budget Base Case'!H44,H44/'5-Yr PCSB Budget Base Case'!H44,0)</f>
        <v>0</v>
      </c>
      <c r="N44" s="62">
        <f>IF('5-Yr PCSB Budget Base Case'!I44,I44/'5-Yr PCSB Budget Base Case'!I44,0)</f>
        <v>0</v>
      </c>
      <c r="O44" s="62">
        <f>IF('5-Yr PCSB Budget Base Case'!J44,J44/'5-Yr PCSB Budget Base Case'!J44,0)</f>
        <v>0</v>
      </c>
      <c r="P44" s="89">
        <f>IF('5-Yr PCSB Budget Base Case'!K44,K44/'5-Yr PCSB Budget Base Case'!K44,0)</f>
        <v>0</v>
      </c>
    </row>
    <row r="45" spans="1:16" x14ac:dyDescent="0.45">
      <c r="A45" s="15" t="str">
        <f t="shared" si="3"/>
        <v>PCSB 5-Year Budget</v>
      </c>
      <c r="B45" s="150">
        <f t="shared" si="3"/>
        <v>186</v>
      </c>
      <c r="C45" s="15" t="str">
        <f t="shared" si="3"/>
        <v>Kingsman Academy PCS</v>
      </c>
      <c r="D45" s="6" t="str">
        <f t="shared" si="3"/>
        <v>2025-2026</v>
      </c>
      <c r="E45" s="39" t="s">
        <v>42</v>
      </c>
      <c r="F45" s="5" t="e">
        <f>'5-Yr PCSB Budget Base Case'!F45-'5-Yr PCSB Budget No Expansion'!F45</f>
        <v>#VALUE!</v>
      </c>
      <c r="G45" s="52">
        <f>'5-Yr PCSB Budget Base Case'!G45-'5-Yr PCSB Budget No Expansion'!G45</f>
        <v>0</v>
      </c>
      <c r="H45" s="52">
        <f>'5-Yr PCSB Budget Base Case'!H45-'5-Yr PCSB Budget No Expansion'!H45</f>
        <v>0</v>
      </c>
      <c r="I45" s="52">
        <f>'5-Yr PCSB Budget Base Case'!I45-'5-Yr PCSB Budget No Expansion'!I45</f>
        <v>0</v>
      </c>
      <c r="J45" s="52">
        <f>'5-Yr PCSB Budget Base Case'!J45-'5-Yr PCSB Budget No Expansion'!J45</f>
        <v>0</v>
      </c>
      <c r="K45" s="52">
        <f>'5-Yr PCSB Budget Base Case'!K45-'5-Yr PCSB Budget No Expansion'!K45</f>
        <v>0</v>
      </c>
      <c r="L45" s="79">
        <f>IF('5-Yr PCSB Budget Base Case'!G45,G45/'5-Yr PCSB Budget Base Case'!G45,0)</f>
        <v>0</v>
      </c>
      <c r="M45" s="66">
        <f>IF('5-Yr PCSB Budget Base Case'!H45,H45/'5-Yr PCSB Budget Base Case'!H45,0)</f>
        <v>0</v>
      </c>
      <c r="N45" s="66">
        <f>IF('5-Yr PCSB Budget Base Case'!I45,I45/'5-Yr PCSB Budget Base Case'!I45,0)</f>
        <v>0</v>
      </c>
      <c r="O45" s="66">
        <f>IF('5-Yr PCSB Budget Base Case'!J45,J45/'5-Yr PCSB Budget Base Case'!J45,0)</f>
        <v>0</v>
      </c>
      <c r="P45" s="93">
        <f>IF('5-Yr PCSB Budget Base Case'!K45,K45/'5-Yr PCSB Budget Base Case'!K45,0)</f>
        <v>0</v>
      </c>
    </row>
    <row r="46" spans="1:16" ht="30" customHeight="1" x14ac:dyDescent="0.45">
      <c r="A46" s="15" t="str">
        <f t="shared" si="3"/>
        <v>PCSB 5-Year Budget</v>
      </c>
      <c r="B46" s="150">
        <f t="shared" si="3"/>
        <v>186</v>
      </c>
      <c r="C46" s="15" t="str">
        <f t="shared" si="3"/>
        <v>Kingsman Academy PCS</v>
      </c>
      <c r="D46" s="6" t="str">
        <f t="shared" si="3"/>
        <v>2025-2026</v>
      </c>
      <c r="E46" s="37" t="s">
        <v>43</v>
      </c>
      <c r="F46" s="5" t="e">
        <f>'5-Yr PCSB Budget Base Case'!F46-'5-Yr PCSB Budget No Expansion'!F46</f>
        <v>#VALUE!</v>
      </c>
      <c r="G46" s="36">
        <f>'5-Yr PCSB Budget Base Case'!G46-'5-Yr PCSB Budget No Expansion'!G46</f>
        <v>0</v>
      </c>
      <c r="H46" s="36">
        <f>'5-Yr PCSB Budget Base Case'!H46-'5-Yr PCSB Budget No Expansion'!H46</f>
        <v>0</v>
      </c>
      <c r="I46" s="36">
        <f>'5-Yr PCSB Budget Base Case'!I46-'5-Yr PCSB Budget No Expansion'!I46</f>
        <v>0</v>
      </c>
      <c r="J46" s="36">
        <f>'5-Yr PCSB Budget Base Case'!J46-'5-Yr PCSB Budget No Expansion'!J46</f>
        <v>0</v>
      </c>
      <c r="K46" s="36">
        <f>'5-Yr PCSB Budget Base Case'!K46-'5-Yr PCSB Budget No Expansion'!K46</f>
        <v>0</v>
      </c>
      <c r="L46" s="80">
        <f>IF('5-Yr PCSB Budget Base Case'!G46,G46/'5-Yr PCSB Budget Base Case'!G46,0)</f>
        <v>0</v>
      </c>
      <c r="M46" s="67">
        <f>IF('5-Yr PCSB Budget Base Case'!H46,H46/'5-Yr PCSB Budget Base Case'!H46,0)</f>
        <v>0</v>
      </c>
      <c r="N46" s="67">
        <f>IF('5-Yr PCSB Budget Base Case'!I46,I46/'5-Yr PCSB Budget Base Case'!I46,0)</f>
        <v>0</v>
      </c>
      <c r="O46" s="67">
        <f>IF('5-Yr PCSB Budget Base Case'!J46,J46/'5-Yr PCSB Budget Base Case'!J46,0)</f>
        <v>0</v>
      </c>
      <c r="P46" s="94">
        <f>IF('5-Yr PCSB Budget Base Case'!K46,K46/'5-Yr PCSB Budget Base Case'!K46,0)</f>
        <v>0</v>
      </c>
    </row>
    <row r="47" spans="1:16" x14ac:dyDescent="0.45">
      <c r="A47" s="15" t="str">
        <f t="shared" si="3"/>
        <v>PCSB 5-Year Budget</v>
      </c>
      <c r="B47" s="150">
        <f t="shared" si="3"/>
        <v>186</v>
      </c>
      <c r="C47" s="15" t="str">
        <f t="shared" si="3"/>
        <v>Kingsman Academy PCS</v>
      </c>
      <c r="D47" s="6" t="str">
        <f t="shared" si="3"/>
        <v>2025-2026</v>
      </c>
      <c r="E47" s="39" t="s">
        <v>44</v>
      </c>
      <c r="F47" s="5" t="e">
        <f>'5-Yr PCSB Budget Base Case'!F47-'5-Yr PCSB Budget No Expansion'!F47</f>
        <v>#VALUE!</v>
      </c>
      <c r="G47" s="36">
        <f>'5-Yr PCSB Budget Base Case'!G47-'5-Yr PCSB Budget No Expansion'!G47</f>
        <v>0</v>
      </c>
      <c r="H47" s="36">
        <f>'5-Yr PCSB Budget Base Case'!H47-'5-Yr PCSB Budget No Expansion'!H47</f>
        <v>1994530.0221000006</v>
      </c>
      <c r="I47" s="36">
        <f>'5-Yr PCSB Budget Base Case'!I47-'5-Yr PCSB Budget No Expansion'!I47</f>
        <v>2034420.6225420004</v>
      </c>
      <c r="J47" s="36">
        <f>'5-Yr PCSB Budget Base Case'!J47-'5-Yr PCSB Budget No Expansion'!J47</f>
        <v>2175278.9504430601</v>
      </c>
      <c r="K47" s="36">
        <f>'5-Yr PCSB Budget Base Case'!K47-'5-Yr PCSB Budget No Expansion'!K47</f>
        <v>2218784.5294519216</v>
      </c>
      <c r="L47" s="80">
        <f>IF('5-Yr PCSB Budget Base Case'!G47,G47/'5-Yr PCSB Budget Base Case'!G47,0)</f>
        <v>0</v>
      </c>
      <c r="M47" s="67">
        <f>IF('5-Yr PCSB Budget Base Case'!H47,H47/'5-Yr PCSB Budget Base Case'!H47,0)</f>
        <v>0.27842858067439002</v>
      </c>
      <c r="N47" s="67">
        <f>IF('5-Yr PCSB Budget Base Case'!I47,I47/'5-Yr PCSB Budget Base Case'!I47,0)</f>
        <v>0.27842858067439002</v>
      </c>
      <c r="O47" s="67">
        <f>IF('5-Yr PCSB Budget Base Case'!J47,J47/'5-Yr PCSB Budget Base Case'!J47,0)</f>
        <v>0.28799812670299724</v>
      </c>
      <c r="P47" s="94">
        <f>IF('5-Yr PCSB Budget Base Case'!K47,K47/'5-Yr PCSB Budget Base Case'!K47,0)</f>
        <v>0.28799812670299729</v>
      </c>
    </row>
    <row r="48" spans="1:16" x14ac:dyDescent="0.45">
      <c r="A48" s="15" t="str">
        <f t="shared" si="3"/>
        <v>PCSB 5-Year Budget</v>
      </c>
      <c r="B48" s="150">
        <f t="shared" si="3"/>
        <v>186</v>
      </c>
      <c r="C48" s="15" t="str">
        <f t="shared" si="3"/>
        <v>Kingsman Academy PCS</v>
      </c>
      <c r="D48" s="6" t="str">
        <f t="shared" si="3"/>
        <v>2025-2026</v>
      </c>
      <c r="E48" s="40" t="s">
        <v>45</v>
      </c>
      <c r="F48" s="5" t="e">
        <f>'5-Yr PCSB Budget Base Case'!F48-'5-Yr PCSB Budget No Expansion'!F48</f>
        <v>#VALUE!</v>
      </c>
      <c r="G48" s="36">
        <f>'5-Yr PCSB Budget Base Case'!G48-'5-Yr PCSB Budget No Expansion'!G48</f>
        <v>0</v>
      </c>
      <c r="H48" s="36">
        <f>'5-Yr PCSB Budget Base Case'!H48-'5-Yr PCSB Budget No Expansion'!H48</f>
        <v>79911.360000000335</v>
      </c>
      <c r="I48" s="36">
        <f>'5-Yr PCSB Budget Base Case'!I48-'5-Yr PCSB Budget No Expansion'!I48</f>
        <v>54036.441600000253</v>
      </c>
      <c r="J48" s="36">
        <f>'5-Yr PCSB Budget Base Case'!J48-'5-Yr PCSB Budget No Expansion'!J48</f>
        <v>69480.730114799924</v>
      </c>
      <c r="K48" s="36">
        <f>'5-Yr PCSB Budget Base Case'!K48-'5-Yr PCSB Budget No Expansion'!K48</f>
        <v>71634.632748358883</v>
      </c>
      <c r="L48" s="80">
        <f>IF('5-Yr PCSB Budget Base Case'!G48,G48/'5-Yr PCSB Budget Base Case'!G48,0)</f>
        <v>0</v>
      </c>
      <c r="M48" s="67">
        <f>IF('5-Yr PCSB Budget Base Case'!H48,H48/'5-Yr PCSB Budget Base Case'!H48,0)</f>
        <v>5.9189068309555448E-2</v>
      </c>
      <c r="N48" s="67">
        <f>IF('5-Yr PCSB Budget Base Case'!I48,I48/'5-Yr PCSB Budget Base Case'!I48,0)</f>
        <v>3.9627652898169899E-2</v>
      </c>
      <c r="O48" s="67">
        <f>IF('5-Yr PCSB Budget Base Case'!J48,J48/'5-Yr PCSB Budget Base Case'!J48,0)</f>
        <v>4.8942317261523489E-2</v>
      </c>
      <c r="P48" s="94">
        <f>IF('5-Yr PCSB Budget Base Case'!K48,K48/'5-Yr PCSB Budget Base Case'!K48,0)</f>
        <v>4.89423172615236E-2</v>
      </c>
    </row>
    <row r="49" spans="1:16" ht="15" customHeight="1" x14ac:dyDescent="0.45">
      <c r="A49" s="15" t="str">
        <f t="shared" si="3"/>
        <v>PCSB 5-Year Budget</v>
      </c>
      <c r="B49" s="150">
        <f t="shared" si="3"/>
        <v>186</v>
      </c>
      <c r="C49" s="15" t="str">
        <f t="shared" si="3"/>
        <v>Kingsman Academy PCS</v>
      </c>
      <c r="D49" s="6" t="str">
        <f t="shared" si="3"/>
        <v>2025-2026</v>
      </c>
      <c r="E49" t="s">
        <v>46</v>
      </c>
      <c r="F49" s="5" t="e">
        <f>'5-Yr PCSB Budget Base Case'!F49-'5-Yr PCSB Budget No Expansion'!F49</f>
        <v>#VALUE!</v>
      </c>
      <c r="G49" s="12">
        <f>'5-Yr PCSB Budget Base Case'!G49-'5-Yr PCSB Budget No Expansion'!G49</f>
        <v>0</v>
      </c>
      <c r="H49" s="12">
        <f>'5-Yr PCSB Budget Base Case'!H49-'5-Yr PCSB Budget No Expansion'!H49</f>
        <v>0</v>
      </c>
      <c r="I49" s="12">
        <f>'5-Yr PCSB Budget Base Case'!I49-'5-Yr PCSB Budget No Expansion'!I49</f>
        <v>0</v>
      </c>
      <c r="J49" s="12">
        <f>'5-Yr PCSB Budget Base Case'!J49-'5-Yr PCSB Budget No Expansion'!J49</f>
        <v>0</v>
      </c>
      <c r="K49" s="12">
        <f>'5-Yr PCSB Budget Base Case'!K49-'5-Yr PCSB Budget No Expansion'!K49</f>
        <v>0</v>
      </c>
      <c r="L49" s="75">
        <f>IF('5-Yr PCSB Budget Base Case'!G49,G49/'5-Yr PCSB Budget Base Case'!G49,0)</f>
        <v>0</v>
      </c>
      <c r="M49" s="62">
        <f>IF('5-Yr PCSB Budget Base Case'!H49,H49/'5-Yr PCSB Budget Base Case'!H49,0)</f>
        <v>0</v>
      </c>
      <c r="N49" s="62">
        <f>IF('5-Yr PCSB Budget Base Case'!I49,I49/'5-Yr PCSB Budget Base Case'!I49,0)</f>
        <v>0</v>
      </c>
      <c r="O49" s="62">
        <f>IF('5-Yr PCSB Budget Base Case'!J49,J49/'5-Yr PCSB Budget Base Case'!J49,0)</f>
        <v>0</v>
      </c>
      <c r="P49" s="89">
        <f>IF('5-Yr PCSB Budget Base Case'!K49,K49/'5-Yr PCSB Budget Base Case'!K49,0)</f>
        <v>0</v>
      </c>
    </row>
    <row r="50" spans="1:16" x14ac:dyDescent="0.45">
      <c r="A50" s="15" t="str">
        <f t="shared" si="3"/>
        <v>PCSB 5-Year Budget</v>
      </c>
      <c r="B50" s="150">
        <f t="shared" si="3"/>
        <v>186</v>
      </c>
      <c r="C50" s="15" t="str">
        <f t="shared" si="3"/>
        <v>Kingsman Academy PCS</v>
      </c>
      <c r="D50" s="6" t="str">
        <f t="shared" si="3"/>
        <v>2025-2026</v>
      </c>
      <c r="E50" t="s">
        <v>47</v>
      </c>
      <c r="F50" s="5" t="e">
        <f>'5-Yr PCSB Budget Base Case'!F50-'5-Yr PCSB Budget No Expansion'!F50</f>
        <v>#VALUE!</v>
      </c>
      <c r="G50" s="12">
        <f>'5-Yr PCSB Budget Base Case'!G50-'5-Yr PCSB Budget No Expansion'!G50</f>
        <v>0</v>
      </c>
      <c r="H50" s="12">
        <f>'5-Yr PCSB Budget Base Case'!H50-'5-Yr PCSB Budget No Expansion'!H50</f>
        <v>0</v>
      </c>
      <c r="I50" s="12">
        <f>'5-Yr PCSB Budget Base Case'!I50-'5-Yr PCSB Budget No Expansion'!I50</f>
        <v>0</v>
      </c>
      <c r="J50" s="12">
        <f>'5-Yr PCSB Budget Base Case'!J50-'5-Yr PCSB Budget No Expansion'!J50</f>
        <v>0</v>
      </c>
      <c r="K50" s="12">
        <f>'5-Yr PCSB Budget Base Case'!K50-'5-Yr PCSB Budget No Expansion'!K50</f>
        <v>0</v>
      </c>
      <c r="L50" s="75">
        <f>IF('5-Yr PCSB Budget Base Case'!G50,G50/'5-Yr PCSB Budget Base Case'!G50,0)</f>
        <v>0</v>
      </c>
      <c r="M50" s="62">
        <f>IF('5-Yr PCSB Budget Base Case'!H50,H50/'5-Yr PCSB Budget Base Case'!H50,0)</f>
        <v>0</v>
      </c>
      <c r="N50" s="62">
        <f>IF('5-Yr PCSB Budget Base Case'!I50,I50/'5-Yr PCSB Budget Base Case'!I50,0)</f>
        <v>0</v>
      </c>
      <c r="O50" s="62">
        <f>IF('5-Yr PCSB Budget Base Case'!J50,J50/'5-Yr PCSB Budget Base Case'!J50,0)</f>
        <v>0</v>
      </c>
      <c r="P50" s="89">
        <f>IF('5-Yr PCSB Budget Base Case'!K50,K50/'5-Yr PCSB Budget Base Case'!K50,0)</f>
        <v>0</v>
      </c>
    </row>
    <row r="51" spans="1:16" x14ac:dyDescent="0.45">
      <c r="A51" s="15" t="str">
        <f t="shared" si="3"/>
        <v>PCSB 5-Year Budget</v>
      </c>
      <c r="B51" s="150">
        <f t="shared" si="3"/>
        <v>186</v>
      </c>
      <c r="C51" s="15" t="str">
        <f t="shared" si="3"/>
        <v>Kingsman Academy PCS</v>
      </c>
      <c r="D51" s="6" t="str">
        <f t="shared" si="3"/>
        <v>2025-2026</v>
      </c>
      <c r="E51" t="s">
        <v>48</v>
      </c>
      <c r="F51" s="5" t="e">
        <f>'5-Yr PCSB Budget Base Case'!F51-'5-Yr PCSB Budget No Expansion'!F51</f>
        <v>#VALUE!</v>
      </c>
      <c r="G51" s="12">
        <f>'5-Yr PCSB Budget Base Case'!G51-'5-Yr PCSB Budget No Expansion'!G51</f>
        <v>0</v>
      </c>
      <c r="H51" s="12">
        <f>'5-Yr PCSB Budget Base Case'!H51-'5-Yr PCSB Budget No Expansion'!H51</f>
        <v>0</v>
      </c>
      <c r="I51" s="12">
        <f>'5-Yr PCSB Budget Base Case'!I51-'5-Yr PCSB Budget No Expansion'!I51</f>
        <v>0</v>
      </c>
      <c r="J51" s="12">
        <f>'5-Yr PCSB Budget Base Case'!J51-'5-Yr PCSB Budget No Expansion'!J51</f>
        <v>0</v>
      </c>
      <c r="K51" s="12">
        <f>'5-Yr PCSB Budget Base Case'!K51-'5-Yr PCSB Budget No Expansion'!K51</f>
        <v>0</v>
      </c>
      <c r="L51" s="75">
        <f>IF('5-Yr PCSB Budget Base Case'!G51,G51/'5-Yr PCSB Budget Base Case'!G51,0)</f>
        <v>0</v>
      </c>
      <c r="M51" s="62">
        <f>IF('5-Yr PCSB Budget Base Case'!H51,H51/'5-Yr PCSB Budget Base Case'!H51,0)</f>
        <v>0</v>
      </c>
      <c r="N51" s="62">
        <f>IF('5-Yr PCSB Budget Base Case'!I51,I51/'5-Yr PCSB Budget Base Case'!I51,0)</f>
        <v>0</v>
      </c>
      <c r="O51" s="62">
        <f>IF('5-Yr PCSB Budget Base Case'!J51,J51/'5-Yr PCSB Budget Base Case'!J51,0)</f>
        <v>0</v>
      </c>
      <c r="P51" s="89">
        <f>IF('5-Yr PCSB Budget Base Case'!K51,K51/'5-Yr PCSB Budget Base Case'!K51,0)</f>
        <v>0</v>
      </c>
    </row>
    <row r="52" spans="1:16" x14ac:dyDescent="0.45">
      <c r="A52" s="15" t="str">
        <f t="shared" si="3"/>
        <v>PCSB 5-Year Budget</v>
      </c>
      <c r="B52" s="150">
        <f t="shared" si="3"/>
        <v>186</v>
      </c>
      <c r="C52" s="15" t="str">
        <f t="shared" si="3"/>
        <v>Kingsman Academy PCS</v>
      </c>
      <c r="D52" s="6" t="str">
        <f t="shared" si="3"/>
        <v>2025-2026</v>
      </c>
      <c r="E52" t="s">
        <v>49</v>
      </c>
      <c r="F52" s="5" t="e">
        <f>'5-Yr PCSB Budget Base Case'!F52-'5-Yr PCSB Budget No Expansion'!F52</f>
        <v>#VALUE!</v>
      </c>
      <c r="G52" s="12">
        <f>'5-Yr PCSB Budget Base Case'!G52-'5-Yr PCSB Budget No Expansion'!G52</f>
        <v>0</v>
      </c>
      <c r="H52" s="12">
        <f>'5-Yr PCSB Budget Base Case'!H52-'5-Yr PCSB Budget No Expansion'!H52</f>
        <v>0</v>
      </c>
      <c r="I52" s="12">
        <f>'5-Yr PCSB Budget Base Case'!I52-'5-Yr PCSB Budget No Expansion'!I52</f>
        <v>0</v>
      </c>
      <c r="J52" s="12">
        <f>'5-Yr PCSB Budget Base Case'!J52-'5-Yr PCSB Budget No Expansion'!J52</f>
        <v>0</v>
      </c>
      <c r="K52" s="12">
        <f>'5-Yr PCSB Budget Base Case'!K52-'5-Yr PCSB Budget No Expansion'!K52</f>
        <v>0</v>
      </c>
      <c r="L52" s="75">
        <f>IF('5-Yr PCSB Budget Base Case'!G52,G52/'5-Yr PCSB Budget Base Case'!G52,0)</f>
        <v>0</v>
      </c>
      <c r="M52" s="62">
        <f>IF('5-Yr PCSB Budget Base Case'!H52,H52/'5-Yr PCSB Budget Base Case'!H52,0)</f>
        <v>0</v>
      </c>
      <c r="N52" s="62">
        <f>IF('5-Yr PCSB Budget Base Case'!I52,I52/'5-Yr PCSB Budget Base Case'!I52,0)</f>
        <v>0</v>
      </c>
      <c r="O52" s="62">
        <f>IF('5-Yr PCSB Budget Base Case'!J52,J52/'5-Yr PCSB Budget Base Case'!J52,0)</f>
        <v>0</v>
      </c>
      <c r="P52" s="89">
        <f>IF('5-Yr PCSB Budget Base Case'!K52,K52/'5-Yr PCSB Budget Base Case'!K52,0)</f>
        <v>0</v>
      </c>
    </row>
    <row r="53" spans="1:16" x14ac:dyDescent="0.45">
      <c r="A53" s="15" t="str">
        <f t="shared" si="3"/>
        <v>PCSB 5-Year Budget</v>
      </c>
      <c r="B53" s="150">
        <f t="shared" si="3"/>
        <v>186</v>
      </c>
      <c r="C53" s="15" t="str">
        <f t="shared" si="3"/>
        <v>Kingsman Academy PCS</v>
      </c>
      <c r="D53" s="6" t="str">
        <f t="shared" si="3"/>
        <v>2025-2026</v>
      </c>
      <c r="E53" s="17" t="s">
        <v>50</v>
      </c>
      <c r="F53" s="5" t="e">
        <f>'5-Yr PCSB Budget Base Case'!F53-'5-Yr PCSB Budget No Expansion'!F53</f>
        <v>#VALUE!</v>
      </c>
      <c r="G53" s="22">
        <f>'5-Yr PCSB Budget Base Case'!G53-'5-Yr PCSB Budget No Expansion'!G53</f>
        <v>0</v>
      </c>
      <c r="H53" s="22">
        <f>'5-Yr PCSB Budget Base Case'!H53-'5-Yr PCSB Budget No Expansion'!H53</f>
        <v>2074441.3820999991</v>
      </c>
      <c r="I53" s="22">
        <f>'5-Yr PCSB Budget Base Case'!I53-'5-Yr PCSB Budget No Expansion'!I53</f>
        <v>2088457.0641419981</v>
      </c>
      <c r="J53" s="22">
        <f>'5-Yr PCSB Budget Base Case'!J53-'5-Yr PCSB Budget No Expansion'!J53</f>
        <v>2244759.6805578601</v>
      </c>
      <c r="K53" s="22">
        <f>'5-Yr PCSB Budget Base Case'!K53-'5-Yr PCSB Budget No Expansion'!K53</f>
        <v>2290419.1622002795</v>
      </c>
      <c r="L53" s="81">
        <f>IF('5-Yr PCSB Budget Base Case'!G53,G53/'5-Yr PCSB Budget Base Case'!G53,0)</f>
        <v>0</v>
      </c>
      <c r="M53" s="68">
        <f>IF('5-Yr PCSB Budget Base Case'!H53,H53/'5-Yr PCSB Budget Base Case'!H53,0)</f>
        <v>0.12154750025883319</v>
      </c>
      <c r="N53" s="68">
        <f>IF('5-Yr PCSB Budget Base Case'!I53,I53/'5-Yr PCSB Budget Base Case'!I53,0)</f>
        <v>0.12007444325595162</v>
      </c>
      <c r="O53" s="68">
        <f>IF('5-Yr PCSB Budget Base Case'!J53,J53/'5-Yr PCSB Budget Base Case'!J53,0)</f>
        <v>0.1256284205969074</v>
      </c>
      <c r="P53" s="95">
        <f>IF('5-Yr PCSB Budget Base Case'!K53,K53/'5-Yr PCSB Budget Base Case'!K53,0)</f>
        <v>0.12561319037051447</v>
      </c>
    </row>
    <row r="54" spans="1:16" ht="30" customHeight="1" x14ac:dyDescent="0.45">
      <c r="A54" s="15" t="str">
        <f t="shared" si="3"/>
        <v>PCSB 5-Year Budget</v>
      </c>
      <c r="B54" s="150">
        <f t="shared" si="3"/>
        <v>186</v>
      </c>
      <c r="C54" s="15" t="str">
        <f t="shared" si="3"/>
        <v>Kingsman Academy PCS</v>
      </c>
      <c r="D54" s="6" t="str">
        <f t="shared" si="3"/>
        <v>2025-2026</v>
      </c>
      <c r="E54" t="s">
        <v>121</v>
      </c>
      <c r="F54" s="5" t="e">
        <f>'5-Yr PCSB Budget Base Case'!F54-'5-Yr PCSB Budget No Expansion'!F54</f>
        <v>#VALUE!</v>
      </c>
      <c r="G54" s="53">
        <f>'5-Yr PCSB Budget Base Case'!G54-'5-Yr PCSB Budget No Expansion'!G54</f>
        <v>0</v>
      </c>
      <c r="H54" s="53">
        <f>'5-Yr PCSB Budget Base Case'!H54-'5-Yr PCSB Budget No Expansion'!H54</f>
        <v>2</v>
      </c>
      <c r="I54" s="53">
        <f>'5-Yr PCSB Budget Base Case'!I54-'5-Yr PCSB Budget No Expansion'!I54</f>
        <v>2</v>
      </c>
      <c r="J54" s="53">
        <f>'5-Yr PCSB Budget Base Case'!J54-'5-Yr PCSB Budget No Expansion'!J54</f>
        <v>2</v>
      </c>
      <c r="K54" s="53">
        <f>'5-Yr PCSB Budget Base Case'!K54-'5-Yr PCSB Budget No Expansion'!K54</f>
        <v>2</v>
      </c>
      <c r="L54" s="82">
        <f>IF('5-Yr PCSB Budget Base Case'!G54,G54/'5-Yr PCSB Budget Base Case'!G54,0)</f>
        <v>0</v>
      </c>
      <c r="M54" s="69">
        <f>IF('5-Yr PCSB Budget Base Case'!H54,H54/'5-Yr PCSB Budget Base Case'!H54,0)</f>
        <v>4.5454545454545456E-2</v>
      </c>
      <c r="N54" s="69">
        <f>IF('5-Yr PCSB Budget Base Case'!I54,I54/'5-Yr PCSB Budget Base Case'!I54,0)</f>
        <v>4.5454545454545456E-2</v>
      </c>
      <c r="O54" s="69">
        <f>IF('5-Yr PCSB Budget Base Case'!J54,J54/'5-Yr PCSB Budget Base Case'!J54,0)</f>
        <v>4.5454545454545456E-2</v>
      </c>
      <c r="P54" s="96">
        <f>IF('5-Yr PCSB Budget Base Case'!K54,K54/'5-Yr PCSB Budget Base Case'!K54,0)</f>
        <v>4.5454545454545456E-2</v>
      </c>
    </row>
    <row r="55" spans="1:16" x14ac:dyDescent="0.45">
      <c r="A55" s="15" t="str">
        <f t="shared" si="3"/>
        <v>PCSB 5-Year Budget</v>
      </c>
      <c r="B55" s="150">
        <f t="shared" si="3"/>
        <v>186</v>
      </c>
      <c r="C55" s="15" t="str">
        <f t="shared" si="3"/>
        <v>Kingsman Academy PCS</v>
      </c>
      <c r="D55" s="6" t="str">
        <f t="shared" si="3"/>
        <v>2025-2026</v>
      </c>
      <c r="E55" t="s">
        <v>122</v>
      </c>
      <c r="F55" s="5" t="e">
        <f>'5-Yr PCSB Budget Base Case'!F55-'5-Yr PCSB Budget No Expansion'!F55</f>
        <v>#VALUE!</v>
      </c>
      <c r="G55" s="53">
        <f>'5-Yr PCSB Budget Base Case'!G55-'5-Yr PCSB Budget No Expansion'!G55</f>
        <v>0</v>
      </c>
      <c r="H55" s="53">
        <f>'5-Yr PCSB Budget Base Case'!H55-'5-Yr PCSB Budget No Expansion'!H55</f>
        <v>3</v>
      </c>
      <c r="I55" s="53">
        <f>'5-Yr PCSB Budget Base Case'!I55-'5-Yr PCSB Budget No Expansion'!I55</f>
        <v>3</v>
      </c>
      <c r="J55" s="53">
        <f>'5-Yr PCSB Budget Base Case'!J55-'5-Yr PCSB Budget No Expansion'!J55</f>
        <v>3</v>
      </c>
      <c r="K55" s="53">
        <f>'5-Yr PCSB Budget Base Case'!K55-'5-Yr PCSB Budget No Expansion'!K55</f>
        <v>3</v>
      </c>
      <c r="L55" s="82">
        <f>IF('5-Yr PCSB Budget Base Case'!G55,G55/'5-Yr PCSB Budget Base Case'!G55,0)</f>
        <v>0</v>
      </c>
      <c r="M55" s="69">
        <f>IF('5-Yr PCSB Budget Base Case'!H55,H55/'5-Yr PCSB Budget Base Case'!H55,0)</f>
        <v>0.23076923076923078</v>
      </c>
      <c r="N55" s="69">
        <f>IF('5-Yr PCSB Budget Base Case'!I55,I55/'5-Yr PCSB Budget Base Case'!I55,0)</f>
        <v>0.23076923076923078</v>
      </c>
      <c r="O55" s="69">
        <f>IF('5-Yr PCSB Budget Base Case'!J55,J55/'5-Yr PCSB Budget Base Case'!J55,0)</f>
        <v>0.23076923076923078</v>
      </c>
      <c r="P55" s="96">
        <f>IF('5-Yr PCSB Budget Base Case'!K55,K55/'5-Yr PCSB Budget Base Case'!K55,0)</f>
        <v>0.23076923076923078</v>
      </c>
    </row>
    <row r="56" spans="1:16" x14ac:dyDescent="0.45">
      <c r="A56" s="15" t="str">
        <f t="shared" si="3"/>
        <v>PCSB 5-Year Budget</v>
      </c>
      <c r="B56" s="150">
        <f t="shared" si="3"/>
        <v>186</v>
      </c>
      <c r="C56" s="15" t="str">
        <f t="shared" si="3"/>
        <v>Kingsman Academy PCS</v>
      </c>
      <c r="D56" s="6" t="str">
        <f t="shared" si="3"/>
        <v>2025-2026</v>
      </c>
      <c r="E56" t="s">
        <v>123</v>
      </c>
      <c r="F56" s="5" t="e">
        <f>'5-Yr PCSB Budget Base Case'!F56-'5-Yr PCSB Budget No Expansion'!F56</f>
        <v>#VALUE!</v>
      </c>
      <c r="G56" s="53">
        <f>'5-Yr PCSB Budget Base Case'!G56-'5-Yr PCSB Budget No Expansion'!G56</f>
        <v>0</v>
      </c>
      <c r="H56" s="53">
        <f>'5-Yr PCSB Budget Base Case'!H56-'5-Yr PCSB Budget No Expansion'!H56</f>
        <v>0</v>
      </c>
      <c r="I56" s="53">
        <f>'5-Yr PCSB Budget Base Case'!I56-'5-Yr PCSB Budget No Expansion'!I56</f>
        <v>0</v>
      </c>
      <c r="J56" s="53">
        <f>'5-Yr PCSB Budget Base Case'!J56-'5-Yr PCSB Budget No Expansion'!J56</f>
        <v>0</v>
      </c>
      <c r="K56" s="53">
        <f>'5-Yr PCSB Budget Base Case'!K56-'5-Yr PCSB Budget No Expansion'!K56</f>
        <v>0</v>
      </c>
      <c r="L56" s="82">
        <f>IF('5-Yr PCSB Budget Base Case'!G56,G56/'5-Yr PCSB Budget Base Case'!G56,0)</f>
        <v>0</v>
      </c>
      <c r="M56" s="69">
        <f>IF('5-Yr PCSB Budget Base Case'!H56,H56/'5-Yr PCSB Budget Base Case'!H56,0)</f>
        <v>0</v>
      </c>
      <c r="N56" s="69">
        <f>IF('5-Yr PCSB Budget Base Case'!I56,I56/'5-Yr PCSB Budget Base Case'!I56,0)</f>
        <v>0</v>
      </c>
      <c r="O56" s="69">
        <f>IF('5-Yr PCSB Budget Base Case'!J56,J56/'5-Yr PCSB Budget Base Case'!J56,0)</f>
        <v>0</v>
      </c>
      <c r="P56" s="96">
        <f>IF('5-Yr PCSB Budget Base Case'!K56,K56/'5-Yr PCSB Budget Base Case'!K56,0)</f>
        <v>0</v>
      </c>
    </row>
    <row r="57" spans="1:16" x14ac:dyDescent="0.45">
      <c r="A57" s="15" t="str">
        <f t="shared" ref="A57:D109" si="4">A$2</f>
        <v>PCSB 5-Year Budget</v>
      </c>
      <c r="B57" s="150">
        <f t="shared" si="4"/>
        <v>186</v>
      </c>
      <c r="C57" s="15" t="str">
        <f t="shared" si="4"/>
        <v>Kingsman Academy PCS</v>
      </c>
      <c r="D57" s="6" t="str">
        <f t="shared" si="4"/>
        <v>2025-2026</v>
      </c>
      <c r="E57" t="s">
        <v>54</v>
      </c>
      <c r="F57" s="5" t="e">
        <f>'5-Yr PCSB Budget Base Case'!F57-'5-Yr PCSB Budget No Expansion'!F57</f>
        <v>#VALUE!</v>
      </c>
      <c r="G57" s="53">
        <f>'5-Yr PCSB Budget Base Case'!G57-'5-Yr PCSB Budget No Expansion'!G57</f>
        <v>0</v>
      </c>
      <c r="H57" s="53">
        <f>'5-Yr PCSB Budget Base Case'!H57-'5-Yr PCSB Budget No Expansion'!H57</f>
        <v>0</v>
      </c>
      <c r="I57" s="53">
        <f>'5-Yr PCSB Budget Base Case'!I57-'5-Yr PCSB Budget No Expansion'!I57</f>
        <v>0</v>
      </c>
      <c r="J57" s="53">
        <f>'5-Yr PCSB Budget Base Case'!J57-'5-Yr PCSB Budget No Expansion'!J57</f>
        <v>0</v>
      </c>
      <c r="K57" s="53">
        <f>'5-Yr PCSB Budget Base Case'!K57-'5-Yr PCSB Budget No Expansion'!K57</f>
        <v>0</v>
      </c>
      <c r="L57" s="82">
        <f>IF('5-Yr PCSB Budget Base Case'!G57,G57/'5-Yr PCSB Budget Base Case'!G57,0)</f>
        <v>0</v>
      </c>
      <c r="M57" s="69">
        <f>IF('5-Yr PCSB Budget Base Case'!H57,H57/'5-Yr PCSB Budget Base Case'!H57,0)</f>
        <v>0</v>
      </c>
      <c r="N57" s="69">
        <f>IF('5-Yr PCSB Budget Base Case'!I57,I57/'5-Yr PCSB Budget Base Case'!I57,0)</f>
        <v>0</v>
      </c>
      <c r="O57" s="69">
        <f>IF('5-Yr PCSB Budget Base Case'!J57,J57/'5-Yr PCSB Budget Base Case'!J57,0)</f>
        <v>0</v>
      </c>
      <c r="P57" s="96">
        <f>IF('5-Yr PCSB Budget Base Case'!K57,K57/'5-Yr PCSB Budget Base Case'!K57,0)</f>
        <v>0</v>
      </c>
    </row>
    <row r="58" spans="1:16" x14ac:dyDescent="0.45">
      <c r="A58" s="15" t="str">
        <f t="shared" si="4"/>
        <v>PCSB 5-Year Budget</v>
      </c>
      <c r="B58" s="150">
        <f t="shared" si="4"/>
        <v>186</v>
      </c>
      <c r="C58" s="15" t="str">
        <f t="shared" si="4"/>
        <v>Kingsman Academy PCS</v>
      </c>
      <c r="D58" s="6" t="str">
        <f t="shared" si="4"/>
        <v>2025-2026</v>
      </c>
      <c r="E58" t="s">
        <v>55</v>
      </c>
      <c r="F58" s="5"/>
      <c r="G58" s="53">
        <f>'5-Yr PCSB Budget Base Case'!G58-'5-Yr PCSB Budget No Expansion'!G58</f>
        <v>0</v>
      </c>
      <c r="H58" s="53">
        <f>'5-Yr PCSB Budget Base Case'!H58-'5-Yr PCSB Budget No Expansion'!H58</f>
        <v>0</v>
      </c>
      <c r="I58" s="53">
        <f>'5-Yr PCSB Budget Base Case'!I58-'5-Yr PCSB Budget No Expansion'!I58</f>
        <v>0</v>
      </c>
      <c r="J58" s="53">
        <f>'5-Yr PCSB Budget Base Case'!J58-'5-Yr PCSB Budget No Expansion'!J58</f>
        <v>0</v>
      </c>
      <c r="K58" s="53">
        <f>'5-Yr PCSB Budget Base Case'!K58-'5-Yr PCSB Budget No Expansion'!K58</f>
        <v>0</v>
      </c>
      <c r="L58" s="82">
        <f>IF('5-Yr PCSB Budget Base Case'!G58,G58/'5-Yr PCSB Budget Base Case'!G58,0)</f>
        <v>0</v>
      </c>
      <c r="M58" s="69">
        <f>IF('5-Yr PCSB Budget Base Case'!H58,H58/'5-Yr PCSB Budget Base Case'!H58,0)</f>
        <v>0</v>
      </c>
      <c r="N58" s="69">
        <f>IF('5-Yr PCSB Budget Base Case'!I58,I58/'5-Yr PCSB Budget Base Case'!I58,0)</f>
        <v>0</v>
      </c>
      <c r="O58" s="69">
        <f>IF('5-Yr PCSB Budget Base Case'!J58,J58/'5-Yr PCSB Budget Base Case'!J58,0)</f>
        <v>0</v>
      </c>
      <c r="P58" s="96">
        <f>IF('5-Yr PCSB Budget Base Case'!K58,K58/'5-Yr PCSB Budget Base Case'!K58,0)</f>
        <v>0</v>
      </c>
    </row>
    <row r="59" spans="1:16" x14ac:dyDescent="0.45">
      <c r="A59" s="15" t="str">
        <f t="shared" si="4"/>
        <v>PCSB 5-Year Budget</v>
      </c>
      <c r="B59" s="150">
        <f t="shared" si="4"/>
        <v>186</v>
      </c>
      <c r="C59" s="15" t="str">
        <f t="shared" si="4"/>
        <v>Kingsman Academy PCS</v>
      </c>
      <c r="D59" s="6" t="str">
        <f t="shared" si="4"/>
        <v>2025-2026</v>
      </c>
      <c r="E59" t="s">
        <v>56</v>
      </c>
      <c r="F59" s="5" t="e">
        <f>'5-Yr PCSB Budget Base Case'!F58-'5-Yr PCSB Budget No Expansion'!F58</f>
        <v>#VALUE!</v>
      </c>
      <c r="G59" s="53">
        <f>'5-Yr PCSB Budget Base Case'!G59-'5-Yr PCSB Budget No Expansion'!G59</f>
        <v>0</v>
      </c>
      <c r="H59" s="53">
        <f>'5-Yr PCSB Budget Base Case'!H59-'5-Yr PCSB Budget No Expansion'!H59</f>
        <v>0</v>
      </c>
      <c r="I59" s="53">
        <f>'5-Yr PCSB Budget Base Case'!I59-'5-Yr PCSB Budget No Expansion'!I59</f>
        <v>0</v>
      </c>
      <c r="J59" s="53">
        <f>'5-Yr PCSB Budget Base Case'!J59-'5-Yr PCSB Budget No Expansion'!J59</f>
        <v>0</v>
      </c>
      <c r="K59" s="53">
        <f>'5-Yr PCSB Budget Base Case'!K59-'5-Yr PCSB Budget No Expansion'!K59</f>
        <v>0</v>
      </c>
      <c r="L59" s="82">
        <f>IF('5-Yr PCSB Budget Base Case'!G59,G59/'5-Yr PCSB Budget Base Case'!G59,0)</f>
        <v>0</v>
      </c>
      <c r="M59" s="69">
        <f>IF('5-Yr PCSB Budget Base Case'!H59,H59/'5-Yr PCSB Budget Base Case'!H59,0)</f>
        <v>0</v>
      </c>
      <c r="N59" s="69">
        <f>IF('5-Yr PCSB Budget Base Case'!I59,I59/'5-Yr PCSB Budget Base Case'!I59,0)</f>
        <v>0</v>
      </c>
      <c r="O59" s="69">
        <f>IF('5-Yr PCSB Budget Base Case'!J59,J59/'5-Yr PCSB Budget Base Case'!J59,0)</f>
        <v>0</v>
      </c>
      <c r="P59" s="96">
        <f>IF('5-Yr PCSB Budget Base Case'!K59,K59/'5-Yr PCSB Budget Base Case'!K59,0)</f>
        <v>0</v>
      </c>
    </row>
    <row r="60" spans="1:16" x14ac:dyDescent="0.45">
      <c r="A60" s="15" t="str">
        <f t="shared" si="4"/>
        <v>PCSB 5-Year Budget</v>
      </c>
      <c r="B60" s="150">
        <f t="shared" si="4"/>
        <v>186</v>
      </c>
      <c r="C60" s="15" t="str">
        <f t="shared" si="4"/>
        <v>Kingsman Academy PCS</v>
      </c>
      <c r="D60" s="6" t="str">
        <f t="shared" si="4"/>
        <v>2025-2026</v>
      </c>
      <c r="E60" t="s">
        <v>124</v>
      </c>
      <c r="F60" s="5" t="e">
        <f>'5-Yr PCSB Budget Base Case'!F60-'5-Yr PCSB Budget No Expansion'!F60</f>
        <v>#VALUE!</v>
      </c>
      <c r="G60" s="29">
        <f>'5-Yr PCSB Budget Base Case'!G60-'5-Yr PCSB Budget No Expansion'!G60</f>
        <v>0</v>
      </c>
      <c r="H60" s="29">
        <f>'5-Yr PCSB Budget Base Case'!H60-'5-Yr PCSB Budget No Expansion'!H60</f>
        <v>5</v>
      </c>
      <c r="I60" s="29">
        <f>'5-Yr PCSB Budget Base Case'!I60-'5-Yr PCSB Budget No Expansion'!I60</f>
        <v>5</v>
      </c>
      <c r="J60" s="29">
        <f>'5-Yr PCSB Budget Base Case'!J60-'5-Yr PCSB Budget No Expansion'!J60</f>
        <v>5</v>
      </c>
      <c r="K60" s="29">
        <f>'5-Yr PCSB Budget Base Case'!K60-'5-Yr PCSB Budget No Expansion'!K60</f>
        <v>5</v>
      </c>
      <c r="L60" s="81">
        <f>IF('5-Yr PCSB Budget Base Case'!G60,G60/'5-Yr PCSB Budget Base Case'!G60,0)</f>
        <v>0</v>
      </c>
      <c r="M60" s="68">
        <f>IF('5-Yr PCSB Budget Base Case'!H60,H60/'5-Yr PCSB Budget Base Case'!H60,0)</f>
        <v>6.9444444444444448E-2</v>
      </c>
      <c r="N60" s="68">
        <f>IF('5-Yr PCSB Budget Base Case'!I60,I60/'5-Yr PCSB Budget Base Case'!I60,0)</f>
        <v>6.9444444444444448E-2</v>
      </c>
      <c r="O60" s="68">
        <f>IF('5-Yr PCSB Budget Base Case'!J60,J60/'5-Yr PCSB Budget Base Case'!J60,0)</f>
        <v>6.9444444444444448E-2</v>
      </c>
      <c r="P60" s="95">
        <f>IF('5-Yr PCSB Budget Base Case'!K60,K60/'5-Yr PCSB Budget Base Case'!K60,0)</f>
        <v>6.9444444444444448E-2</v>
      </c>
    </row>
    <row r="61" spans="1:16" ht="30" customHeight="1" x14ac:dyDescent="0.45">
      <c r="A61" s="15" t="str">
        <f t="shared" si="4"/>
        <v>PCSB 5-Year Budget</v>
      </c>
      <c r="B61" s="150">
        <f t="shared" si="4"/>
        <v>186</v>
      </c>
      <c r="C61" s="15" t="str">
        <f t="shared" si="4"/>
        <v>Kingsman Academy PCS</v>
      </c>
      <c r="D61" s="6" t="str">
        <f t="shared" si="4"/>
        <v>2025-2026</v>
      </c>
      <c r="E61" s="28" t="s">
        <v>58</v>
      </c>
      <c r="F61" s="5" t="e">
        <f>'5-Yr PCSB Budget Base Case'!F61-'5-Yr PCSB Budget No Expansion'!F61</f>
        <v>#VALUE!</v>
      </c>
      <c r="G61" s="12">
        <f>'5-Yr PCSB Budget Base Case'!G61-'5-Yr PCSB Budget No Expansion'!G61</f>
        <v>0</v>
      </c>
      <c r="H61" s="12">
        <f>'5-Yr PCSB Budget Base Case'!H61-'5-Yr PCSB Budget No Expansion'!H61</f>
        <v>474132.86547691002</v>
      </c>
      <c r="I61" s="12">
        <f>'5-Yr PCSB Budget Base Case'!I61-'5-Yr PCSB Budget No Expansion'!I61</f>
        <v>491829.50884255487</v>
      </c>
      <c r="J61" s="12">
        <f>'5-Yr PCSB Budget Base Case'!J61-'5-Yr PCSB Budget No Expansion'!J61</f>
        <v>502500.2379913507</v>
      </c>
      <c r="K61" s="12">
        <f>'5-Yr PCSB Budget Base Case'!K61-'5-Yr PCSB Budget No Expansion'!K61</f>
        <v>523602.68921701983</v>
      </c>
      <c r="L61" s="75">
        <f>IF('5-Yr PCSB Budget Base Case'!G61,G61/'5-Yr PCSB Budget Base Case'!G61,0)</f>
        <v>0</v>
      </c>
      <c r="M61" s="62">
        <f>IF('5-Yr PCSB Budget Base Case'!H61,H61/'5-Yr PCSB Budget Base Case'!H61,0)</f>
        <v>0.12164364435539496</v>
      </c>
      <c r="N61" s="62">
        <f>IF('5-Yr PCSB Budget Base Case'!I61,I61/'5-Yr PCSB Budget Base Case'!I61,0)</f>
        <v>0.12360929572653286</v>
      </c>
      <c r="O61" s="62">
        <f>IF('5-Yr PCSB Budget Base Case'!J61,J61/'5-Yr PCSB Budget Base Case'!J61,0)</f>
        <v>0.12371342846695768</v>
      </c>
      <c r="P61" s="89">
        <f>IF('5-Yr PCSB Budget Base Case'!K61,K61/'5-Yr PCSB Budget Base Case'!K61,0)</f>
        <v>0.12627671237475588</v>
      </c>
    </row>
    <row r="62" spans="1:16" ht="15" customHeight="1" x14ac:dyDescent="0.45">
      <c r="A62" s="15" t="str">
        <f t="shared" si="4"/>
        <v>PCSB 5-Year Budget</v>
      </c>
      <c r="B62" s="150">
        <f t="shared" si="4"/>
        <v>186</v>
      </c>
      <c r="C62" s="15" t="str">
        <f t="shared" si="4"/>
        <v>Kingsman Academy PCS</v>
      </c>
      <c r="D62" s="6" t="str">
        <f t="shared" si="4"/>
        <v>2025-2026</v>
      </c>
      <c r="E62" s="28" t="s">
        <v>59</v>
      </c>
      <c r="F62" s="5" t="e">
        <f>'5-Yr PCSB Budget Base Case'!F62-'5-Yr PCSB Budget No Expansion'!F62</f>
        <v>#VALUE!</v>
      </c>
      <c r="G62" s="12">
        <f>'5-Yr PCSB Budget Base Case'!G62-'5-Yr PCSB Budget No Expansion'!G62</f>
        <v>0</v>
      </c>
      <c r="H62" s="12">
        <f>'5-Yr PCSB Budget Base Case'!H62-'5-Yr PCSB Budget No Expansion'!H62</f>
        <v>521163.59689292498</v>
      </c>
      <c r="I62" s="12">
        <f>'5-Yr PCSB Budget Base Case'!I62-'5-Yr PCSB Budget No Expansion'!I62</f>
        <v>535627.89486944932</v>
      </c>
      <c r="J62" s="12">
        <f>'5-Yr PCSB Budget Base Case'!J62-'5-Yr PCSB Budget No Expansion'!J62</f>
        <v>547712.85334750521</v>
      </c>
      <c r="K62" s="12">
        <f>'5-Yr PCSB Budget Base Case'!K62-'5-Yr PCSB Budget No Expansion'!K62</f>
        <v>563809.5972576146</v>
      </c>
      <c r="L62" s="75">
        <f>IF('5-Yr PCSB Budget Base Case'!G62,G62/'5-Yr PCSB Budget Base Case'!G62,0)</f>
        <v>0</v>
      </c>
      <c r="M62" s="62">
        <f>IF('5-Yr PCSB Budget Base Case'!H62,H62/'5-Yr PCSB Budget Base Case'!H62,0)</f>
        <v>0.29384740514895236</v>
      </c>
      <c r="N62" s="62">
        <f>IF('5-Yr PCSB Budget Base Case'!I62,I62/'5-Yr PCSB Budget Base Case'!I62,0)</f>
        <v>0.29571867911368926</v>
      </c>
      <c r="O62" s="62">
        <f>IF('5-Yr PCSB Budget Base Case'!J62,J62/'5-Yr PCSB Budget Base Case'!J62,0)</f>
        <v>0.2960954497141336</v>
      </c>
      <c r="P62" s="89">
        <f>IF('5-Yr PCSB Budget Base Case'!K62,K62/'5-Yr PCSB Budget Base Case'!K62,0)</f>
        <v>0.29844884791739373</v>
      </c>
    </row>
    <row r="63" spans="1:16" ht="15" customHeight="1" x14ac:dyDescent="0.45">
      <c r="A63" s="15" t="str">
        <f t="shared" si="4"/>
        <v>PCSB 5-Year Budget</v>
      </c>
      <c r="B63" s="150">
        <f t="shared" si="4"/>
        <v>186</v>
      </c>
      <c r="C63" s="15" t="str">
        <f t="shared" si="4"/>
        <v>Kingsman Academy PCS</v>
      </c>
      <c r="D63" s="6" t="str">
        <f t="shared" si="4"/>
        <v>2025-2026</v>
      </c>
      <c r="E63" s="28" t="s">
        <v>60</v>
      </c>
      <c r="F63" s="5" t="e">
        <f>'5-Yr PCSB Budget Base Case'!F63-'5-Yr PCSB Budget No Expansion'!F63</f>
        <v>#VALUE!</v>
      </c>
      <c r="G63" s="12">
        <f>'5-Yr PCSB Budget Base Case'!G63-'5-Yr PCSB Budget No Expansion'!G63</f>
        <v>0</v>
      </c>
      <c r="H63" s="12">
        <f>'5-Yr PCSB Budget Base Case'!H63-'5-Yr PCSB Budget No Expansion'!H63</f>
        <v>0</v>
      </c>
      <c r="I63" s="12">
        <f>'5-Yr PCSB Budget Base Case'!I63-'5-Yr PCSB Budget No Expansion'!I63</f>
        <v>0</v>
      </c>
      <c r="J63" s="12">
        <f>'5-Yr PCSB Budget Base Case'!J63-'5-Yr PCSB Budget No Expansion'!J63</f>
        <v>0</v>
      </c>
      <c r="K63" s="12">
        <f>'5-Yr PCSB Budget Base Case'!K63-'5-Yr PCSB Budget No Expansion'!K63</f>
        <v>0</v>
      </c>
      <c r="L63" s="75">
        <f>IF('5-Yr PCSB Budget Base Case'!G63,G63/'5-Yr PCSB Budget Base Case'!G63,0)</f>
        <v>0</v>
      </c>
      <c r="M63" s="62">
        <f>IF('5-Yr PCSB Budget Base Case'!H63,H63/'5-Yr PCSB Budget Base Case'!H63,0)</f>
        <v>0</v>
      </c>
      <c r="N63" s="62">
        <f>IF('5-Yr PCSB Budget Base Case'!I63,I63/'5-Yr PCSB Budget Base Case'!I63,0)</f>
        <v>0</v>
      </c>
      <c r="O63" s="62">
        <f>IF('5-Yr PCSB Budget Base Case'!J63,J63/'5-Yr PCSB Budget Base Case'!J63,0)</f>
        <v>0</v>
      </c>
      <c r="P63" s="89">
        <f>IF('5-Yr PCSB Budget Base Case'!K63,K63/'5-Yr PCSB Budget Base Case'!K63,0)</f>
        <v>0</v>
      </c>
    </row>
    <row r="64" spans="1:16" ht="15" customHeight="1" x14ac:dyDescent="0.45">
      <c r="A64" s="15" t="str">
        <f t="shared" si="4"/>
        <v>PCSB 5-Year Budget</v>
      </c>
      <c r="B64" s="150">
        <f t="shared" si="4"/>
        <v>186</v>
      </c>
      <c r="C64" s="15" t="str">
        <f t="shared" si="4"/>
        <v>Kingsman Academy PCS</v>
      </c>
      <c r="D64" s="6" t="str">
        <f t="shared" si="4"/>
        <v>2025-2026</v>
      </c>
      <c r="E64" s="17" t="s">
        <v>61</v>
      </c>
      <c r="F64" s="5" t="e">
        <f>'5-Yr PCSB Budget Base Case'!F64-'5-Yr PCSB Budget No Expansion'!F64</f>
        <v>#VALUE!</v>
      </c>
      <c r="G64" s="23">
        <f>'5-Yr PCSB Budget Base Case'!G64-'5-Yr PCSB Budget No Expansion'!G64</f>
        <v>0</v>
      </c>
      <c r="H64" s="23">
        <f>'5-Yr PCSB Budget Base Case'!H64-'5-Yr PCSB Budget No Expansion'!H64</f>
        <v>995296.462369835</v>
      </c>
      <c r="I64" s="23">
        <f>'5-Yr PCSB Budget Base Case'!I64-'5-Yr PCSB Budget No Expansion'!I64</f>
        <v>1027457.4037120044</v>
      </c>
      <c r="J64" s="23">
        <f>'5-Yr PCSB Budget Base Case'!J64-'5-Yr PCSB Budget No Expansion'!J64</f>
        <v>1050213.0913388561</v>
      </c>
      <c r="K64" s="23">
        <f>'5-Yr PCSB Budget Base Case'!K64-'5-Yr PCSB Budget No Expansion'!K64</f>
        <v>1087412.2864746349</v>
      </c>
      <c r="L64" s="83">
        <f>IF('5-Yr PCSB Budget Base Case'!G64,G64/'5-Yr PCSB Budget Base Case'!G64,0)</f>
        <v>0</v>
      </c>
      <c r="M64" s="70">
        <f>IF('5-Yr PCSB Budget Base Case'!H64,H64/'5-Yr PCSB Budget Base Case'!H64,0)</f>
        <v>0.1672974980540326</v>
      </c>
      <c r="N64" s="70">
        <f>IF('5-Yr PCSB Budget Base Case'!I64,I64/'5-Yr PCSB Budget Base Case'!I64,0)</f>
        <v>0.16917645197312262</v>
      </c>
      <c r="O64" s="70">
        <f>IF('5-Yr PCSB Budget Base Case'!J64,J64/'5-Yr PCSB Budget Base Case'!J64,0)</f>
        <v>0.16937371520803696</v>
      </c>
      <c r="P64" s="97">
        <f>IF('5-Yr PCSB Budget Base Case'!K64,K64/'5-Yr PCSB Budget Base Case'!K64,0)</f>
        <v>0.17179419819897196</v>
      </c>
    </row>
    <row r="65" spans="1:16" ht="15" customHeight="1" x14ac:dyDescent="0.45">
      <c r="A65" s="15" t="str">
        <f t="shared" si="4"/>
        <v>PCSB 5-Year Budget</v>
      </c>
      <c r="B65" s="150">
        <f t="shared" si="4"/>
        <v>186</v>
      </c>
      <c r="C65" s="15" t="str">
        <f t="shared" si="4"/>
        <v>Kingsman Academy PCS</v>
      </c>
      <c r="D65" s="6" t="str">
        <f t="shared" si="4"/>
        <v>2025-2026</v>
      </c>
      <c r="E65" s="28" t="s">
        <v>62</v>
      </c>
      <c r="F65" s="5" t="e">
        <f>'5-Yr PCSB Budget Base Case'!F65-'5-Yr PCSB Budget No Expansion'!F65</f>
        <v>#VALUE!</v>
      </c>
      <c r="G65" s="12">
        <f>'5-Yr PCSB Budget Base Case'!G65-'5-Yr PCSB Budget No Expansion'!G65</f>
        <v>0</v>
      </c>
      <c r="H65" s="12">
        <f>'5-Yr PCSB Budget Base Case'!H65-'5-Yr PCSB Budget No Expansion'!H65</f>
        <v>0</v>
      </c>
      <c r="I65" s="12">
        <f>'5-Yr PCSB Budget Base Case'!I65-'5-Yr PCSB Budget No Expansion'!I65</f>
        <v>0</v>
      </c>
      <c r="J65" s="12">
        <f>'5-Yr PCSB Budget Base Case'!J65-'5-Yr PCSB Budget No Expansion'!J65</f>
        <v>0</v>
      </c>
      <c r="K65" s="12">
        <f>'5-Yr PCSB Budget Base Case'!K65-'5-Yr PCSB Budget No Expansion'!K65</f>
        <v>0</v>
      </c>
      <c r="L65" s="75">
        <f>IF('5-Yr PCSB Budget Base Case'!G65,G65/'5-Yr PCSB Budget Base Case'!G65,0)</f>
        <v>0</v>
      </c>
      <c r="M65" s="62">
        <f>IF('5-Yr PCSB Budget Base Case'!H65,H65/'5-Yr PCSB Budget Base Case'!H65,0)</f>
        <v>0</v>
      </c>
      <c r="N65" s="62">
        <f>IF('5-Yr PCSB Budget Base Case'!I65,I65/'5-Yr PCSB Budget Base Case'!I65,0)</f>
        <v>0</v>
      </c>
      <c r="O65" s="62">
        <f>IF('5-Yr PCSB Budget Base Case'!J65,J65/'5-Yr PCSB Budget Base Case'!J65,0)</f>
        <v>0</v>
      </c>
      <c r="P65" s="89">
        <f>IF('5-Yr PCSB Budget Base Case'!K65,K65/'5-Yr PCSB Budget Base Case'!K65,0)</f>
        <v>0</v>
      </c>
    </row>
    <row r="66" spans="1:16" ht="15" customHeight="1" x14ac:dyDescent="0.45">
      <c r="A66" s="15" t="str">
        <f t="shared" si="4"/>
        <v>PCSB 5-Year Budget</v>
      </c>
      <c r="B66" s="150">
        <f t="shared" si="4"/>
        <v>186</v>
      </c>
      <c r="C66" s="15" t="str">
        <f t="shared" si="4"/>
        <v>Kingsman Academy PCS</v>
      </c>
      <c r="D66" s="6" t="str">
        <f t="shared" si="4"/>
        <v>2025-2026</v>
      </c>
      <c r="E66" s="28" t="s">
        <v>63</v>
      </c>
      <c r="F66" s="5" t="e">
        <f>'5-Yr PCSB Budget Base Case'!F66-'5-Yr PCSB Budget No Expansion'!F66</f>
        <v>#VALUE!</v>
      </c>
      <c r="G66" s="12">
        <f>'5-Yr PCSB Budget Base Case'!G66-'5-Yr PCSB Budget No Expansion'!G66</f>
        <v>0</v>
      </c>
      <c r="H66" s="12">
        <f>'5-Yr PCSB Budget Base Case'!H66-'5-Yr PCSB Budget No Expansion'!H66</f>
        <v>0</v>
      </c>
      <c r="I66" s="12">
        <f>'5-Yr PCSB Budget Base Case'!I66-'5-Yr PCSB Budget No Expansion'!I66</f>
        <v>0</v>
      </c>
      <c r="J66" s="12">
        <f>'5-Yr PCSB Budget Base Case'!J66-'5-Yr PCSB Budget No Expansion'!J66</f>
        <v>0</v>
      </c>
      <c r="K66" s="12">
        <f>'5-Yr PCSB Budget Base Case'!K66-'5-Yr PCSB Budget No Expansion'!K66</f>
        <v>0</v>
      </c>
      <c r="L66" s="75">
        <f>IF('5-Yr PCSB Budget Base Case'!G66,G66/'5-Yr PCSB Budget Base Case'!G66,0)</f>
        <v>0</v>
      </c>
      <c r="M66" s="62">
        <f>IF('5-Yr PCSB Budget Base Case'!H66,H66/'5-Yr PCSB Budget Base Case'!H66,0)</f>
        <v>0</v>
      </c>
      <c r="N66" s="62">
        <f>IF('5-Yr PCSB Budget Base Case'!I66,I66/'5-Yr PCSB Budget Base Case'!I66,0)</f>
        <v>0</v>
      </c>
      <c r="O66" s="62">
        <f>IF('5-Yr PCSB Budget Base Case'!J66,J66/'5-Yr PCSB Budget Base Case'!J66,0)</f>
        <v>0</v>
      </c>
      <c r="P66" s="89">
        <f>IF('5-Yr PCSB Budget Base Case'!K66,K66/'5-Yr PCSB Budget Base Case'!K66,0)</f>
        <v>0</v>
      </c>
    </row>
    <row r="67" spans="1:16" ht="15" customHeight="1" x14ac:dyDescent="0.45">
      <c r="A67" s="15" t="str">
        <f t="shared" si="4"/>
        <v>PCSB 5-Year Budget</v>
      </c>
      <c r="B67" s="150">
        <f t="shared" si="4"/>
        <v>186</v>
      </c>
      <c r="C67" s="15" t="str">
        <f t="shared" si="4"/>
        <v>Kingsman Academy PCS</v>
      </c>
      <c r="D67" s="6" t="str">
        <f t="shared" si="4"/>
        <v>2025-2026</v>
      </c>
      <c r="E67" s="17" t="s">
        <v>64</v>
      </c>
      <c r="F67" s="5" t="e">
        <f>'5-Yr PCSB Budget Base Case'!F67-'5-Yr PCSB Budget No Expansion'!F67</f>
        <v>#VALUE!</v>
      </c>
      <c r="G67" s="22">
        <f>'5-Yr PCSB Budget Base Case'!G67-'5-Yr PCSB Budget No Expansion'!G67</f>
        <v>0</v>
      </c>
      <c r="H67" s="22">
        <f>'5-Yr PCSB Budget Base Case'!H67-'5-Yr PCSB Budget No Expansion'!H67</f>
        <v>995296.462369835</v>
      </c>
      <c r="I67" s="22">
        <f>'5-Yr PCSB Budget Base Case'!I67-'5-Yr PCSB Budget No Expansion'!I67</f>
        <v>1027457.4037120044</v>
      </c>
      <c r="J67" s="22">
        <f>'5-Yr PCSB Budget Base Case'!J67-'5-Yr PCSB Budget No Expansion'!J67</f>
        <v>1050213.0913388561</v>
      </c>
      <c r="K67" s="22">
        <f>'5-Yr PCSB Budget Base Case'!K67-'5-Yr PCSB Budget No Expansion'!K67</f>
        <v>1087412.286474634</v>
      </c>
      <c r="L67" s="81">
        <f>IF('5-Yr PCSB Budget Base Case'!G67,G67/'5-Yr PCSB Budget Base Case'!G67,0)</f>
        <v>0</v>
      </c>
      <c r="M67" s="68">
        <f>IF('5-Yr PCSB Budget Base Case'!H67,H67/'5-Yr PCSB Budget Base Case'!H67,0)</f>
        <v>0.12695919274020431</v>
      </c>
      <c r="N67" s="68">
        <f>IF('5-Yr PCSB Budget Base Case'!I67,I67/'5-Yr PCSB Budget Base Case'!I67,0)</f>
        <v>0.12845498699370764</v>
      </c>
      <c r="O67" s="68">
        <f>IF('5-Yr PCSB Budget Base Case'!J67,J67/'5-Yr PCSB Budget Base Case'!J67,0)</f>
        <v>0.1286121184203573</v>
      </c>
      <c r="P67" s="95">
        <f>IF('5-Yr PCSB Budget Base Case'!K67,K67/'5-Yr PCSB Budget Base Case'!K67,0)</f>
        <v>0.13054163464518537</v>
      </c>
    </row>
    <row r="68" spans="1:16" ht="30" customHeight="1" x14ac:dyDescent="0.45">
      <c r="A68" s="15" t="str">
        <f t="shared" si="4"/>
        <v>PCSB 5-Year Budget</v>
      </c>
      <c r="B68" s="150">
        <f t="shared" si="4"/>
        <v>186</v>
      </c>
      <c r="C68" s="15" t="str">
        <f t="shared" si="4"/>
        <v>Kingsman Academy PCS</v>
      </c>
      <c r="D68" s="6" t="str">
        <f t="shared" si="4"/>
        <v>2025-2026</v>
      </c>
      <c r="E68" s="18" t="s">
        <v>65</v>
      </c>
      <c r="F68" s="5" t="e">
        <f>'5-Yr PCSB Budget Base Case'!F68-'5-Yr PCSB Budget No Expansion'!F68</f>
        <v>#VALUE!</v>
      </c>
      <c r="G68" s="12">
        <f>'5-Yr PCSB Budget Base Case'!G68-'5-Yr PCSB Budget No Expansion'!G68</f>
        <v>0</v>
      </c>
      <c r="H68" s="12">
        <f>'5-Yr PCSB Budget Base Case'!H68-'5-Yr PCSB Budget No Expansion'!H68</f>
        <v>1079999.9162399999</v>
      </c>
      <c r="I68" s="12">
        <f>'5-Yr PCSB Budget Base Case'!I68-'5-Yr PCSB Budget No Expansion'!I68</f>
        <v>1079999.7137271999</v>
      </c>
      <c r="J68" s="12">
        <f>'5-Yr PCSB Budget Base Case'!J68-'5-Yr PCSB Budget No Expansion'!J68</f>
        <v>1259999.6951390158</v>
      </c>
      <c r="K68" s="12">
        <f>'5-Yr PCSB Budget Base Case'!K68-'5-Yr PCSB Budget No Expansion'!K68</f>
        <v>1260000.3090417963</v>
      </c>
      <c r="L68" s="75">
        <f>IF('5-Yr PCSB Budget Base Case'!G68,G68/'5-Yr PCSB Budget Base Case'!G68,0)</f>
        <v>0</v>
      </c>
      <c r="M68" s="62">
        <f>IF('5-Yr PCSB Budget Base Case'!H68,H68/'5-Yr PCSB Budget Base Case'!H68,0)</f>
        <v>0.47488388043478258</v>
      </c>
      <c r="N68" s="62">
        <f>IF('5-Yr PCSB Budget Base Case'!I68,I68/'5-Yr PCSB Budget Base Case'!I68,0)</f>
        <v>0.46751878353623505</v>
      </c>
      <c r="O68" s="62">
        <f>IF('5-Yr PCSB Budget Base Case'!J68,J68/'5-Yr PCSB Budget Base Case'!J68,0)</f>
        <v>0.49862095464527495</v>
      </c>
      <c r="P68" s="89">
        <f>IF('5-Yr PCSB Budget Base Case'!K68,K68/'5-Yr PCSB Budget Base Case'!K68,0)</f>
        <v>0.49367075422364465</v>
      </c>
    </row>
    <row r="69" spans="1:16" ht="15" customHeight="1" x14ac:dyDescent="0.45">
      <c r="A69" s="15" t="str">
        <f t="shared" si="4"/>
        <v>PCSB 5-Year Budget</v>
      </c>
      <c r="B69" s="150">
        <f t="shared" si="4"/>
        <v>186</v>
      </c>
      <c r="C69" s="15" t="str">
        <f t="shared" si="4"/>
        <v>Kingsman Academy PCS</v>
      </c>
      <c r="D69" s="6" t="str">
        <f t="shared" si="4"/>
        <v>2025-2026</v>
      </c>
      <c r="E69" s="18" t="s">
        <v>66</v>
      </c>
      <c r="F69" s="5" t="e">
        <f>'5-Yr PCSB Budget Base Case'!F69-'5-Yr PCSB Budget No Expansion'!F69</f>
        <v>#VALUE!</v>
      </c>
      <c r="G69" s="12">
        <f>'5-Yr PCSB Budget Base Case'!G69-'5-Yr PCSB Budget No Expansion'!G69</f>
        <v>0</v>
      </c>
      <c r="H69" s="12">
        <f>'5-Yr PCSB Budget Base Case'!H69-'5-Yr PCSB Budget No Expansion'!H69</f>
        <v>320000.40129203582</v>
      </c>
      <c r="I69" s="12">
        <f>'5-Yr PCSB Budget Base Case'!I69-'5-Yr PCSB Budget No Expansion'!I69</f>
        <v>319999.98333079671</v>
      </c>
      <c r="J69" s="12">
        <f>'5-Yr PCSB Budget Base Case'!J69-'5-Yr PCSB Budget No Expansion'!J69</f>
        <v>360000.05283072055</v>
      </c>
      <c r="K69" s="12">
        <f>'5-Yr PCSB Budget Base Case'!K69-'5-Yr PCSB Budget No Expansion'!K69</f>
        <v>360000.43388733477</v>
      </c>
      <c r="L69" s="75">
        <f>IF('5-Yr PCSB Budget Base Case'!G69,G69/'5-Yr PCSB Budget Base Case'!G69,0)</f>
        <v>0</v>
      </c>
      <c r="M69" s="62">
        <f>IF('5-Yr PCSB Budget Base Case'!H69,H69/'5-Yr PCSB Budget Base Case'!H69,0)</f>
        <v>0.1567337900935728</v>
      </c>
      <c r="N69" s="62">
        <f>IF('5-Yr PCSB Budget Base Case'!I69,I69/'5-Yr PCSB Budget Base Case'!I69,0)</f>
        <v>0.15286640446771041</v>
      </c>
      <c r="O69" s="62">
        <f>IF('5-Yr PCSB Budget Base Case'!J69,J69/'5-Yr PCSB Budget Base Case'!J69,0)</f>
        <v>0.16464438548125801</v>
      </c>
      <c r="P69" s="89">
        <f>IF('5-Yr PCSB Budget Base Case'!K69,K69/'5-Yr PCSB Budget Base Case'!K69,0)</f>
        <v>0.16193899850176682</v>
      </c>
    </row>
    <row r="70" spans="1:16" ht="15" customHeight="1" x14ac:dyDescent="0.45">
      <c r="A70" s="15" t="str">
        <f t="shared" si="4"/>
        <v>PCSB 5-Year Budget</v>
      </c>
      <c r="B70" s="150">
        <f t="shared" si="4"/>
        <v>186</v>
      </c>
      <c r="C70" s="15" t="str">
        <f t="shared" si="4"/>
        <v>Kingsman Academy PCS</v>
      </c>
      <c r="D70" s="6" t="str">
        <f t="shared" si="4"/>
        <v>2025-2026</v>
      </c>
      <c r="E70" s="18" t="s">
        <v>67</v>
      </c>
      <c r="F70" s="5" t="e">
        <f>'5-Yr PCSB Budget Base Case'!F70-'5-Yr PCSB Budget No Expansion'!F70</f>
        <v>#VALUE!</v>
      </c>
      <c r="G70" s="12">
        <f ca="1">'5-Yr PCSB Budget Base Case'!G70-'5-Yr PCSB Budget No Expansion'!G70</f>
        <v>0</v>
      </c>
      <c r="H70" s="12">
        <f>'5-Yr PCSB Budget Base Case'!H70-'5-Yr PCSB Budget No Expansion'!H70</f>
        <v>0</v>
      </c>
      <c r="I70" s="12">
        <f>'5-Yr PCSB Budget Base Case'!I70-'5-Yr PCSB Budget No Expansion'!I70</f>
        <v>0</v>
      </c>
      <c r="J70" s="12">
        <f>'5-Yr PCSB Budget Base Case'!J70-'5-Yr PCSB Budget No Expansion'!J70</f>
        <v>0</v>
      </c>
      <c r="K70" s="12">
        <f>'5-Yr PCSB Budget Base Case'!K70-'5-Yr PCSB Budget No Expansion'!K70</f>
        <v>0</v>
      </c>
      <c r="L70" s="75">
        <f ca="1">IF('5-Yr PCSB Budget Base Case'!G70,G70/'5-Yr PCSB Budget Base Case'!G70,0)</f>
        <v>0</v>
      </c>
      <c r="M70" s="62">
        <f>IF('5-Yr PCSB Budget Base Case'!H70,H70/'5-Yr PCSB Budget Base Case'!H70,0)</f>
        <v>0</v>
      </c>
      <c r="N70" s="62">
        <f>IF('5-Yr PCSB Budget Base Case'!I70,I70/'5-Yr PCSB Budget Base Case'!I70,0)</f>
        <v>0</v>
      </c>
      <c r="O70" s="62">
        <f>IF('5-Yr PCSB Budget Base Case'!J70,J70/'5-Yr PCSB Budget Base Case'!J70,0)</f>
        <v>0</v>
      </c>
      <c r="P70" s="89">
        <f>IF('5-Yr PCSB Budget Base Case'!K70,K70/'5-Yr PCSB Budget Base Case'!K70,0)</f>
        <v>0</v>
      </c>
    </row>
    <row r="71" spans="1:16" ht="15" customHeight="1" x14ac:dyDescent="0.45">
      <c r="A71" s="15" t="str">
        <f t="shared" si="4"/>
        <v>PCSB 5-Year Budget</v>
      </c>
      <c r="B71" s="150">
        <f t="shared" si="4"/>
        <v>186</v>
      </c>
      <c r="C71" s="15" t="str">
        <f t="shared" si="4"/>
        <v>Kingsman Academy PCS</v>
      </c>
      <c r="D71" s="6" t="str">
        <f t="shared" si="4"/>
        <v>2025-2026</v>
      </c>
      <c r="E71" s="17" t="s">
        <v>68</v>
      </c>
      <c r="F71" s="5" t="e">
        <f>'5-Yr PCSB Budget Base Case'!F71-'5-Yr PCSB Budget No Expansion'!F71</f>
        <v>#VALUE!</v>
      </c>
      <c r="G71" s="22">
        <f ca="1">'5-Yr PCSB Budget Base Case'!G71-'5-Yr PCSB Budget No Expansion'!G71</f>
        <v>707166</v>
      </c>
      <c r="H71" s="22">
        <f>'5-Yr PCSB Budget Base Case'!H71-'5-Yr PCSB Budget No Expansion'!H71</f>
        <v>1400000.3175320355</v>
      </c>
      <c r="I71" s="22">
        <f>'5-Yr PCSB Budget Base Case'!I71-'5-Yr PCSB Budget No Expansion'!I71</f>
        <v>1399999.6970579969</v>
      </c>
      <c r="J71" s="22">
        <f>'5-Yr PCSB Budget Base Case'!J71-'5-Yr PCSB Budget No Expansion'!J71</f>
        <v>1619999.7479697359</v>
      </c>
      <c r="K71" s="22">
        <f>'5-Yr PCSB Budget Base Case'!K71-'5-Yr PCSB Budget No Expansion'!K71</f>
        <v>1620000.7429291308</v>
      </c>
      <c r="L71" s="81">
        <f ca="1">IF('5-Yr PCSB Budget Base Case'!G71,G71/'5-Yr PCSB Budget Base Case'!G71,0)</f>
        <v>0.34084477851495004</v>
      </c>
      <c r="M71" s="68">
        <f>IF('5-Yr PCSB Budget Base Case'!H71,H71/'5-Yr PCSB Budget Base Case'!H71,0)</f>
        <v>0.30270794193717809</v>
      </c>
      <c r="N71" s="68">
        <f>IF('5-Yr PCSB Budget Base Case'!I71,I71/'5-Yr PCSB Budget Base Case'!I71,0)</f>
        <v>0.29650532334293661</v>
      </c>
      <c r="O71" s="68">
        <f>IF('5-Yr PCSB Budget Base Case'!J71,J71/'5-Yr PCSB Budget Base Case'!J71,0)</f>
        <v>0.32134448091457191</v>
      </c>
      <c r="P71" s="95">
        <f>IF('5-Yr PCSB Budget Base Case'!K71,K71/'5-Yr PCSB Budget Base Case'!K71,0)</f>
        <v>0.31704137808364491</v>
      </c>
    </row>
    <row r="72" spans="1:16" ht="30" customHeight="1" x14ac:dyDescent="0.45">
      <c r="A72" s="15" t="str">
        <f t="shared" si="4"/>
        <v>PCSB 5-Year Budget</v>
      </c>
      <c r="B72" s="150">
        <f t="shared" si="4"/>
        <v>186</v>
      </c>
      <c r="C72" s="15" t="str">
        <f t="shared" si="4"/>
        <v>Kingsman Academy PCS</v>
      </c>
      <c r="D72" s="6" t="str">
        <f t="shared" si="4"/>
        <v>2025-2026</v>
      </c>
      <c r="E72" t="s">
        <v>69</v>
      </c>
      <c r="F72" s="5" t="e">
        <f>'5-Yr PCSB Budget Base Case'!F72-'5-Yr PCSB Budget No Expansion'!F72</f>
        <v>#VALUE!</v>
      </c>
      <c r="G72" s="12">
        <f>'5-Yr PCSB Budget Base Case'!G72-'5-Yr PCSB Budget No Expansion'!G72</f>
        <v>0</v>
      </c>
      <c r="H72" s="12">
        <f>'5-Yr PCSB Budget Base Case'!H72-'5-Yr PCSB Budget No Expansion'!H72</f>
        <v>0</v>
      </c>
      <c r="I72" s="12">
        <f>'5-Yr PCSB Budget Base Case'!I72-'5-Yr PCSB Budget No Expansion'!I72</f>
        <v>0</v>
      </c>
      <c r="J72" s="12">
        <f>'5-Yr PCSB Budget Base Case'!J72-'5-Yr PCSB Budget No Expansion'!J72</f>
        <v>0</v>
      </c>
      <c r="K72" s="12">
        <f>'5-Yr PCSB Budget Base Case'!K72-'5-Yr PCSB Budget No Expansion'!K72</f>
        <v>0</v>
      </c>
      <c r="L72" s="75">
        <f>IF('5-Yr PCSB Budget Base Case'!G72,G72/'5-Yr PCSB Budget Base Case'!G72,0)</f>
        <v>0</v>
      </c>
      <c r="M72" s="62">
        <f>IF('5-Yr PCSB Budget Base Case'!H72,H72/'5-Yr PCSB Budget Base Case'!H72,0)</f>
        <v>0</v>
      </c>
      <c r="N72" s="62">
        <f>IF('5-Yr PCSB Budget Base Case'!I72,I72/'5-Yr PCSB Budget Base Case'!I72,0)</f>
        <v>0</v>
      </c>
      <c r="O72" s="62">
        <f>IF('5-Yr PCSB Budget Base Case'!J72,J72/'5-Yr PCSB Budget Base Case'!J72,0)</f>
        <v>0</v>
      </c>
      <c r="P72" s="89">
        <f>IF('5-Yr PCSB Budget Base Case'!K72,K72/'5-Yr PCSB Budget Base Case'!K72,0)</f>
        <v>0</v>
      </c>
    </row>
    <row r="73" spans="1:16" x14ac:dyDescent="0.45">
      <c r="A73" s="15" t="str">
        <f t="shared" si="4"/>
        <v>PCSB 5-Year Budget</v>
      </c>
      <c r="B73" s="150">
        <f t="shared" si="4"/>
        <v>186</v>
      </c>
      <c r="C73" s="15" t="str">
        <f t="shared" si="4"/>
        <v>Kingsman Academy PCS</v>
      </c>
      <c r="D73" s="6" t="str">
        <f t="shared" si="4"/>
        <v>2025-2026</v>
      </c>
      <c r="E73" t="s">
        <v>70</v>
      </c>
      <c r="F73" s="5" t="e">
        <f>'5-Yr PCSB Budget Base Case'!F73-'5-Yr PCSB Budget No Expansion'!F73</f>
        <v>#VALUE!</v>
      </c>
      <c r="G73" s="12">
        <f>'5-Yr PCSB Budget Base Case'!G73-'5-Yr PCSB Budget No Expansion'!G73</f>
        <v>-10492</v>
      </c>
      <c r="H73" s="12">
        <f>'5-Yr PCSB Budget Base Case'!H73-'5-Yr PCSB Budget No Expansion'!H73</f>
        <v>0</v>
      </c>
      <c r="I73" s="12">
        <f>'5-Yr PCSB Budget Base Case'!I73-'5-Yr PCSB Budget No Expansion'!I73</f>
        <v>0</v>
      </c>
      <c r="J73" s="12">
        <f>'5-Yr PCSB Budget Base Case'!J73-'5-Yr PCSB Budget No Expansion'!J73</f>
        <v>0</v>
      </c>
      <c r="K73" s="12">
        <f>'5-Yr PCSB Budget Base Case'!K73-'5-Yr PCSB Budget No Expansion'!K73</f>
        <v>0</v>
      </c>
      <c r="L73" s="75">
        <f>IF('5-Yr PCSB Budget Base Case'!G73,G73/'5-Yr PCSB Budget Base Case'!G73,0)</f>
        <v>-2.9753987947536333E-2</v>
      </c>
      <c r="M73" s="62">
        <f>IF('5-Yr PCSB Budget Base Case'!H73,H73/'5-Yr PCSB Budget Base Case'!H73,0)</f>
        <v>0</v>
      </c>
      <c r="N73" s="62">
        <f>IF('5-Yr PCSB Budget Base Case'!I73,I73/'5-Yr PCSB Budget Base Case'!I73,0)</f>
        <v>0</v>
      </c>
      <c r="O73" s="62">
        <f>IF('5-Yr PCSB Budget Base Case'!J73,J73/'5-Yr PCSB Budget Base Case'!J73,0)</f>
        <v>0</v>
      </c>
      <c r="P73" s="89">
        <f>IF('5-Yr PCSB Budget Base Case'!K73,K73/'5-Yr PCSB Budget Base Case'!K73,0)</f>
        <v>0</v>
      </c>
    </row>
    <row r="74" spans="1:16" x14ac:dyDescent="0.45">
      <c r="A74" s="15" t="str">
        <f t="shared" si="4"/>
        <v>PCSB 5-Year Budget</v>
      </c>
      <c r="B74" s="150">
        <f t="shared" si="4"/>
        <v>186</v>
      </c>
      <c r="C74" s="15" t="str">
        <f t="shared" si="4"/>
        <v>Kingsman Academy PCS</v>
      </c>
      <c r="D74" s="6" t="str">
        <f t="shared" si="4"/>
        <v>2025-2026</v>
      </c>
      <c r="E74" t="s">
        <v>71</v>
      </c>
      <c r="F74" s="5" t="e">
        <f>'5-Yr PCSB Budget Base Case'!F74-'5-Yr PCSB Budget No Expansion'!F74</f>
        <v>#VALUE!</v>
      </c>
      <c r="G74" s="12">
        <f>'5-Yr PCSB Budget Base Case'!G74-'5-Yr PCSB Budget No Expansion'!G74</f>
        <v>0</v>
      </c>
      <c r="H74" s="12">
        <f>'5-Yr PCSB Budget Base Case'!H74-'5-Yr PCSB Budget No Expansion'!H74</f>
        <v>0</v>
      </c>
      <c r="I74" s="12">
        <f>'5-Yr PCSB Budget Base Case'!I74-'5-Yr PCSB Budget No Expansion'!I74</f>
        <v>0</v>
      </c>
      <c r="J74" s="12">
        <f>'5-Yr PCSB Budget Base Case'!J74-'5-Yr PCSB Budget No Expansion'!J74</f>
        <v>0</v>
      </c>
      <c r="K74" s="12">
        <f>'5-Yr PCSB Budget Base Case'!K74-'5-Yr PCSB Budget No Expansion'!K74</f>
        <v>0</v>
      </c>
      <c r="L74" s="75">
        <f>IF('5-Yr PCSB Budget Base Case'!G74,G74/'5-Yr PCSB Budget Base Case'!G74,0)</f>
        <v>0</v>
      </c>
      <c r="M74" s="62">
        <f>IF('5-Yr PCSB Budget Base Case'!H74,H74/'5-Yr PCSB Budget Base Case'!H74,0)</f>
        <v>0</v>
      </c>
      <c r="N74" s="62">
        <f>IF('5-Yr PCSB Budget Base Case'!I74,I74/'5-Yr PCSB Budget Base Case'!I74,0)</f>
        <v>0</v>
      </c>
      <c r="O74" s="62">
        <f>IF('5-Yr PCSB Budget Base Case'!J74,J74/'5-Yr PCSB Budget Base Case'!J74,0)</f>
        <v>0</v>
      </c>
      <c r="P74" s="89">
        <f>IF('5-Yr PCSB Budget Base Case'!K74,K74/'5-Yr PCSB Budget Base Case'!K74,0)</f>
        <v>0</v>
      </c>
    </row>
    <row r="75" spans="1:16" x14ac:dyDescent="0.45">
      <c r="A75" s="15" t="str">
        <f t="shared" si="4"/>
        <v>PCSB 5-Year Budget</v>
      </c>
      <c r="B75" s="150">
        <f t="shared" si="4"/>
        <v>186</v>
      </c>
      <c r="C75" s="15" t="str">
        <f t="shared" si="4"/>
        <v>Kingsman Academy PCS</v>
      </c>
      <c r="D75" s="6" t="str">
        <f t="shared" si="4"/>
        <v>2025-2026</v>
      </c>
      <c r="E75" t="s">
        <v>72</v>
      </c>
      <c r="F75" s="5" t="e">
        <f>'5-Yr PCSB Budget Base Case'!F75-'5-Yr PCSB Budget No Expansion'!F75</f>
        <v>#VALUE!</v>
      </c>
      <c r="G75" s="12">
        <f>'5-Yr PCSB Budget Base Case'!G75-'5-Yr PCSB Budget No Expansion'!G75</f>
        <v>0</v>
      </c>
      <c r="H75" s="12">
        <f>'5-Yr PCSB Budget Base Case'!H75-'5-Yr PCSB Budget No Expansion'!H75</f>
        <v>0</v>
      </c>
      <c r="I75" s="12">
        <f>'5-Yr PCSB Budget Base Case'!I75-'5-Yr PCSB Budget No Expansion'!I75</f>
        <v>0</v>
      </c>
      <c r="J75" s="12">
        <f>'5-Yr PCSB Budget Base Case'!J75-'5-Yr PCSB Budget No Expansion'!J75</f>
        <v>0</v>
      </c>
      <c r="K75" s="12">
        <f>'5-Yr PCSB Budget Base Case'!K75-'5-Yr PCSB Budget No Expansion'!K75</f>
        <v>0</v>
      </c>
      <c r="L75" s="75">
        <f>IF('5-Yr PCSB Budget Base Case'!G75,G75/'5-Yr PCSB Budget Base Case'!G75,0)</f>
        <v>0</v>
      </c>
      <c r="M75" s="62">
        <f>IF('5-Yr PCSB Budget Base Case'!H75,H75/'5-Yr PCSB Budget Base Case'!H75,0)</f>
        <v>0</v>
      </c>
      <c r="N75" s="62">
        <f>IF('5-Yr PCSB Budget Base Case'!I75,I75/'5-Yr PCSB Budget Base Case'!I75,0)</f>
        <v>0</v>
      </c>
      <c r="O75" s="62">
        <f>IF('5-Yr PCSB Budget Base Case'!J75,J75/'5-Yr PCSB Budget Base Case'!J75,0)</f>
        <v>0</v>
      </c>
      <c r="P75" s="89">
        <f>IF('5-Yr PCSB Budget Base Case'!K75,K75/'5-Yr PCSB Budget Base Case'!K75,0)</f>
        <v>0</v>
      </c>
    </row>
    <row r="76" spans="1:16" x14ac:dyDescent="0.45">
      <c r="A76" s="15" t="str">
        <f t="shared" si="4"/>
        <v>PCSB 5-Year Budget</v>
      </c>
      <c r="B76" s="150">
        <f t="shared" si="4"/>
        <v>186</v>
      </c>
      <c r="C76" s="15" t="str">
        <f t="shared" si="4"/>
        <v>Kingsman Academy PCS</v>
      </c>
      <c r="D76" s="6" t="str">
        <f t="shared" si="4"/>
        <v>2025-2026</v>
      </c>
      <c r="E76" t="s">
        <v>73</v>
      </c>
      <c r="F76" s="5" t="e">
        <f>'5-Yr PCSB Budget Base Case'!F76-'5-Yr PCSB Budget No Expansion'!F76</f>
        <v>#VALUE!</v>
      </c>
      <c r="G76" s="12">
        <f>'5-Yr PCSB Budget Base Case'!G76-'5-Yr PCSB Budget No Expansion'!G76</f>
        <v>0</v>
      </c>
      <c r="H76" s="12">
        <f>'5-Yr PCSB Budget Base Case'!H76-'5-Yr PCSB Budget No Expansion'!H76</f>
        <v>0</v>
      </c>
      <c r="I76" s="12">
        <f>'5-Yr PCSB Budget Base Case'!I76-'5-Yr PCSB Budget No Expansion'!I76</f>
        <v>0</v>
      </c>
      <c r="J76" s="12">
        <f>'5-Yr PCSB Budget Base Case'!J76-'5-Yr PCSB Budget No Expansion'!J76</f>
        <v>0</v>
      </c>
      <c r="K76" s="12">
        <f>'5-Yr PCSB Budget Base Case'!K76-'5-Yr PCSB Budget No Expansion'!K76</f>
        <v>0</v>
      </c>
      <c r="L76" s="75">
        <f>IF('5-Yr PCSB Budget Base Case'!G76,G76/'5-Yr PCSB Budget Base Case'!G76,0)</f>
        <v>0</v>
      </c>
      <c r="M76" s="62">
        <f>IF('5-Yr PCSB Budget Base Case'!H76,H76/'5-Yr PCSB Budget Base Case'!H76,0)</f>
        <v>0</v>
      </c>
      <c r="N76" s="62">
        <f>IF('5-Yr PCSB Budget Base Case'!I76,I76/'5-Yr PCSB Budget Base Case'!I76,0)</f>
        <v>0</v>
      </c>
      <c r="O76" s="62">
        <f>IF('5-Yr PCSB Budget Base Case'!J76,J76/'5-Yr PCSB Budget Base Case'!J76,0)</f>
        <v>0</v>
      </c>
      <c r="P76" s="89">
        <f>IF('5-Yr PCSB Budget Base Case'!K76,K76/'5-Yr PCSB Budget Base Case'!K76,0)</f>
        <v>0</v>
      </c>
    </row>
    <row r="77" spans="1:16" x14ac:dyDescent="0.45">
      <c r="A77" s="15" t="str">
        <f t="shared" si="4"/>
        <v>PCSB 5-Year Budget</v>
      </c>
      <c r="B77" s="150">
        <f t="shared" si="4"/>
        <v>186</v>
      </c>
      <c r="C77" s="15" t="str">
        <f t="shared" si="4"/>
        <v>Kingsman Academy PCS</v>
      </c>
      <c r="D77" s="6" t="str">
        <f t="shared" si="4"/>
        <v>2025-2026</v>
      </c>
      <c r="E77" t="s">
        <v>74</v>
      </c>
      <c r="F77" s="5" t="e">
        <f>'5-Yr PCSB Budget Base Case'!F77-'5-Yr PCSB Budget No Expansion'!F77</f>
        <v>#VALUE!</v>
      </c>
      <c r="G77" s="12">
        <f>'5-Yr PCSB Budget Base Case'!G77-'5-Yr PCSB Budget No Expansion'!G77</f>
        <v>0</v>
      </c>
      <c r="H77" s="12">
        <f>'5-Yr PCSB Budget Base Case'!H77-'5-Yr PCSB Budget No Expansion'!H77</f>
        <v>0</v>
      </c>
      <c r="I77" s="12">
        <f>'5-Yr PCSB Budget Base Case'!I77-'5-Yr PCSB Budget No Expansion'!I77</f>
        <v>0</v>
      </c>
      <c r="J77" s="12">
        <f>'5-Yr PCSB Budget Base Case'!J77-'5-Yr PCSB Budget No Expansion'!J77</f>
        <v>0</v>
      </c>
      <c r="K77" s="12">
        <f>'5-Yr PCSB Budget Base Case'!K77-'5-Yr PCSB Budget No Expansion'!K77</f>
        <v>0</v>
      </c>
      <c r="L77" s="75">
        <f>IF('5-Yr PCSB Budget Base Case'!G77,G77/'5-Yr PCSB Budget Base Case'!G77,0)</f>
        <v>0</v>
      </c>
      <c r="M77" s="62">
        <f>IF('5-Yr PCSB Budget Base Case'!H77,H77/'5-Yr PCSB Budget Base Case'!H77,0)</f>
        <v>0</v>
      </c>
      <c r="N77" s="62">
        <f>IF('5-Yr PCSB Budget Base Case'!I77,I77/'5-Yr PCSB Budget Base Case'!I77,0)</f>
        <v>0</v>
      </c>
      <c r="O77" s="62">
        <f>IF('5-Yr PCSB Budget Base Case'!J77,J77/'5-Yr PCSB Budget Base Case'!J77,0)</f>
        <v>0</v>
      </c>
      <c r="P77" s="89">
        <f>IF('5-Yr PCSB Budget Base Case'!K77,K77/'5-Yr PCSB Budget Base Case'!K77,0)</f>
        <v>0</v>
      </c>
    </row>
    <row r="78" spans="1:16" x14ac:dyDescent="0.45">
      <c r="A78" s="15" t="str">
        <f t="shared" si="4"/>
        <v>PCSB 5-Year Budget</v>
      </c>
      <c r="B78" s="150">
        <f t="shared" si="4"/>
        <v>186</v>
      </c>
      <c r="C78" s="15" t="str">
        <f t="shared" si="4"/>
        <v>Kingsman Academy PCS</v>
      </c>
      <c r="D78" s="6" t="str">
        <f t="shared" si="4"/>
        <v>2025-2026</v>
      </c>
      <c r="E78" t="s">
        <v>75</v>
      </c>
      <c r="F78" s="5" t="e">
        <f>'5-Yr PCSB Budget Base Case'!F78-'5-Yr PCSB Budget No Expansion'!F78</f>
        <v>#VALUE!</v>
      </c>
      <c r="G78" s="12">
        <f>'5-Yr PCSB Budget Base Case'!G78-'5-Yr PCSB Budget No Expansion'!G78</f>
        <v>0</v>
      </c>
      <c r="H78" s="12">
        <f>'5-Yr PCSB Budget Base Case'!H78-'5-Yr PCSB Budget No Expansion'!H78</f>
        <v>0</v>
      </c>
      <c r="I78" s="12">
        <f>'5-Yr PCSB Budget Base Case'!I78-'5-Yr PCSB Budget No Expansion'!I78</f>
        <v>0</v>
      </c>
      <c r="J78" s="12">
        <f>'5-Yr PCSB Budget Base Case'!J78-'5-Yr PCSB Budget No Expansion'!J78</f>
        <v>0</v>
      </c>
      <c r="K78" s="12">
        <f>'5-Yr PCSB Budget Base Case'!K78-'5-Yr PCSB Budget No Expansion'!K78</f>
        <v>0</v>
      </c>
      <c r="L78" s="75">
        <f>IF('5-Yr PCSB Budget Base Case'!G78,G78/'5-Yr PCSB Budget Base Case'!G78,0)</f>
        <v>0</v>
      </c>
      <c r="M78" s="62">
        <f>IF('5-Yr PCSB Budget Base Case'!H78,H78/'5-Yr PCSB Budget Base Case'!H78,0)</f>
        <v>0</v>
      </c>
      <c r="N78" s="62">
        <f>IF('5-Yr PCSB Budget Base Case'!I78,I78/'5-Yr PCSB Budget Base Case'!I78,0)</f>
        <v>0</v>
      </c>
      <c r="O78" s="62">
        <f>IF('5-Yr PCSB Budget Base Case'!J78,J78/'5-Yr PCSB Budget Base Case'!J78,0)</f>
        <v>0</v>
      </c>
      <c r="P78" s="89">
        <f>IF('5-Yr PCSB Budget Base Case'!K78,K78/'5-Yr PCSB Budget Base Case'!K78,0)</f>
        <v>0</v>
      </c>
    </row>
    <row r="79" spans="1:16" x14ac:dyDescent="0.45">
      <c r="A79" s="15" t="str">
        <f t="shared" si="4"/>
        <v>PCSB 5-Year Budget</v>
      </c>
      <c r="B79" s="150">
        <f t="shared" si="4"/>
        <v>186</v>
      </c>
      <c r="C79" s="15" t="str">
        <f t="shared" si="4"/>
        <v>Kingsman Academy PCS</v>
      </c>
      <c r="D79" s="6" t="str">
        <f t="shared" si="4"/>
        <v>2025-2026</v>
      </c>
      <c r="E79" s="17" t="s">
        <v>76</v>
      </c>
      <c r="F79" s="5" t="e">
        <f>'5-Yr PCSB Budget Base Case'!F79-'5-Yr PCSB Budget No Expansion'!F79</f>
        <v>#VALUE!</v>
      </c>
      <c r="G79" s="22">
        <f>'5-Yr PCSB Budget Base Case'!G79-'5-Yr PCSB Budget No Expansion'!G79</f>
        <v>-10492</v>
      </c>
      <c r="H79" s="22">
        <f>'5-Yr PCSB Budget Base Case'!H79-'5-Yr PCSB Budget No Expansion'!H79</f>
        <v>0</v>
      </c>
      <c r="I79" s="22">
        <f>'5-Yr PCSB Budget Base Case'!I79-'5-Yr PCSB Budget No Expansion'!I79</f>
        <v>0</v>
      </c>
      <c r="J79" s="22">
        <f>'5-Yr PCSB Budget Base Case'!J79-'5-Yr PCSB Budget No Expansion'!J79</f>
        <v>0</v>
      </c>
      <c r="K79" s="22">
        <f>'5-Yr PCSB Budget Base Case'!K79-'5-Yr PCSB Budget No Expansion'!K79</f>
        <v>0</v>
      </c>
      <c r="L79" s="81">
        <f>IF('5-Yr PCSB Budget Base Case'!G79,G79/'5-Yr PCSB Budget Base Case'!G79,0)</f>
        <v>-4.0266344290292248E-3</v>
      </c>
      <c r="M79" s="68">
        <f>IF('5-Yr PCSB Budget Base Case'!H79,H79/'5-Yr PCSB Budget Base Case'!H79,0)</f>
        <v>0</v>
      </c>
      <c r="N79" s="68">
        <f>IF('5-Yr PCSB Budget Base Case'!I79,I79/'5-Yr PCSB Budget Base Case'!I79,0)</f>
        <v>0</v>
      </c>
      <c r="O79" s="68">
        <f>IF('5-Yr PCSB Budget Base Case'!J79,J79/'5-Yr PCSB Budget Base Case'!J79,0)</f>
        <v>0</v>
      </c>
      <c r="P79" s="95">
        <f>IF('5-Yr PCSB Budget Base Case'!K79,K79/'5-Yr PCSB Budget Base Case'!K79,0)</f>
        <v>0</v>
      </c>
    </row>
    <row r="80" spans="1:16" x14ac:dyDescent="0.45">
      <c r="A80" s="15" t="str">
        <f t="shared" si="4"/>
        <v>PCSB 5-Year Budget</v>
      </c>
      <c r="B80" s="150">
        <f t="shared" si="4"/>
        <v>186</v>
      </c>
      <c r="C80" s="15" t="str">
        <f t="shared" si="4"/>
        <v>Kingsman Academy PCS</v>
      </c>
      <c r="D80" s="6" t="str">
        <f t="shared" si="4"/>
        <v>2025-2026</v>
      </c>
      <c r="E80" s="17" t="s">
        <v>77</v>
      </c>
      <c r="F80" s="5" t="e">
        <f>'5-Yr PCSB Budget Base Case'!F80-'5-Yr PCSB Budget No Expansion'!F80</f>
        <v>#VALUE!</v>
      </c>
      <c r="G80" s="22">
        <f>'5-Yr PCSB Budget Base Case'!G80-'5-Yr PCSB Budget No Expansion'!G80</f>
        <v>0</v>
      </c>
      <c r="H80" s="22">
        <f>'5-Yr PCSB Budget Base Case'!H80-'5-Yr PCSB Budget No Expansion'!H80</f>
        <v>0</v>
      </c>
      <c r="I80" s="22">
        <f>'5-Yr PCSB Budget Base Case'!I80-'5-Yr PCSB Budget No Expansion'!I80</f>
        <v>0</v>
      </c>
      <c r="J80" s="22">
        <f>'5-Yr PCSB Budget Base Case'!J80-'5-Yr PCSB Budget No Expansion'!J80</f>
        <v>0</v>
      </c>
      <c r="K80" s="22">
        <f>'5-Yr PCSB Budget Base Case'!K80-'5-Yr PCSB Budget No Expansion'!K80</f>
        <v>0</v>
      </c>
      <c r="L80" s="81">
        <f>IF('5-Yr PCSB Budget Base Case'!G80,G80/'5-Yr PCSB Budget Base Case'!G80,0)</f>
        <v>0</v>
      </c>
      <c r="M80" s="68">
        <f>IF('5-Yr PCSB Budget Base Case'!H80,H80/'5-Yr PCSB Budget Base Case'!H80,0)</f>
        <v>0</v>
      </c>
      <c r="N80" s="68">
        <f>IF('5-Yr PCSB Budget Base Case'!I80,I80/'5-Yr PCSB Budget Base Case'!I80,0)</f>
        <v>0</v>
      </c>
      <c r="O80" s="68">
        <f>IF('5-Yr PCSB Budget Base Case'!J80,J80/'5-Yr PCSB Budget Base Case'!J80,0)</f>
        <v>0</v>
      </c>
      <c r="P80" s="95">
        <f>IF('5-Yr PCSB Budget Base Case'!K80,K80/'5-Yr PCSB Budget Base Case'!K80,0)</f>
        <v>0</v>
      </c>
    </row>
    <row r="81" spans="1:16" x14ac:dyDescent="0.45">
      <c r="A81" s="15" t="str">
        <f t="shared" si="4"/>
        <v>PCSB 5-Year Budget</v>
      </c>
      <c r="B81" s="150">
        <f t="shared" si="4"/>
        <v>186</v>
      </c>
      <c r="C81" s="15" t="str">
        <f t="shared" si="4"/>
        <v>Kingsman Academy PCS</v>
      </c>
      <c r="D81" s="6" t="str">
        <f t="shared" si="4"/>
        <v>2025-2026</v>
      </c>
      <c r="E81" s="17" t="s">
        <v>78</v>
      </c>
      <c r="F81" s="5" t="e">
        <f>'5-Yr PCSB Budget Base Case'!F81-'5-Yr PCSB Budget No Expansion'!F81</f>
        <v>#VALUE!</v>
      </c>
      <c r="G81" s="22">
        <f>'5-Yr PCSB Budget Base Case'!G81-'5-Yr PCSB Budget No Expansion'!G81</f>
        <v>-10492</v>
      </c>
      <c r="H81" s="22">
        <f>'5-Yr PCSB Budget Base Case'!H81-'5-Yr PCSB Budget No Expansion'!H81</f>
        <v>0</v>
      </c>
      <c r="I81" s="22">
        <f>'5-Yr PCSB Budget Base Case'!I81-'5-Yr PCSB Budget No Expansion'!I81</f>
        <v>0</v>
      </c>
      <c r="J81" s="22">
        <f>'5-Yr PCSB Budget Base Case'!J81-'5-Yr PCSB Budget No Expansion'!J81</f>
        <v>0</v>
      </c>
      <c r="K81" s="22">
        <f>'5-Yr PCSB Budget Base Case'!K81-'5-Yr PCSB Budget No Expansion'!K81</f>
        <v>0</v>
      </c>
      <c r="L81" s="81">
        <f>IF('5-Yr PCSB Budget Base Case'!G81,G81/'5-Yr PCSB Budget Base Case'!G81,0)</f>
        <v>-4.0266344290292248E-3</v>
      </c>
      <c r="M81" s="68">
        <f>IF('5-Yr PCSB Budget Base Case'!H81,H81/'5-Yr PCSB Budget Base Case'!H81,0)</f>
        <v>0</v>
      </c>
      <c r="N81" s="68">
        <f>IF('5-Yr PCSB Budget Base Case'!I81,I81/'5-Yr PCSB Budget Base Case'!I81,0)</f>
        <v>0</v>
      </c>
      <c r="O81" s="68">
        <f>IF('5-Yr PCSB Budget Base Case'!J81,J81/'5-Yr PCSB Budget Base Case'!J81,0)</f>
        <v>0</v>
      </c>
      <c r="P81" s="95">
        <f>IF('5-Yr PCSB Budget Base Case'!K81,K81/'5-Yr PCSB Budget Base Case'!K81,0)</f>
        <v>0</v>
      </c>
    </row>
    <row r="82" spans="1:16" ht="30" customHeight="1" x14ac:dyDescent="0.45">
      <c r="A82" s="15" t="str">
        <f t="shared" si="4"/>
        <v>PCSB 5-Year Budget</v>
      </c>
      <c r="B82" s="150">
        <f t="shared" si="4"/>
        <v>186</v>
      </c>
      <c r="C82" s="15" t="str">
        <f t="shared" si="4"/>
        <v>Kingsman Academy PCS</v>
      </c>
      <c r="D82" s="6" t="str">
        <f t="shared" si="4"/>
        <v>2025-2026</v>
      </c>
      <c r="E82" t="s">
        <v>79</v>
      </c>
      <c r="F82" s="5" t="e">
        <f>'5-Yr PCSB Budget Base Case'!F82-'5-Yr PCSB Budget No Expansion'!F82</f>
        <v>#VALUE!</v>
      </c>
      <c r="G82" s="12">
        <f>'5-Yr PCSB Budget Base Case'!G82-'5-Yr PCSB Budget No Expansion'!G82</f>
        <v>0</v>
      </c>
      <c r="H82" s="12">
        <f>'5-Yr PCSB Budget Base Case'!H82-'5-Yr PCSB Budget No Expansion'!H82</f>
        <v>0</v>
      </c>
      <c r="I82" s="12">
        <f>'5-Yr PCSB Budget Base Case'!I82-'5-Yr PCSB Budget No Expansion'!I82</f>
        <v>0</v>
      </c>
      <c r="J82" s="12">
        <f>'5-Yr PCSB Budget Base Case'!J82-'5-Yr PCSB Budget No Expansion'!J82</f>
        <v>0</v>
      </c>
      <c r="K82" s="12">
        <f>'5-Yr PCSB Budget Base Case'!K82-'5-Yr PCSB Budget No Expansion'!K82</f>
        <v>0</v>
      </c>
      <c r="L82" s="75">
        <f>IF('5-Yr PCSB Budget Base Case'!G82,G82/'5-Yr PCSB Budget Base Case'!G82,0)</f>
        <v>0</v>
      </c>
      <c r="M82" s="62">
        <f>IF('5-Yr PCSB Budget Base Case'!H82,H82/'5-Yr PCSB Budget Base Case'!H82,0)</f>
        <v>0</v>
      </c>
      <c r="N82" s="62">
        <f>IF('5-Yr PCSB Budget Base Case'!I82,I82/'5-Yr PCSB Budget Base Case'!I82,0)</f>
        <v>0</v>
      </c>
      <c r="O82" s="62">
        <f>IF('5-Yr PCSB Budget Base Case'!J82,J82/'5-Yr PCSB Budget Base Case'!J82,0)</f>
        <v>0</v>
      </c>
      <c r="P82" s="89">
        <f>IF('5-Yr PCSB Budget Base Case'!K82,K82/'5-Yr PCSB Budget Base Case'!K82,0)</f>
        <v>0</v>
      </c>
    </row>
    <row r="83" spans="1:16" x14ac:dyDescent="0.45">
      <c r="A83" s="15" t="str">
        <f t="shared" si="4"/>
        <v>PCSB 5-Year Budget</v>
      </c>
      <c r="B83" s="150">
        <f t="shared" si="4"/>
        <v>186</v>
      </c>
      <c r="C83" s="15" t="str">
        <f t="shared" si="4"/>
        <v>Kingsman Academy PCS</v>
      </c>
      <c r="D83" s="6" t="str">
        <f t="shared" si="4"/>
        <v>2025-2026</v>
      </c>
      <c r="E83" t="s">
        <v>80</v>
      </c>
      <c r="F83" s="5" t="e">
        <f>'5-Yr PCSB Budget Base Case'!F83-'5-Yr PCSB Budget No Expansion'!F83</f>
        <v>#VALUE!</v>
      </c>
      <c r="G83" s="12">
        <f>'5-Yr PCSB Budget Base Case'!G83-'5-Yr PCSB Budget No Expansion'!G83</f>
        <v>0</v>
      </c>
      <c r="H83" s="12">
        <f>'5-Yr PCSB Budget Base Case'!H83-'5-Yr PCSB Budget No Expansion'!H83</f>
        <v>0</v>
      </c>
      <c r="I83" s="12">
        <f>'5-Yr PCSB Budget Base Case'!I83-'5-Yr PCSB Budget No Expansion'!I83</f>
        <v>0</v>
      </c>
      <c r="J83" s="12">
        <f>'5-Yr PCSB Budget Base Case'!J83-'5-Yr PCSB Budget No Expansion'!J83</f>
        <v>0</v>
      </c>
      <c r="K83" s="12">
        <f>'5-Yr PCSB Budget Base Case'!K83-'5-Yr PCSB Budget No Expansion'!K83</f>
        <v>0</v>
      </c>
      <c r="L83" s="75">
        <f>IF('5-Yr PCSB Budget Base Case'!G83,G83/'5-Yr PCSB Budget Base Case'!G83,0)</f>
        <v>0</v>
      </c>
      <c r="M83" s="62">
        <f>IF('5-Yr PCSB Budget Base Case'!H83,H83/'5-Yr PCSB Budget Base Case'!H83,0)</f>
        <v>0</v>
      </c>
      <c r="N83" s="62">
        <f>IF('5-Yr PCSB Budget Base Case'!I83,I83/'5-Yr PCSB Budget Base Case'!I83,0)</f>
        <v>0</v>
      </c>
      <c r="O83" s="62">
        <f>IF('5-Yr PCSB Budget Base Case'!J83,J83/'5-Yr PCSB Budget Base Case'!J83,0)</f>
        <v>0</v>
      </c>
      <c r="P83" s="89">
        <f>IF('5-Yr PCSB Budget Base Case'!K83,K83/'5-Yr PCSB Budget Base Case'!K83,0)</f>
        <v>0</v>
      </c>
    </row>
    <row r="84" spans="1:16" x14ac:dyDescent="0.45">
      <c r="A84" s="15" t="str">
        <f t="shared" si="4"/>
        <v>PCSB 5-Year Budget</v>
      </c>
      <c r="B84" s="150">
        <f t="shared" si="4"/>
        <v>186</v>
      </c>
      <c r="C84" s="15" t="str">
        <f t="shared" si="4"/>
        <v>Kingsman Academy PCS</v>
      </c>
      <c r="D84" s="6" t="str">
        <f t="shared" si="4"/>
        <v>2025-2026</v>
      </c>
      <c r="E84" t="s">
        <v>81</v>
      </c>
      <c r="F84" s="5" t="e">
        <f>'5-Yr PCSB Budget Base Case'!F84-'5-Yr PCSB Budget No Expansion'!F84</f>
        <v>#VALUE!</v>
      </c>
      <c r="G84" s="12">
        <f>'5-Yr PCSB Budget Base Case'!G84-'5-Yr PCSB Budget No Expansion'!G84</f>
        <v>0</v>
      </c>
      <c r="H84" s="12">
        <f>'5-Yr PCSB Budget Base Case'!H84-'5-Yr PCSB Budget No Expansion'!H84</f>
        <v>0</v>
      </c>
      <c r="I84" s="12">
        <f>'5-Yr PCSB Budget Base Case'!I84-'5-Yr PCSB Budget No Expansion'!I84</f>
        <v>0</v>
      </c>
      <c r="J84" s="12">
        <f>'5-Yr PCSB Budget Base Case'!J84-'5-Yr PCSB Budget No Expansion'!J84</f>
        <v>0</v>
      </c>
      <c r="K84" s="12">
        <f>'5-Yr PCSB Budget Base Case'!K84-'5-Yr PCSB Budget No Expansion'!K84</f>
        <v>0</v>
      </c>
      <c r="L84" s="75">
        <f>IF('5-Yr PCSB Budget Base Case'!G84,G84/'5-Yr PCSB Budget Base Case'!G84,0)</f>
        <v>0</v>
      </c>
      <c r="M84" s="62">
        <f>IF('5-Yr PCSB Budget Base Case'!H84,H84/'5-Yr PCSB Budget Base Case'!H84,0)</f>
        <v>0</v>
      </c>
      <c r="N84" s="62">
        <f>IF('5-Yr PCSB Budget Base Case'!I84,I84/'5-Yr PCSB Budget Base Case'!I84,0)</f>
        <v>0</v>
      </c>
      <c r="O84" s="62">
        <f>IF('5-Yr PCSB Budget Base Case'!J84,J84/'5-Yr PCSB Budget Base Case'!J84,0)</f>
        <v>0</v>
      </c>
      <c r="P84" s="89">
        <f>IF('5-Yr PCSB Budget Base Case'!K84,K84/'5-Yr PCSB Budget Base Case'!K84,0)</f>
        <v>0</v>
      </c>
    </row>
    <row r="85" spans="1:16" x14ac:dyDescent="0.45">
      <c r="A85" s="15" t="str">
        <f t="shared" si="4"/>
        <v>PCSB 5-Year Budget</v>
      </c>
      <c r="B85" s="150">
        <f t="shared" si="4"/>
        <v>186</v>
      </c>
      <c r="C85" s="15" t="str">
        <f t="shared" si="4"/>
        <v>Kingsman Academy PCS</v>
      </c>
      <c r="D85" s="6" t="str">
        <f t="shared" si="4"/>
        <v>2025-2026</v>
      </c>
      <c r="E85" t="s">
        <v>82</v>
      </c>
      <c r="F85" s="5" t="e">
        <f>'5-Yr PCSB Budget Base Case'!F85-'5-Yr PCSB Budget No Expansion'!F85</f>
        <v>#VALUE!</v>
      </c>
      <c r="G85" s="12">
        <f>'5-Yr PCSB Budget Base Case'!G85-'5-Yr PCSB Budget No Expansion'!G85</f>
        <v>0</v>
      </c>
      <c r="H85" s="12">
        <f>'5-Yr PCSB Budget Base Case'!H85-'5-Yr PCSB Budget No Expansion'!H85</f>
        <v>0</v>
      </c>
      <c r="I85" s="12">
        <f>'5-Yr PCSB Budget Base Case'!I85-'5-Yr PCSB Budget No Expansion'!I85</f>
        <v>0</v>
      </c>
      <c r="J85" s="12">
        <f>'5-Yr PCSB Budget Base Case'!J85-'5-Yr PCSB Budget No Expansion'!J85</f>
        <v>0</v>
      </c>
      <c r="K85" s="12">
        <f>'5-Yr PCSB Budget Base Case'!K85-'5-Yr PCSB Budget No Expansion'!K85</f>
        <v>0</v>
      </c>
      <c r="L85" s="75">
        <f>IF('5-Yr PCSB Budget Base Case'!G85,G85/'5-Yr PCSB Budget Base Case'!G85,0)</f>
        <v>0</v>
      </c>
      <c r="M85" s="62">
        <f>IF('5-Yr PCSB Budget Base Case'!H85,H85/'5-Yr PCSB Budget Base Case'!H85,0)</f>
        <v>0</v>
      </c>
      <c r="N85" s="62">
        <f>IF('5-Yr PCSB Budget Base Case'!I85,I85/'5-Yr PCSB Budget Base Case'!I85,0)</f>
        <v>0</v>
      </c>
      <c r="O85" s="62">
        <f>IF('5-Yr PCSB Budget Base Case'!J85,J85/'5-Yr PCSB Budget Base Case'!J85,0)</f>
        <v>0</v>
      </c>
      <c r="P85" s="89">
        <f>IF('5-Yr PCSB Budget Base Case'!K85,K85/'5-Yr PCSB Budget Base Case'!K85,0)</f>
        <v>0</v>
      </c>
    </row>
    <row r="86" spans="1:16" x14ac:dyDescent="0.45">
      <c r="A86" s="15" t="str">
        <f t="shared" si="4"/>
        <v>PCSB 5-Year Budget</v>
      </c>
      <c r="B86" s="150">
        <f t="shared" si="4"/>
        <v>186</v>
      </c>
      <c r="C86" s="15" t="str">
        <f t="shared" si="4"/>
        <v>Kingsman Academy PCS</v>
      </c>
      <c r="D86" s="6" t="str">
        <f t="shared" si="4"/>
        <v>2025-2026</v>
      </c>
      <c r="E86" s="17" t="s">
        <v>83</v>
      </c>
      <c r="F86" s="5" t="e">
        <f>'5-Yr PCSB Budget Base Case'!F86-'5-Yr PCSB Budget No Expansion'!F86</f>
        <v>#VALUE!</v>
      </c>
      <c r="G86" s="22">
        <f>'5-Yr PCSB Budget Base Case'!G86-'5-Yr PCSB Budget No Expansion'!G86</f>
        <v>0</v>
      </c>
      <c r="H86" s="22">
        <f>'5-Yr PCSB Budget Base Case'!H86-'5-Yr PCSB Budget No Expansion'!H86</f>
        <v>0</v>
      </c>
      <c r="I86" s="22">
        <f>'5-Yr PCSB Budget Base Case'!I86-'5-Yr PCSB Budget No Expansion'!I86</f>
        <v>0</v>
      </c>
      <c r="J86" s="22">
        <f>'5-Yr PCSB Budget Base Case'!J86-'5-Yr PCSB Budget No Expansion'!J86</f>
        <v>0</v>
      </c>
      <c r="K86" s="22">
        <f>'5-Yr PCSB Budget Base Case'!K86-'5-Yr PCSB Budget No Expansion'!K86</f>
        <v>0</v>
      </c>
      <c r="L86" s="81">
        <f>IF('5-Yr PCSB Budget Base Case'!G86,G86/'5-Yr PCSB Budget Base Case'!G86,0)</f>
        <v>0</v>
      </c>
      <c r="M86" s="68">
        <f>IF('5-Yr PCSB Budget Base Case'!H86,H86/'5-Yr PCSB Budget Base Case'!H86,0)</f>
        <v>0</v>
      </c>
      <c r="N86" s="68">
        <f>IF('5-Yr PCSB Budget Base Case'!I86,I86/'5-Yr PCSB Budget Base Case'!I86,0)</f>
        <v>0</v>
      </c>
      <c r="O86" s="68">
        <f>IF('5-Yr PCSB Budget Base Case'!J86,J86/'5-Yr PCSB Budget Base Case'!J86,0)</f>
        <v>0</v>
      </c>
      <c r="P86" s="95">
        <f>IF('5-Yr PCSB Budget Base Case'!K86,K86/'5-Yr PCSB Budget Base Case'!K86,0)</f>
        <v>0</v>
      </c>
    </row>
    <row r="87" spans="1:16" ht="30" customHeight="1" x14ac:dyDescent="0.45">
      <c r="A87" s="15" t="str">
        <f t="shared" si="4"/>
        <v>PCSB 5-Year Budget</v>
      </c>
      <c r="B87" s="150">
        <f t="shared" si="4"/>
        <v>186</v>
      </c>
      <c r="C87" s="15" t="str">
        <f t="shared" si="4"/>
        <v>Kingsman Academy PCS</v>
      </c>
      <c r="D87" s="6" t="str">
        <f t="shared" si="4"/>
        <v>2025-2026</v>
      </c>
      <c r="E87" s="17" t="s">
        <v>84</v>
      </c>
      <c r="F87" s="5" t="e">
        <f>'5-Yr PCSB Budget Base Case'!F87-'5-Yr PCSB Budget No Expansion'!F87</f>
        <v>#VALUE!</v>
      </c>
      <c r="G87" s="22">
        <f ca="1">'5-Yr PCSB Budget Base Case'!G87-'5-Yr PCSB Budget No Expansion'!G87</f>
        <v>684766</v>
      </c>
      <c r="H87" s="22">
        <f>'5-Yr PCSB Budget Base Case'!H87-'5-Yr PCSB Budget No Expansion'!H87</f>
        <v>2395296.7799018696</v>
      </c>
      <c r="I87" s="22">
        <f>'5-Yr PCSB Budget Base Case'!I87-'5-Yr PCSB Budget No Expansion'!I87</f>
        <v>2427457.1007700022</v>
      </c>
      <c r="J87" s="22">
        <f>'5-Yr PCSB Budget Base Case'!J87-'5-Yr PCSB Budget No Expansion'!J87</f>
        <v>2670212.8393085934</v>
      </c>
      <c r="K87" s="22">
        <f>'5-Yr PCSB Budget Base Case'!K87-'5-Yr PCSB Budget No Expansion'!K87</f>
        <v>2707413.0294037629</v>
      </c>
      <c r="L87" s="81">
        <f ca="1">IF('5-Yr PCSB Budget Base Case'!G87,G87/'5-Yr PCSB Budget Base Case'!G87,0)</f>
        <v>4.949035699583243E-2</v>
      </c>
      <c r="M87" s="68">
        <f>IF('5-Yr PCSB Budget Base Case'!H87,H87/'5-Yr PCSB Budget Base Case'!H87,0)</f>
        <v>0.14332826141720359</v>
      </c>
      <c r="N87" s="68">
        <f>IF('5-Yr PCSB Budget Base Case'!I87,I87/'5-Yr PCSB Budget Base Case'!I87,0)</f>
        <v>0.14208805257746759</v>
      </c>
      <c r="O87" s="68">
        <f>IF('5-Yr PCSB Budget Base Case'!J87,J87/'5-Yr PCSB Budget Base Case'!J87,0)</f>
        <v>0.15140038640215361</v>
      </c>
      <c r="P87" s="95">
        <f>IF('5-Yr PCSB Budget Base Case'!K87,K87/'5-Yr PCSB Budget Base Case'!K87,0)</f>
        <v>0.1515270599479783</v>
      </c>
    </row>
    <row r="88" spans="1:16" ht="30" customHeight="1" x14ac:dyDescent="0.45">
      <c r="A88" s="15" t="str">
        <f t="shared" si="4"/>
        <v>PCSB 5-Year Budget</v>
      </c>
      <c r="B88" s="150">
        <f t="shared" si="4"/>
        <v>186</v>
      </c>
      <c r="C88" s="15" t="str">
        <f t="shared" si="4"/>
        <v>Kingsman Academy PCS</v>
      </c>
      <c r="D88" s="6" t="str">
        <f t="shared" si="4"/>
        <v>2025-2026</v>
      </c>
      <c r="E88" s="17" t="s">
        <v>85</v>
      </c>
      <c r="F88" s="5" t="e">
        <f>'5-Yr PCSB Budget Base Case'!F88-'5-Yr PCSB Budget No Expansion'!F88</f>
        <v>#VALUE!</v>
      </c>
      <c r="G88" s="21">
        <f ca="1">'5-Yr PCSB Budget Base Case'!G88-'5-Yr PCSB Budget No Expansion'!G88</f>
        <v>-684766</v>
      </c>
      <c r="H88" s="21">
        <f>'5-Yr PCSB Budget Base Case'!H88-'5-Yr PCSB Budget No Expansion'!H88</f>
        <v>-320855.39780187048</v>
      </c>
      <c r="I88" s="21">
        <f>'5-Yr PCSB Budget Base Case'!I88-'5-Yr PCSB Budget No Expansion'!I88</f>
        <v>-339000.03662800416</v>
      </c>
      <c r="J88" s="21">
        <f>'5-Yr PCSB Budget Base Case'!J88-'5-Yr PCSB Budget No Expansion'!J88</f>
        <v>-425453.15875073336</v>
      </c>
      <c r="K88" s="21">
        <f>'5-Yr PCSB Budget Base Case'!K88-'5-Yr PCSB Budget No Expansion'!K88</f>
        <v>-416993.86720348336</v>
      </c>
      <c r="L88" s="84">
        <f ca="1">IF('5-Yr PCSB Budget Base Case'!G88,G88/'5-Yr PCSB Budget Base Case'!G88,0)</f>
        <v>-0.88560798752534464</v>
      </c>
      <c r="M88" s="56">
        <f>IF('5-Yr PCSB Budget Base Case'!H88,H88/'5-Yr PCSB Budget Base Case'!H88,0)</f>
        <v>-0.90393237617407063</v>
      </c>
      <c r="N88" s="56">
        <f>IF('5-Yr PCSB Budget Base Case'!I88,I88/'5-Yr PCSB Budget Base Case'!I88,0)</f>
        <v>-1.0976405349900844</v>
      </c>
      <c r="O88" s="56">
        <f>IF('5-Yr PCSB Budget Base Case'!J88,J88/'5-Yr PCSB Budget Base Case'!J88,0)</f>
        <v>-1.8379412534386674</v>
      </c>
      <c r="P88" s="98">
        <f>IF('5-Yr PCSB Budget Base Case'!K88,K88/'5-Yr PCSB Budget Base Case'!K88,0)</f>
        <v>-1.138131018369094</v>
      </c>
    </row>
    <row r="89" spans="1:16" x14ac:dyDescent="0.45">
      <c r="A89" s="15" t="str">
        <f t="shared" si="4"/>
        <v>PCSB 5-Year Budget</v>
      </c>
      <c r="B89" s="150">
        <f t="shared" si="4"/>
        <v>186</v>
      </c>
      <c r="C89" s="15" t="str">
        <f t="shared" si="4"/>
        <v>Kingsman Academy PCS</v>
      </c>
      <c r="D89" s="6" t="str">
        <f t="shared" si="4"/>
        <v>2025-2026</v>
      </c>
      <c r="E89" s="18" t="s">
        <v>86</v>
      </c>
      <c r="F89" s="5" t="e">
        <f>'5-Yr PCSB Budget Base Case'!F89-'5-Yr PCSB Budget No Expansion'!F89</f>
        <v>#VALUE!</v>
      </c>
      <c r="G89" s="12">
        <f>'5-Yr PCSB Budget Base Case'!G89-'5-Yr PCSB Budget No Expansion'!G89</f>
        <v>0</v>
      </c>
      <c r="H89" s="12">
        <f>'5-Yr PCSB Budget Base Case'!H89-'5-Yr PCSB Budget No Expansion'!H89</f>
        <v>0</v>
      </c>
      <c r="I89" s="12">
        <f>'5-Yr PCSB Budget Base Case'!I89-'5-Yr PCSB Budget No Expansion'!I89</f>
        <v>0</v>
      </c>
      <c r="J89" s="12">
        <f>'5-Yr PCSB Budget Base Case'!J89-'5-Yr PCSB Budget No Expansion'!J89</f>
        <v>0</v>
      </c>
      <c r="K89" s="12">
        <f>'5-Yr PCSB Budget Base Case'!K89-'5-Yr PCSB Budget No Expansion'!K89</f>
        <v>0</v>
      </c>
      <c r="L89" s="75">
        <f>IF('5-Yr PCSB Budget Base Case'!G89,G89/'5-Yr PCSB Budget Base Case'!G89,0)</f>
        <v>0</v>
      </c>
      <c r="M89" s="62">
        <f>IF('5-Yr PCSB Budget Base Case'!H89,H89/'5-Yr PCSB Budget Base Case'!H89,0)</f>
        <v>0</v>
      </c>
      <c r="N89" s="62">
        <f>IF('5-Yr PCSB Budget Base Case'!I89,I89/'5-Yr PCSB Budget Base Case'!I89,0)</f>
        <v>0</v>
      </c>
      <c r="O89" s="62">
        <f>IF('5-Yr PCSB Budget Base Case'!J89,J89/'5-Yr PCSB Budget Base Case'!J89,0)</f>
        <v>0</v>
      </c>
      <c r="P89" s="89">
        <f>IF('5-Yr PCSB Budget Base Case'!K89,K89/'5-Yr PCSB Budget Base Case'!K89,0)</f>
        <v>0</v>
      </c>
    </row>
    <row r="90" spans="1:16" x14ac:dyDescent="0.45">
      <c r="A90" s="15" t="str">
        <f t="shared" si="4"/>
        <v>PCSB 5-Year Budget</v>
      </c>
      <c r="B90" s="150">
        <f t="shared" si="4"/>
        <v>186</v>
      </c>
      <c r="C90" s="15" t="str">
        <f t="shared" si="4"/>
        <v>Kingsman Academy PCS</v>
      </c>
      <c r="D90" s="6" t="str">
        <f t="shared" si="4"/>
        <v>2025-2026</v>
      </c>
      <c r="E90" s="18" t="s">
        <v>87</v>
      </c>
      <c r="F90" s="5" t="e">
        <f>'5-Yr PCSB Budget Base Case'!F90-'5-Yr PCSB Budget No Expansion'!F90</f>
        <v>#VALUE!</v>
      </c>
      <c r="L90" s="75"/>
      <c r="M90" s="62"/>
      <c r="N90" s="62"/>
      <c r="O90" s="62"/>
      <c r="P90" s="89"/>
    </row>
    <row r="91" spans="1:16" x14ac:dyDescent="0.45">
      <c r="A91" s="15" t="str">
        <f t="shared" si="4"/>
        <v>PCSB 5-Year Budget</v>
      </c>
      <c r="B91" s="150">
        <f t="shared" si="4"/>
        <v>186</v>
      </c>
      <c r="C91" s="15" t="str">
        <f t="shared" si="4"/>
        <v>Kingsman Academy PCS</v>
      </c>
      <c r="D91" s="6" t="str">
        <f t="shared" si="4"/>
        <v>2025-2026</v>
      </c>
      <c r="E91" s="18" t="s">
        <v>88</v>
      </c>
      <c r="F91" s="5" t="e">
        <f>'5-Yr PCSB Budget Base Case'!F91-'5-Yr PCSB Budget No Expansion'!F91</f>
        <v>#VALUE!</v>
      </c>
      <c r="G91" s="12">
        <f>'5-Yr PCSB Budget Base Case'!G91-'5-Yr PCSB Budget No Expansion'!G91</f>
        <v>0</v>
      </c>
      <c r="H91" s="12">
        <f>'5-Yr PCSB Budget Base Case'!H91-'5-Yr PCSB Budget No Expansion'!H91</f>
        <v>0</v>
      </c>
      <c r="I91" s="12">
        <f>'5-Yr PCSB Budget Base Case'!I91-'5-Yr PCSB Budget No Expansion'!I91</f>
        <v>0</v>
      </c>
      <c r="J91" s="12">
        <f>'5-Yr PCSB Budget Base Case'!J91-'5-Yr PCSB Budget No Expansion'!J91</f>
        <v>0</v>
      </c>
      <c r="K91" s="12">
        <f>'5-Yr PCSB Budget Base Case'!K91-'5-Yr PCSB Budget No Expansion'!K91</f>
        <v>0</v>
      </c>
      <c r="L91" s="75">
        <f>IF('5-Yr PCSB Budget Base Case'!G91,G91/'5-Yr PCSB Budget Base Case'!G91,0)</f>
        <v>0</v>
      </c>
      <c r="M91" s="62">
        <f>IF('5-Yr PCSB Budget Base Case'!H91,H91/'5-Yr PCSB Budget Base Case'!H91,0)</f>
        <v>0</v>
      </c>
      <c r="N91" s="62">
        <f>IF('5-Yr PCSB Budget Base Case'!I91,I91/'5-Yr PCSB Budget Base Case'!I91,0)</f>
        <v>0</v>
      </c>
      <c r="O91" s="62">
        <f>IF('5-Yr PCSB Budget Base Case'!J91,J91/'5-Yr PCSB Budget Base Case'!J91,0)</f>
        <v>0</v>
      </c>
      <c r="P91" s="89">
        <f>IF('5-Yr PCSB Budget Base Case'!K91,K91/'5-Yr PCSB Budget Base Case'!K91,0)</f>
        <v>0</v>
      </c>
    </row>
    <row r="92" spans="1:16" x14ac:dyDescent="0.45">
      <c r="A92" s="15" t="str">
        <f t="shared" si="4"/>
        <v>PCSB 5-Year Budget</v>
      </c>
      <c r="B92" s="150">
        <f t="shared" si="4"/>
        <v>186</v>
      </c>
      <c r="C92" s="15" t="str">
        <f t="shared" si="4"/>
        <v>Kingsman Academy PCS</v>
      </c>
      <c r="D92" s="6" t="str">
        <f t="shared" si="4"/>
        <v>2025-2026</v>
      </c>
      <c r="E92" s="18" t="s">
        <v>89</v>
      </c>
      <c r="F92" s="5" t="e">
        <f>'5-Yr PCSB Budget Base Case'!F92-'5-Yr PCSB Budget No Expansion'!F92</f>
        <v>#VALUE!</v>
      </c>
      <c r="L92" s="75"/>
      <c r="M92" s="62"/>
      <c r="N92" s="62"/>
      <c r="O92" s="62"/>
      <c r="P92" s="89"/>
    </row>
    <row r="93" spans="1:16" x14ac:dyDescent="0.45">
      <c r="A93" s="15" t="str">
        <f t="shared" si="4"/>
        <v>PCSB 5-Year Budget</v>
      </c>
      <c r="B93" s="150">
        <f t="shared" si="4"/>
        <v>186</v>
      </c>
      <c r="C93" s="15" t="str">
        <f t="shared" si="4"/>
        <v>Kingsman Academy PCS</v>
      </c>
      <c r="D93" s="6" t="str">
        <f t="shared" si="4"/>
        <v>2025-2026</v>
      </c>
      <c r="E93" s="17" t="s">
        <v>90</v>
      </c>
      <c r="F93" s="5" t="e">
        <f>'5-Yr PCSB Budget Base Case'!F93-'5-Yr PCSB Budget No Expansion'!F93</f>
        <v>#VALUE!</v>
      </c>
      <c r="G93" s="22">
        <f ca="1">'5-Yr PCSB Budget Base Case'!G93-'5-Yr PCSB Budget No Expansion'!G93</f>
        <v>-684766</v>
      </c>
      <c r="H93" s="22">
        <f>'5-Yr PCSB Budget Base Case'!H93-'5-Yr PCSB Budget No Expansion'!H93</f>
        <v>-320855.39780187048</v>
      </c>
      <c r="I93" s="22">
        <f>'5-Yr PCSB Budget Base Case'!I93-'5-Yr PCSB Budget No Expansion'!I93</f>
        <v>-339000.03662800416</v>
      </c>
      <c r="J93" s="22">
        <f>'5-Yr PCSB Budget Base Case'!J93-'5-Yr PCSB Budget No Expansion'!J93</f>
        <v>-425453.15875073336</v>
      </c>
      <c r="K93" s="22">
        <f>'5-Yr PCSB Budget Base Case'!K93-'5-Yr PCSB Budget No Expansion'!K93</f>
        <v>-416993.86720348336</v>
      </c>
      <c r="L93" s="81">
        <f ca="1">IF('5-Yr PCSB Budget Base Case'!G93,G93/'5-Yr PCSB Budget Base Case'!G93,0)</f>
        <v>-0.88560798752534464</v>
      </c>
      <c r="M93" s="68">
        <f>IF('5-Yr PCSB Budget Base Case'!H93,H93/'5-Yr PCSB Budget Base Case'!H93,0)</f>
        <v>-0.90393237617407063</v>
      </c>
      <c r="N93" s="68">
        <f>IF('5-Yr PCSB Budget Base Case'!I93,I93/'5-Yr PCSB Budget Base Case'!I93,0)</f>
        <v>-1.0976405349900844</v>
      </c>
      <c r="O93" s="68">
        <f>IF('5-Yr PCSB Budget Base Case'!J93,J93/'5-Yr PCSB Budget Base Case'!J93,0)</f>
        <v>-1.8379412534386674</v>
      </c>
      <c r="P93" s="95">
        <f>IF('5-Yr PCSB Budget Base Case'!K93,K93/'5-Yr PCSB Budget Base Case'!K93,0)</f>
        <v>-1.138131018369094</v>
      </c>
    </row>
    <row r="94" spans="1:16" ht="30" customHeight="1" thickBot="1" x14ac:dyDescent="0.5">
      <c r="A94" s="15" t="str">
        <f t="shared" si="4"/>
        <v>PCSB 5-Year Budget</v>
      </c>
      <c r="B94" s="150">
        <f t="shared" si="4"/>
        <v>186</v>
      </c>
      <c r="C94" s="15" t="str">
        <f t="shared" si="4"/>
        <v>Kingsman Academy PCS</v>
      </c>
      <c r="D94" s="6" t="str">
        <f t="shared" si="4"/>
        <v>2025-2026</v>
      </c>
      <c r="E94" s="17" t="s">
        <v>91</v>
      </c>
      <c r="F94" s="54">
        <f>'5-Yr PCSB Budget Base Case'!F94-'5-Yr PCSB Budget No Expansion'!F94</f>
        <v>0</v>
      </c>
      <c r="G94" s="24">
        <f ca="1">'5-Yr PCSB Budget Base Case'!G94-'5-Yr PCSB Budget No Expansion'!G94</f>
        <v>-684766</v>
      </c>
      <c r="H94" s="24">
        <f ca="1">'5-Yr PCSB Budget Base Case'!H94-'5-Yr PCSB Budget No Expansion'!H94</f>
        <v>-765621.39780187048</v>
      </c>
      <c r="I94" s="24">
        <f ca="1">'5-Yr PCSB Budget Base Case'!I94-'5-Yr PCSB Budget No Expansion'!I94</f>
        <v>-864621.43442987464</v>
      </c>
      <c r="J94" s="24">
        <f ca="1">'5-Yr PCSB Budget Base Case'!J94-'5-Yr PCSB Budget No Expansion'!J94</f>
        <v>-1290074.593180608</v>
      </c>
      <c r="K94" s="24">
        <f ca="1">'5-Yr PCSB Budget Base Case'!K94-'5-Yr PCSB Budget No Expansion'!K94</f>
        <v>-1707068.4603840914</v>
      </c>
      <c r="L94" s="85">
        <f ca="1">IF('5-Yr PCSB Budget Base Case'!G94,G94/'5-Yr PCSB Budget Base Case'!G94,0)</f>
        <v>-7.224824217724389E-2</v>
      </c>
      <c r="M94" s="59">
        <f ca="1">IF('5-Yr PCSB Budget Base Case'!H94,H94/'5-Yr PCSB Budget Base Case'!H94,0)</f>
        <v>-7.6007922013352089E-2</v>
      </c>
      <c r="N94" s="59">
        <f ca="1">IF('5-Yr PCSB Budget Base Case'!I94,I94/'5-Yr PCSB Budget Base Case'!I94,0)</f>
        <v>-8.1400956722970749E-2</v>
      </c>
      <c r="O94" s="59">
        <f ca="1">IF('5-Yr PCSB Budget Base Case'!J94,J94/'5-Yr PCSB Budget Base Case'!J94,0)</f>
        <v>-0.11886534891789098</v>
      </c>
      <c r="P94" s="99">
        <f ca="1">IF('5-Yr PCSB Budget Base Case'!K94,K94/'5-Yr PCSB Budget Base Case'!K94,0)</f>
        <v>-0.15215017799661429</v>
      </c>
    </row>
    <row r="95" spans="1:16" ht="30" customHeight="1" thickTop="1" x14ac:dyDescent="0.45">
      <c r="A95" s="15" t="str">
        <f t="shared" si="4"/>
        <v>PCSB 5-Year Budget</v>
      </c>
      <c r="B95" s="150">
        <f t="shared" si="4"/>
        <v>186</v>
      </c>
      <c r="C95" s="15" t="str">
        <f t="shared" si="4"/>
        <v>Kingsman Academy PCS</v>
      </c>
      <c r="D95" s="6" t="str">
        <f t="shared" si="4"/>
        <v>2025-2026</v>
      </c>
      <c r="E95" t="s">
        <v>92</v>
      </c>
      <c r="F95" s="5" t="e">
        <f>'5-Yr PCSB Budget Base Case'!F95-'5-Yr PCSB Budget No Expansion'!F95</f>
        <v>#VALUE!</v>
      </c>
      <c r="G95" s="12">
        <f>'5-Yr PCSB Budget Base Case'!G95-'5-Yr PCSB Budget No Expansion'!G95</f>
        <v>0</v>
      </c>
      <c r="H95" s="12">
        <f>'5-Yr PCSB Budget Base Case'!H95-'5-Yr PCSB Budget No Expansion'!H95</f>
        <v>-278650</v>
      </c>
      <c r="I95" s="12">
        <f>'5-Yr PCSB Budget Base Case'!I95-'5-Yr PCSB Budget No Expansion'!I95</f>
        <v>-339000</v>
      </c>
      <c r="J95" s="12">
        <f>'5-Yr PCSB Budget Base Case'!J95-'5-Yr PCSB Budget No Expansion'!J95</f>
        <v>-425453</v>
      </c>
      <c r="K95" s="12">
        <f>'5-Yr PCSB Budget Base Case'!K95-'5-Yr PCSB Budget No Expansion'!K95</f>
        <v>-416994</v>
      </c>
      <c r="L95" s="75">
        <f>IF('5-Yr PCSB Budget Base Case'!G95,G95/'5-Yr PCSB Budget Base Case'!G95,0)</f>
        <v>0</v>
      </c>
      <c r="M95" s="62">
        <f>IF('5-Yr PCSB Budget Base Case'!H95,H95/'5-Yr PCSB Budget Base Case'!H95,0)</f>
        <v>-0.28183815318887251</v>
      </c>
      <c r="N95" s="62">
        <f>IF('5-Yr PCSB Budget Base Case'!I95,I95/'5-Yr PCSB Budget Base Case'!I95,0)</f>
        <v>-0.34817439531659222</v>
      </c>
      <c r="O95" s="62">
        <f>IF('5-Yr PCSB Budget Base Case'!J95,J95/'5-Yr PCSB Budget Base Case'!J95,0)</f>
        <v>-0.48195008008844847</v>
      </c>
      <c r="P95" s="89">
        <f>IF('5-Yr PCSB Budget Base Case'!K95,K95/'5-Yr PCSB Budget Base Case'!K95,0)</f>
        <v>-0.41558723720207097</v>
      </c>
    </row>
    <row r="96" spans="1:16" x14ac:dyDescent="0.45">
      <c r="A96" s="15" t="str">
        <f t="shared" si="4"/>
        <v>PCSB 5-Year Budget</v>
      </c>
      <c r="B96" s="150">
        <f t="shared" si="4"/>
        <v>186</v>
      </c>
      <c r="C96" s="15" t="str">
        <f t="shared" si="4"/>
        <v>Kingsman Academy PCS</v>
      </c>
      <c r="D96" s="6" t="str">
        <f t="shared" si="4"/>
        <v>2025-2026</v>
      </c>
      <c r="E96" t="s">
        <v>93</v>
      </c>
      <c r="F96" s="5" t="e">
        <f>'5-Yr PCSB Budget Base Case'!F96-'5-Yr PCSB Budget No Expansion'!F96</f>
        <v>#VALUE!</v>
      </c>
      <c r="G96" s="12">
        <f>'5-Yr PCSB Budget Base Case'!G96-'5-Yr PCSB Budget No Expansion'!G96</f>
        <v>0</v>
      </c>
      <c r="H96" s="12">
        <f>'5-Yr PCSB Budget Base Case'!H96-'5-Yr PCSB Budget No Expansion'!H96</f>
        <v>0</v>
      </c>
      <c r="I96" s="12">
        <f>'5-Yr PCSB Budget Base Case'!I96-'5-Yr PCSB Budget No Expansion'!I96</f>
        <v>0</v>
      </c>
      <c r="J96" s="12">
        <f>'5-Yr PCSB Budget Base Case'!J96-'5-Yr PCSB Budget No Expansion'!J96</f>
        <v>0</v>
      </c>
      <c r="K96" s="12">
        <f>'5-Yr PCSB Budget Base Case'!K96-'5-Yr PCSB Budget No Expansion'!K96</f>
        <v>0</v>
      </c>
      <c r="L96" s="75">
        <f>IF('5-Yr PCSB Budget Base Case'!G96,G96/'5-Yr PCSB Budget Base Case'!G96,0)</f>
        <v>0</v>
      </c>
      <c r="M96" s="62">
        <f>IF('5-Yr PCSB Budget Base Case'!H96,H96/'5-Yr PCSB Budget Base Case'!H96,0)</f>
        <v>0</v>
      </c>
      <c r="N96" s="62">
        <f>IF('5-Yr PCSB Budget Base Case'!I96,I96/'5-Yr PCSB Budget Base Case'!I96,0)</f>
        <v>0</v>
      </c>
      <c r="O96" s="62">
        <f>IF('5-Yr PCSB Budget Base Case'!J96,J96/'5-Yr PCSB Budget Base Case'!J96,0)</f>
        <v>0</v>
      </c>
      <c r="P96" s="89">
        <f>IF('5-Yr PCSB Budget Base Case'!K96,K96/'5-Yr PCSB Budget Base Case'!K96,0)</f>
        <v>0</v>
      </c>
    </row>
    <row r="97" spans="1:16" x14ac:dyDescent="0.45">
      <c r="A97" s="15" t="str">
        <f t="shared" si="4"/>
        <v>PCSB 5-Year Budget</v>
      </c>
      <c r="B97" s="150">
        <f t="shared" si="4"/>
        <v>186</v>
      </c>
      <c r="C97" s="15" t="str">
        <f t="shared" si="4"/>
        <v>Kingsman Academy PCS</v>
      </c>
      <c r="D97" s="6" t="str">
        <f t="shared" si="4"/>
        <v>2025-2026</v>
      </c>
      <c r="E97" t="s">
        <v>94</v>
      </c>
      <c r="F97" s="5" t="e">
        <f>'5-Yr PCSB Budget Base Case'!F97-'5-Yr PCSB Budget No Expansion'!F97</f>
        <v>#VALUE!</v>
      </c>
      <c r="G97" s="12">
        <f>'5-Yr PCSB Budget Base Case'!G97-'5-Yr PCSB Budget No Expansion'!G97</f>
        <v>0</v>
      </c>
      <c r="H97" s="12">
        <f>'5-Yr PCSB Budget Base Case'!H97-'5-Yr PCSB Budget No Expansion'!H97</f>
        <v>10492.221982350573</v>
      </c>
      <c r="I97" s="12">
        <f>'5-Yr PCSB Budget Base Case'!I97-'5-Yr PCSB Budget No Expansion'!I97</f>
        <v>10492.195275583304</v>
      </c>
      <c r="J97" s="12">
        <f>'5-Yr PCSB Budget Base Case'!J97-'5-Yr PCSB Budget No Expansion'!J97</f>
        <v>10491.559569944628</v>
      </c>
      <c r="K97" s="12">
        <f>'5-Yr PCSB Budget Base Case'!K97-'5-Yr PCSB Budget No Expansion'!K97</f>
        <v>10492.24618205335</v>
      </c>
      <c r="L97" s="75">
        <f>IF('5-Yr PCSB Budget Base Case'!G97,G97/'5-Yr PCSB Budget Base Case'!G97,0)</f>
        <v>0</v>
      </c>
      <c r="M97" s="62">
        <f>IF('5-Yr PCSB Budget Base Case'!H97,H97/'5-Yr PCSB Budget Base Case'!H97,0)</f>
        <v>-2.2809971612818215E-2</v>
      </c>
      <c r="N97" s="62">
        <f>IF('5-Yr PCSB Budget Base Case'!I97,I97/'5-Yr PCSB Budget Base Case'!I97,0)</f>
        <v>-2.1859559890961128E-2</v>
      </c>
      <c r="O97" s="62">
        <f>IF('5-Yr PCSB Budget Base Case'!J97,J97/'5-Yr PCSB Budget Base Case'!J97,0)</f>
        <v>-2.0972716672419733E-2</v>
      </c>
      <c r="P97" s="89">
        <f>IF('5-Yr PCSB Budget Base Case'!K97,K97/'5-Yr PCSB Budget Base Case'!K97,0)</f>
        <v>-2.01251485222084E-2</v>
      </c>
    </row>
    <row r="98" spans="1:16" x14ac:dyDescent="0.45">
      <c r="A98" s="15" t="str">
        <f t="shared" si="4"/>
        <v>PCSB 5-Year Budget</v>
      </c>
      <c r="B98" s="150">
        <f t="shared" si="4"/>
        <v>186</v>
      </c>
      <c r="C98" s="15" t="str">
        <f t="shared" si="4"/>
        <v>Kingsman Academy PCS</v>
      </c>
      <c r="D98" s="6" t="str">
        <f t="shared" si="4"/>
        <v>2025-2026</v>
      </c>
      <c r="E98" s="17" t="s">
        <v>95</v>
      </c>
      <c r="F98" s="5" t="e">
        <f>'5-Yr PCSB Budget Base Case'!F98-'5-Yr PCSB Budget No Expansion'!F98</f>
        <v>#VALUE!</v>
      </c>
      <c r="G98" s="22">
        <f>'5-Yr PCSB Budget Base Case'!G98-'5-Yr PCSB Budget No Expansion'!G98</f>
        <v>0</v>
      </c>
      <c r="H98" s="22">
        <f>'5-Yr PCSB Budget Base Case'!H98-'5-Yr PCSB Budget No Expansion'!H98</f>
        <v>-268157.77801764943</v>
      </c>
      <c r="I98" s="22">
        <f>'5-Yr PCSB Budget Base Case'!I98-'5-Yr PCSB Budget No Expansion'!I98</f>
        <v>-328507.8047244167</v>
      </c>
      <c r="J98" s="22">
        <f>'5-Yr PCSB Budget Base Case'!J98-'5-Yr PCSB Budget No Expansion'!J98</f>
        <v>-414961.44043005537</v>
      </c>
      <c r="K98" s="22">
        <f>'5-Yr PCSB Budget Base Case'!K98-'5-Yr PCSB Budget No Expansion'!K98</f>
        <v>-406501.75381794665</v>
      </c>
      <c r="L98" s="81">
        <f>IF('5-Yr PCSB Budget Base Case'!G98,G98/'5-Yr PCSB Budget Base Case'!G98,0)</f>
        <v>0</v>
      </c>
      <c r="M98" s="68">
        <f>IF('5-Yr PCSB Budget Base Case'!H98,H98/'5-Yr PCSB Budget Base Case'!H98,0)</f>
        <v>-2.2418594647587189</v>
      </c>
      <c r="N98" s="68">
        <f>IF('5-Yr PCSB Budget Base Case'!I98,I98/'5-Yr PCSB Budget Base Case'!I98,0)</f>
        <v>-3.5071508383270347</v>
      </c>
      <c r="O98" s="68">
        <f>IF('5-Yr PCSB Budget Base Case'!J98,J98/'5-Yr PCSB Budget Base Case'!J98,0)</f>
        <v>23.747364108392777</v>
      </c>
      <c r="P98" s="95">
        <f>IF('5-Yr PCSB Budget Base Case'!K98,K98/'5-Yr PCSB Budget Base Case'!K98,0)</f>
        <v>-4.9552234268049817</v>
      </c>
    </row>
    <row r="99" spans="1:16" ht="30" customHeight="1" thickBot="1" x14ac:dyDescent="0.5">
      <c r="A99" s="15" t="str">
        <f t="shared" si="4"/>
        <v>PCSB 5-Year Budget</v>
      </c>
      <c r="B99" s="150">
        <f t="shared" si="4"/>
        <v>186</v>
      </c>
      <c r="C99" s="15" t="str">
        <f t="shared" si="4"/>
        <v>Kingsman Academy PCS</v>
      </c>
      <c r="D99" s="6" t="str">
        <f t="shared" si="4"/>
        <v>2025-2026</v>
      </c>
      <c r="E99" s="17" t="s">
        <v>96</v>
      </c>
      <c r="F99" s="54">
        <f>'5-Yr PCSB Budget Base Case'!F99-'5-Yr PCSB Budget No Expansion'!F99</f>
        <v>0</v>
      </c>
      <c r="G99" s="23">
        <f>'5-Yr PCSB Budget Base Case'!G99-'5-Yr PCSB Budget No Expansion'!G99</f>
        <v>0</v>
      </c>
      <c r="H99" s="23">
        <f>'5-Yr PCSB Budget Base Case'!H99-'5-Yr PCSB Budget No Expansion'!H99</f>
        <v>-268157.77801764943</v>
      </c>
      <c r="I99" s="23">
        <f>'5-Yr PCSB Budget Base Case'!I99-'5-Yr PCSB Budget No Expansion'!I99</f>
        <v>-596665.58274206612</v>
      </c>
      <c r="J99" s="23">
        <f>'5-Yr PCSB Budget Base Case'!J99-'5-Yr PCSB Budget No Expansion'!J99</f>
        <v>-1011627.0231721215</v>
      </c>
      <c r="K99" s="23">
        <f>'5-Yr PCSB Budget Base Case'!K99-'5-Yr PCSB Budget No Expansion'!K99</f>
        <v>-1418128.7769900681</v>
      </c>
      <c r="L99" s="83">
        <f>IF('5-Yr PCSB Budget Base Case'!G99,G99/'5-Yr PCSB Budget Base Case'!G99,0)</f>
        <v>0</v>
      </c>
      <c r="M99" s="70">
        <f>IF('5-Yr PCSB Budget Base Case'!H99,H99/'5-Yr PCSB Budget Base Case'!H99,0)</f>
        <v>-5.7098241049931872E-2</v>
      </c>
      <c r="N99" s="70">
        <f>IF('5-Yr PCSB Budget Base Case'!I99,I99/'5-Yr PCSB Budget Base Case'!I99,0)</f>
        <v>-0.12456234337309025</v>
      </c>
      <c r="O99" s="70">
        <f>IF('5-Yr PCSB Budget Base Case'!J99,J99/'5-Yr PCSB Budget Base Case'!J99,0)</f>
        <v>-0.21196462304622521</v>
      </c>
      <c r="P99" s="97">
        <f>IF('5-Yr PCSB Budget Base Case'!K99,K99/'5-Yr PCSB Budget Base Case'!K99,0)</f>
        <v>-0.29211719324147273</v>
      </c>
    </row>
    <row r="100" spans="1:16" ht="30" customHeight="1" thickTop="1" x14ac:dyDescent="0.45">
      <c r="A100" s="15" t="str">
        <f t="shared" si="4"/>
        <v>PCSB 5-Year Budget</v>
      </c>
      <c r="B100" s="150">
        <f t="shared" si="4"/>
        <v>186</v>
      </c>
      <c r="C100" s="15" t="str">
        <f t="shared" si="4"/>
        <v>Kingsman Academy PCS</v>
      </c>
      <c r="D100" s="6" t="str">
        <f t="shared" si="4"/>
        <v>2025-2026</v>
      </c>
      <c r="E100" s="28" t="s">
        <v>97</v>
      </c>
      <c r="F100" s="5" t="e">
        <f>'5-Yr PCSB Budget Base Case'!F100-'5-Yr PCSB Budget No Expansion'!F98</f>
        <v>#VALUE!</v>
      </c>
      <c r="G100" s="12">
        <f>'5-Yr PCSB Budget Base Case'!G100-'5-Yr PCSB Budget No Expansion'!G100</f>
        <v>0</v>
      </c>
      <c r="H100" s="12">
        <f>'5-Yr PCSB Budget Base Case'!H100-'5-Yr PCSB Budget No Expansion'!H100</f>
        <v>0</v>
      </c>
      <c r="I100" s="12">
        <f>'5-Yr PCSB Budget Base Case'!I100-'5-Yr PCSB Budget No Expansion'!I100</f>
        <v>0</v>
      </c>
      <c r="J100" s="12">
        <f>'5-Yr PCSB Budget Base Case'!J100-'5-Yr PCSB Budget No Expansion'!J100</f>
        <v>0</v>
      </c>
      <c r="K100" s="12">
        <f>'5-Yr PCSB Budget Base Case'!K100-'5-Yr PCSB Budget No Expansion'!K100</f>
        <v>0</v>
      </c>
      <c r="L100" s="80">
        <f>IF('5-Yr PCSB Budget Base Case'!G100,G100/'5-Yr PCSB Budget Base Case'!G100,0)</f>
        <v>0</v>
      </c>
      <c r="M100" s="67">
        <f>IF('5-Yr PCSB Budget Base Case'!H100,H100/'5-Yr PCSB Budget Base Case'!H100,0)</f>
        <v>0</v>
      </c>
      <c r="N100" s="67">
        <f>IF('5-Yr PCSB Budget Base Case'!I100,I100/'5-Yr PCSB Budget Base Case'!I100,0)</f>
        <v>0</v>
      </c>
      <c r="O100" s="67">
        <f>IF('5-Yr PCSB Budget Base Case'!J100,J100/'5-Yr PCSB Budget Base Case'!J100,0)</f>
        <v>0</v>
      </c>
      <c r="P100" s="94">
        <f>IF('5-Yr PCSB Budget Base Case'!K100,K100/'5-Yr PCSB Budget Base Case'!K100,0)</f>
        <v>0</v>
      </c>
    </row>
    <row r="101" spans="1:16" ht="15" customHeight="1" x14ac:dyDescent="0.45">
      <c r="A101" s="15" t="str">
        <f t="shared" si="4"/>
        <v>PCSB 5-Year Budget</v>
      </c>
      <c r="B101" s="150">
        <f t="shared" si="4"/>
        <v>186</v>
      </c>
      <c r="C101" s="15" t="str">
        <f t="shared" si="4"/>
        <v>Kingsman Academy PCS</v>
      </c>
      <c r="D101" s="6" t="str">
        <f t="shared" si="4"/>
        <v>2025-2026</v>
      </c>
      <c r="E101" s="28" t="s">
        <v>98</v>
      </c>
      <c r="F101" s="5" t="e">
        <f>'5-Yr PCSB Budget Base Case'!F101-'5-Yr PCSB Budget No Expansion'!F99</f>
        <v>#VALUE!</v>
      </c>
      <c r="G101" s="12">
        <f>'5-Yr PCSB Budget Base Case'!G101-'5-Yr PCSB Budget No Expansion'!G101</f>
        <v>0</v>
      </c>
      <c r="H101" s="12">
        <f>'5-Yr PCSB Budget Base Case'!H101-'5-Yr PCSB Budget No Expansion'!H101</f>
        <v>0</v>
      </c>
      <c r="I101" s="12">
        <f>'5-Yr PCSB Budget Base Case'!I101-'5-Yr PCSB Budget No Expansion'!I101</f>
        <v>0</v>
      </c>
      <c r="J101" s="12">
        <f>'5-Yr PCSB Budget Base Case'!J101-'5-Yr PCSB Budget No Expansion'!J101</f>
        <v>0</v>
      </c>
      <c r="K101" s="12">
        <f>'5-Yr PCSB Budget Base Case'!K101-'5-Yr PCSB Budget No Expansion'!K101</f>
        <v>0</v>
      </c>
      <c r="L101" s="80">
        <f>IF('5-Yr PCSB Budget Base Case'!G101,G101/'5-Yr PCSB Budget Base Case'!G101,0)</f>
        <v>0</v>
      </c>
      <c r="M101" s="67">
        <f>IF('5-Yr PCSB Budget Base Case'!H101,H101/'5-Yr PCSB Budget Base Case'!H101,0)</f>
        <v>0</v>
      </c>
      <c r="N101" s="67">
        <f>IF('5-Yr PCSB Budget Base Case'!I101,I101/'5-Yr PCSB Budget Base Case'!I101,0)</f>
        <v>0</v>
      </c>
      <c r="O101" s="67">
        <f>IF('5-Yr PCSB Budget Base Case'!J101,J101/'5-Yr PCSB Budget Base Case'!J101,0)</f>
        <v>0</v>
      </c>
      <c r="P101" s="94">
        <f>IF('5-Yr PCSB Budget Base Case'!K101,K101/'5-Yr PCSB Budget Base Case'!K101,0)</f>
        <v>0</v>
      </c>
    </row>
    <row r="102" spans="1:16" ht="15" customHeight="1" thickBot="1" x14ac:dyDescent="0.5">
      <c r="A102" s="15" t="str">
        <f t="shared" si="4"/>
        <v>PCSB 5-Year Budget</v>
      </c>
      <c r="B102" s="150">
        <f t="shared" si="4"/>
        <v>186</v>
      </c>
      <c r="C102" s="15" t="str">
        <f t="shared" si="4"/>
        <v>Kingsman Academy PCS</v>
      </c>
      <c r="D102" s="6" t="str">
        <f t="shared" si="4"/>
        <v>2025-2026</v>
      </c>
      <c r="E102" s="28" t="s">
        <v>99</v>
      </c>
      <c r="F102" s="5" t="e">
        <f>'5-Yr PCSB Budget Base Case'!F102-'5-Yr PCSB Budget No Expansion'!F102</f>
        <v>#VALUE!</v>
      </c>
      <c r="G102" s="54">
        <f>'5-Yr PCSB Budget Base Case'!G102-'5-Yr PCSB Budget No Expansion'!G102</f>
        <v>0</v>
      </c>
      <c r="H102" s="54">
        <f>'5-Yr PCSB Budget Base Case'!H102-'5-Yr PCSB Budget No Expansion'!H102</f>
        <v>0</v>
      </c>
      <c r="I102" s="54">
        <f>'5-Yr PCSB Budget Base Case'!I102-'5-Yr PCSB Budget No Expansion'!I102</f>
        <v>0</v>
      </c>
      <c r="J102" s="54">
        <f>'5-Yr PCSB Budget Base Case'!J102-'5-Yr PCSB Budget No Expansion'!J102</f>
        <v>0</v>
      </c>
      <c r="K102" s="54">
        <f>'5-Yr PCSB Budget Base Case'!K102-'5-Yr PCSB Budget No Expansion'!K102</f>
        <v>0</v>
      </c>
      <c r="L102" s="143">
        <f>IF('5-Yr PCSB Budget Base Case'!G102,G102/'5-Yr PCSB Budget Base Case'!G102,0)</f>
        <v>0</v>
      </c>
      <c r="M102" s="144">
        <f>IF('5-Yr PCSB Budget Base Case'!H102,H102/'5-Yr PCSB Budget Base Case'!H102,0)</f>
        <v>0</v>
      </c>
      <c r="N102" s="144">
        <f>IF('5-Yr PCSB Budget Base Case'!I102,I102/'5-Yr PCSB Budget Base Case'!I102,0)</f>
        <v>0</v>
      </c>
      <c r="O102" s="144">
        <f>IF('5-Yr PCSB Budget Base Case'!J102,J102/'5-Yr PCSB Budget Base Case'!J102,0)</f>
        <v>0</v>
      </c>
      <c r="P102" s="145">
        <f>IF('5-Yr PCSB Budget Base Case'!K102,K102/'5-Yr PCSB Budget Base Case'!K102,0)</f>
        <v>0</v>
      </c>
    </row>
    <row r="103" spans="1:16" ht="30" customHeight="1" thickTop="1" x14ac:dyDescent="0.45">
      <c r="A103" s="15" t="str">
        <f t="shared" si="4"/>
        <v>PCSB 5-Year Budget</v>
      </c>
      <c r="B103" s="150">
        <f t="shared" si="4"/>
        <v>186</v>
      </c>
      <c r="C103" s="15" t="str">
        <f t="shared" si="4"/>
        <v>Kingsman Academy PCS</v>
      </c>
      <c r="D103" s="6" t="str">
        <f t="shared" si="4"/>
        <v>2025-2026</v>
      </c>
      <c r="E103" s="17" t="s">
        <v>100</v>
      </c>
      <c r="F103" s="5" t="e">
        <f>'5-Yr PCSB Budget Base Case'!F103-'5-Yr PCSB Budget No Expansion'!F103</f>
        <v>#VALUE!</v>
      </c>
      <c r="G103" s="100">
        <f>'5-Yr PCSB Budget Base Case'!G103-'5-Yr PCSB Budget No Expansion'!G103</f>
        <v>0</v>
      </c>
      <c r="H103" s="100">
        <f>'5-Yr PCSB Budget Base Case'!H103-'5-Yr PCSB Budget No Expansion'!H103</f>
        <v>0</v>
      </c>
      <c r="I103" s="100">
        <f>'5-Yr PCSB Budget Base Case'!I103-'5-Yr PCSB Budget No Expansion'!I103</f>
        <v>0</v>
      </c>
      <c r="J103" s="100">
        <f>'5-Yr PCSB Budget Base Case'!J103-'5-Yr PCSB Budget No Expansion'!J103</f>
        <v>0</v>
      </c>
      <c r="K103" s="100">
        <f>'5-Yr PCSB Budget Base Case'!K103-'5-Yr PCSB Budget No Expansion'!K103</f>
        <v>0</v>
      </c>
      <c r="L103" s="81">
        <f>IF('5-Yr PCSB Budget Base Case'!G103,G103/'5-Yr PCSB Budget Base Case'!G103,0)</f>
        <v>0</v>
      </c>
      <c r="M103" s="68">
        <f>IF('5-Yr PCSB Budget Base Case'!H103,H103/'5-Yr PCSB Budget Base Case'!H103,0)</f>
        <v>0</v>
      </c>
      <c r="N103" s="68">
        <f>IF('5-Yr PCSB Budget Base Case'!I103,I103/'5-Yr PCSB Budget Base Case'!I103,0)</f>
        <v>0</v>
      </c>
      <c r="O103" s="68">
        <f>IF('5-Yr PCSB Budget Base Case'!J103,J103/'5-Yr PCSB Budget Base Case'!J103,0)</f>
        <v>0</v>
      </c>
      <c r="P103" s="95">
        <f>IF('5-Yr PCSB Budget Base Case'!K103,K103/'5-Yr PCSB Budget Base Case'!K103,0)</f>
        <v>0</v>
      </c>
    </row>
    <row r="104" spans="1:16" x14ac:dyDescent="0.45">
      <c r="A104" s="15" t="str">
        <f t="shared" si="4"/>
        <v>PCSB 5-Year Budget</v>
      </c>
      <c r="B104" s="150">
        <f t="shared" si="4"/>
        <v>186</v>
      </c>
      <c r="C104" s="15" t="str">
        <f t="shared" si="4"/>
        <v>Kingsman Academy PCS</v>
      </c>
      <c r="D104" s="6" t="str">
        <f t="shared" si="4"/>
        <v>2025-2026</v>
      </c>
      <c r="E104" s="17" t="s">
        <v>101</v>
      </c>
      <c r="F104" s="5" t="s">
        <v>10</v>
      </c>
      <c r="G104" s="22">
        <f>'5-Yr PCSB Budget Base Case'!G104-'5-Yr PCSB Budget No Expansion'!G104</f>
        <v>0</v>
      </c>
      <c r="H104" s="22">
        <f>'5-Yr PCSB Budget Base Case'!H104-'5-Yr PCSB Budget No Expansion'!H104</f>
        <v>3110.3014449057337</v>
      </c>
      <c r="I104" s="22">
        <f>'5-Yr PCSB Budget Base Case'!I104-'5-Yr PCSB Budget No Expansion'!I104</f>
        <v>3210.8043866000153</v>
      </c>
      <c r="J104" s="22">
        <f>'5-Yr PCSB Budget Base Case'!J104-'5-Yr PCSB Budget No Expansion'!J104</f>
        <v>3281.9159104339269</v>
      </c>
      <c r="K104" s="22">
        <f>'5-Yr PCSB Budget Base Case'!K104-'5-Yr PCSB Budget No Expansion'!K104</f>
        <v>3398.1633952332304</v>
      </c>
      <c r="L104" s="81">
        <f>IF('5-Yr PCSB Budget Base Case'!G104,G104/'5-Yr PCSB Budget Base Case'!G104,0)</f>
        <v>0</v>
      </c>
      <c r="M104" s="68">
        <f>IF('5-Yr PCSB Budget Base Case'!H104,H104/'5-Yr PCSB Budget Base Case'!H104,0)</f>
        <v>0.12695919274020429</v>
      </c>
      <c r="N104" s="68">
        <f>IF('5-Yr PCSB Budget Base Case'!I104,I104/'5-Yr PCSB Budget Base Case'!I104,0)</f>
        <v>0.12845498699370769</v>
      </c>
      <c r="O104" s="68">
        <f>IF('5-Yr PCSB Budget Base Case'!J104,J104/'5-Yr PCSB Budget Base Case'!J104,0)</f>
        <v>0.12861211842035736</v>
      </c>
      <c r="P104" s="95">
        <f>IF('5-Yr PCSB Budget Base Case'!K104,K104/'5-Yr PCSB Budget Base Case'!K104,0)</f>
        <v>0.13054163464518534</v>
      </c>
    </row>
    <row r="105" spans="1:16" x14ac:dyDescent="0.45">
      <c r="A105" s="15" t="str">
        <f t="shared" si="4"/>
        <v>PCSB 5-Year Budget</v>
      </c>
      <c r="B105" s="150">
        <f t="shared" si="4"/>
        <v>186</v>
      </c>
      <c r="C105" s="15" t="str">
        <f t="shared" si="4"/>
        <v>Kingsman Academy PCS</v>
      </c>
      <c r="D105" s="6" t="str">
        <f t="shared" si="4"/>
        <v>2025-2026</v>
      </c>
      <c r="E105" s="17" t="s">
        <v>102</v>
      </c>
      <c r="F105" s="5" t="s">
        <v>10</v>
      </c>
      <c r="G105" s="22">
        <f>'5-Yr PCSB Budget Base Case'!G105-'5-Yr PCSB Budget No Expansion'!G105</f>
        <v>0</v>
      </c>
      <c r="H105" s="22">
        <f>'5-Yr PCSB Budget Base Case'!H105-'5-Yr PCSB Budget No Expansion'!H105</f>
        <v>249.72300000000087</v>
      </c>
      <c r="I105" s="22">
        <f>'5-Yr PCSB Budget Base Case'!I105-'5-Yr PCSB Budget No Expansion'!I105</f>
        <v>168.86388000000125</v>
      </c>
      <c r="J105" s="22">
        <f>'5-Yr PCSB Budget Base Case'!J105-'5-Yr PCSB Budget No Expansion'!J105</f>
        <v>217.12728160875031</v>
      </c>
      <c r="K105" s="22">
        <f>'5-Yr PCSB Budget Base Case'!K105-'5-Yr PCSB Budget No Expansion'!K105</f>
        <v>223.85822733862187</v>
      </c>
      <c r="L105" s="81">
        <f>IF('5-Yr PCSB Budget Base Case'!G105,G105/'5-Yr PCSB Budget Base Case'!G105,0)</f>
        <v>0</v>
      </c>
      <c r="M105" s="68">
        <f>IF('5-Yr PCSB Budget Base Case'!H105,H105/'5-Yr PCSB Budget Base Case'!H105,0)</f>
        <v>5.9189068309555407E-2</v>
      </c>
      <c r="N105" s="68">
        <f>IF('5-Yr PCSB Budget Base Case'!I105,I105/'5-Yr PCSB Budget Base Case'!I105,0)</f>
        <v>3.9627652898170003E-2</v>
      </c>
      <c r="O105" s="68">
        <f>IF('5-Yr PCSB Budget Base Case'!J105,J105/'5-Yr PCSB Budget Base Case'!J105,0)</f>
        <v>4.8942317261523614E-2</v>
      </c>
      <c r="P105" s="95">
        <f>IF('5-Yr PCSB Budget Base Case'!K105,K105/'5-Yr PCSB Budget Base Case'!K105,0)</f>
        <v>4.8942317261523684E-2</v>
      </c>
    </row>
    <row r="106" spans="1:16" ht="30" customHeight="1" thickBot="1" x14ac:dyDescent="0.5">
      <c r="A106" s="15" t="str">
        <f t="shared" si="4"/>
        <v>PCSB 5-Year Budget</v>
      </c>
      <c r="B106" s="150">
        <f t="shared" si="4"/>
        <v>186</v>
      </c>
      <c r="C106" s="15" t="str">
        <f t="shared" si="4"/>
        <v>Kingsman Academy PCS</v>
      </c>
      <c r="D106" s="6" t="str">
        <f t="shared" si="4"/>
        <v>2025-2026</v>
      </c>
      <c r="E106" s="17" t="s">
        <v>103</v>
      </c>
      <c r="F106" s="5" t="s">
        <v>10</v>
      </c>
      <c r="G106" s="24">
        <f>'5-Yr PCSB Budget Base Case'!G106-'5-Yr PCSB Budget No Expansion'!G106</f>
        <v>-32.787500000000364</v>
      </c>
      <c r="H106" s="24">
        <f>'5-Yr PCSB Budget Base Case'!H106-'5-Yr PCSB Budget No Expansion'!H106</f>
        <v>0</v>
      </c>
      <c r="I106" s="24">
        <f>'5-Yr PCSB Budget Base Case'!I106-'5-Yr PCSB Budget No Expansion'!I106</f>
        <v>0</v>
      </c>
      <c r="J106" s="24">
        <f>'5-Yr PCSB Budget Base Case'!J106-'5-Yr PCSB Budget No Expansion'!J106</f>
        <v>0</v>
      </c>
      <c r="K106" s="24">
        <f>'5-Yr PCSB Budget Base Case'!K106-'5-Yr PCSB Budget No Expansion'!K106</f>
        <v>0</v>
      </c>
      <c r="L106" s="85">
        <f>IF('5-Yr PCSB Budget Base Case'!G106,G106/'5-Yr PCSB Budget Base Case'!G106,0)</f>
        <v>-4.0266344290292699E-3</v>
      </c>
      <c r="M106" s="59">
        <f>IF('5-Yr PCSB Budget Base Case'!H106,H106/'5-Yr PCSB Budget Base Case'!H106,0)</f>
        <v>0</v>
      </c>
      <c r="N106" s="59">
        <f>IF('5-Yr PCSB Budget Base Case'!I106,I106/'5-Yr PCSB Budget Base Case'!I106,0)</f>
        <v>0</v>
      </c>
      <c r="O106" s="59">
        <f>IF('5-Yr PCSB Budget Base Case'!J106,J106/'5-Yr PCSB Budget Base Case'!J106,0)</f>
        <v>0</v>
      </c>
      <c r="P106" s="99">
        <f>IF('5-Yr PCSB Budget Base Case'!K106,K106/'5-Yr PCSB Budget Base Case'!K106,0)</f>
        <v>0</v>
      </c>
    </row>
    <row r="107" spans="1:16" ht="30" customHeight="1" thickTop="1" x14ac:dyDescent="0.45">
      <c r="A107" s="15" t="str">
        <f t="shared" si="4"/>
        <v>PCSB 5-Year Budget</v>
      </c>
      <c r="B107" s="150">
        <f t="shared" si="4"/>
        <v>186</v>
      </c>
      <c r="C107" s="15" t="str">
        <f t="shared" si="4"/>
        <v>Kingsman Academy PCS</v>
      </c>
      <c r="D107" s="6" t="str">
        <f t="shared" si="4"/>
        <v>2025-2026</v>
      </c>
      <c r="E107" s="28" t="s">
        <v>104</v>
      </c>
      <c r="F107" s="5" t="s">
        <v>10</v>
      </c>
      <c r="G107" s="1">
        <f>'5-Yr PCSB Budget Base Case'!G107-'5-Yr PCSB Budget No Expansion'!G107</f>
        <v>0</v>
      </c>
      <c r="H107" s="1">
        <f>'5-Yr PCSB Budget Base Case'!H107-'5-Yr PCSB Budget No Expansion'!H107</f>
        <v>0</v>
      </c>
      <c r="I107" s="1">
        <f>'5-Yr PCSB Budget Base Case'!I107-'5-Yr PCSB Budget No Expansion'!I107</f>
        <v>0</v>
      </c>
      <c r="J107" s="1">
        <f>'5-Yr PCSB Budget Base Case'!J107-'5-Yr PCSB Budget No Expansion'!J107</f>
        <v>0</v>
      </c>
      <c r="K107" s="1">
        <f>'5-Yr PCSB Budget Base Case'!K107-'5-Yr PCSB Budget No Expansion'!K107</f>
        <v>0</v>
      </c>
      <c r="L107" s="75">
        <f>IF('5-Yr PCSB Budget Base Case'!G107,G107/'5-Yr PCSB Budget Base Case'!G107,0)</f>
        <v>0</v>
      </c>
      <c r="M107" s="62">
        <f>IF('5-Yr PCSB Budget Base Case'!H107,H107/'5-Yr PCSB Budget Base Case'!H107,0)</f>
        <v>0</v>
      </c>
      <c r="N107" s="62">
        <f>IF('5-Yr PCSB Budget Base Case'!I107,I107/'5-Yr PCSB Budget Base Case'!I107,0)</f>
        <v>0</v>
      </c>
      <c r="O107" s="62">
        <f>IF('5-Yr PCSB Budget Base Case'!J107,J107/'5-Yr PCSB Budget Base Case'!J107,0)</f>
        <v>0</v>
      </c>
      <c r="P107" s="89">
        <f>IF('5-Yr PCSB Budget Base Case'!K107,K107/'5-Yr PCSB Budget Base Case'!K107,0)</f>
        <v>0</v>
      </c>
    </row>
    <row r="108" spans="1:16" x14ac:dyDescent="0.45">
      <c r="A108" s="15" t="str">
        <f t="shared" si="4"/>
        <v>PCSB 5-Year Budget</v>
      </c>
      <c r="B108" s="150">
        <f t="shared" si="4"/>
        <v>186</v>
      </c>
      <c r="C108" s="15" t="str">
        <f t="shared" si="4"/>
        <v>Kingsman Academy PCS</v>
      </c>
      <c r="D108" s="6" t="str">
        <f t="shared" si="4"/>
        <v>2025-2026</v>
      </c>
      <c r="E108" s="28" t="s">
        <v>105</v>
      </c>
      <c r="F108" s="5" t="s">
        <v>10</v>
      </c>
      <c r="G108" s="1">
        <f>'5-Yr PCSB Budget Base Case'!G108-'5-Yr PCSB Budget No Expansion'!G108</f>
        <v>0</v>
      </c>
      <c r="H108" s="1">
        <f>'5-Yr PCSB Budget Base Case'!H108-'5-Yr PCSB Budget No Expansion'!H108</f>
        <v>0</v>
      </c>
      <c r="I108" s="1">
        <f>'5-Yr PCSB Budget Base Case'!I108-'5-Yr PCSB Budget No Expansion'!I108</f>
        <v>0</v>
      </c>
      <c r="J108" s="1">
        <f>'5-Yr PCSB Budget Base Case'!J108-'5-Yr PCSB Budget No Expansion'!J108</f>
        <v>0</v>
      </c>
      <c r="K108" s="1">
        <f>'5-Yr PCSB Budget Base Case'!K108-'5-Yr PCSB Budget No Expansion'!K108</f>
        <v>0</v>
      </c>
      <c r="L108" s="75">
        <f>IF('5-Yr PCSB Budget Base Case'!G108,G108/'5-Yr PCSB Budget Base Case'!G108,0)</f>
        <v>0</v>
      </c>
      <c r="M108" s="62">
        <f>IF('5-Yr PCSB Budget Base Case'!H108,H108/'5-Yr PCSB Budget Base Case'!H108,0)</f>
        <v>0</v>
      </c>
      <c r="N108" s="62">
        <f>IF('5-Yr PCSB Budget Base Case'!I108,I108/'5-Yr PCSB Budget Base Case'!I108,0)</f>
        <v>0</v>
      </c>
      <c r="O108" s="62">
        <f>IF('5-Yr PCSB Budget Base Case'!J108,J108/'5-Yr PCSB Budget Base Case'!J108,0)</f>
        <v>0</v>
      </c>
      <c r="P108" s="89">
        <f>IF('5-Yr PCSB Budget Base Case'!K108,K108/'5-Yr PCSB Budget Base Case'!K108,0)</f>
        <v>0</v>
      </c>
    </row>
    <row r="109" spans="1:16" x14ac:dyDescent="0.45">
      <c r="A109" s="15" t="str">
        <f t="shared" si="4"/>
        <v>PCSB 5-Year Budget</v>
      </c>
      <c r="B109" s="150">
        <f t="shared" si="4"/>
        <v>186</v>
      </c>
      <c r="C109" s="15" t="str">
        <f t="shared" si="4"/>
        <v>Kingsman Academy PCS</v>
      </c>
      <c r="D109" s="6" t="str">
        <f t="shared" si="4"/>
        <v>2025-2026</v>
      </c>
      <c r="E109" s="17" t="s">
        <v>106</v>
      </c>
      <c r="F109" s="5" t="s">
        <v>10</v>
      </c>
      <c r="G109" s="29">
        <f>'5-Yr PCSB Budget Base Case'!G109-'5-Yr PCSB Budget No Expansion'!G109</f>
        <v>0</v>
      </c>
      <c r="H109" s="29">
        <f>'5-Yr PCSB Budget Base Case'!H109-'5-Yr PCSB Budget No Expansion'!H109</f>
        <v>0</v>
      </c>
      <c r="I109" s="29">
        <f>'5-Yr PCSB Budget Base Case'!I109-'5-Yr PCSB Budget No Expansion'!I109</f>
        <v>0</v>
      </c>
      <c r="J109" s="29">
        <f>'5-Yr PCSB Budget Base Case'!J109-'5-Yr PCSB Budget No Expansion'!J109</f>
        <v>0</v>
      </c>
      <c r="K109" s="29">
        <f>'5-Yr PCSB Budget Base Case'!K109-'5-Yr PCSB Budget No Expansion'!K109</f>
        <v>0</v>
      </c>
      <c r="L109" s="81">
        <f>IF('5-Yr PCSB Budget Base Case'!G109,G109/'5-Yr PCSB Budget Base Case'!G109,0)</f>
        <v>0</v>
      </c>
      <c r="M109" s="68">
        <f>IF('5-Yr PCSB Budget Base Case'!H109,H109/'5-Yr PCSB Budget Base Case'!H109,0)</f>
        <v>0</v>
      </c>
      <c r="N109" s="68">
        <f>IF('5-Yr PCSB Budget Base Case'!I109,I109/'5-Yr PCSB Budget Base Case'!I109,0)</f>
        <v>0</v>
      </c>
      <c r="O109" s="68">
        <f>IF('5-Yr PCSB Budget Base Case'!J109,J109/'5-Yr PCSB Budget Base Case'!J109,0)</f>
        <v>0</v>
      </c>
      <c r="P109" s="95">
        <f>IF('5-Yr PCSB Budget Base Case'!K109,K109/'5-Yr PCSB Budget Base Case'!K109,0)</f>
        <v>0</v>
      </c>
    </row>
    <row r="110" spans="1:16" ht="17" thickBot="1" x14ac:dyDescent="0.5">
      <c r="A110" s="15" t="str">
        <f t="shared" ref="A110:D122" si="5">A$2</f>
        <v>PCSB 5-Year Budget</v>
      </c>
      <c r="B110" s="150">
        <f t="shared" si="5"/>
        <v>186</v>
      </c>
      <c r="C110" s="15" t="str">
        <f t="shared" si="5"/>
        <v>Kingsman Academy PCS</v>
      </c>
      <c r="D110" s="6" t="str">
        <f t="shared" si="5"/>
        <v>2025-2026</v>
      </c>
      <c r="E110" s="17" t="s">
        <v>107</v>
      </c>
      <c r="F110" s="5" t="s">
        <v>10</v>
      </c>
      <c r="G110" s="58">
        <f>'5-Yr PCSB Budget Base Case'!G110-'5-Yr PCSB Budget No Expansion'!G110</f>
        <v>0</v>
      </c>
      <c r="H110" s="58">
        <f>'5-Yr PCSB Budget Base Case'!H110-'5-Yr PCSB Budget No Expansion'!H110</f>
        <v>0</v>
      </c>
      <c r="I110" s="58">
        <f>'5-Yr PCSB Budget Base Case'!I110-'5-Yr PCSB Budget No Expansion'!I110</f>
        <v>0</v>
      </c>
      <c r="J110" s="58">
        <f>'5-Yr PCSB Budget Base Case'!J110-'5-Yr PCSB Budget No Expansion'!J110</f>
        <v>0</v>
      </c>
      <c r="K110" s="58">
        <f>'5-Yr PCSB Budget Base Case'!K110-'5-Yr PCSB Budget No Expansion'!K110</f>
        <v>0</v>
      </c>
      <c r="L110" s="101">
        <f>IF('5-Yr PCSB Budget Base Case'!G110,G110/'5-Yr PCSB Budget Base Case'!G110,0)</f>
        <v>0</v>
      </c>
      <c r="M110" s="102">
        <f>IF('5-Yr PCSB Budget Base Case'!H110,H110/'5-Yr PCSB Budget Base Case'!H110,0)</f>
        <v>0</v>
      </c>
      <c r="N110" s="102">
        <f>IF('5-Yr PCSB Budget Base Case'!I110,I110/'5-Yr PCSB Budget Base Case'!I110,0)</f>
        <v>0</v>
      </c>
      <c r="O110" s="102">
        <f>IF('5-Yr PCSB Budget Base Case'!J110,J110/'5-Yr PCSB Budget Base Case'!J110,0)</f>
        <v>0</v>
      </c>
      <c r="P110" s="103">
        <f>IF('5-Yr PCSB Budget Base Case'!K110,K110/'5-Yr PCSB Budget Base Case'!K110,0)</f>
        <v>0</v>
      </c>
    </row>
    <row r="111" spans="1:16" ht="30" customHeight="1" thickTop="1" x14ac:dyDescent="0.45">
      <c r="A111" s="15" t="str">
        <f t="shared" si="5"/>
        <v>PCSB 5-Year Budget</v>
      </c>
      <c r="B111" s="150">
        <f t="shared" si="5"/>
        <v>186</v>
      </c>
      <c r="C111" s="15" t="str">
        <f t="shared" si="5"/>
        <v>Kingsman Academy PCS</v>
      </c>
      <c r="D111" s="6" t="str">
        <f t="shared" si="5"/>
        <v>2025-2026</v>
      </c>
      <c r="E111" s="17" t="s">
        <v>108</v>
      </c>
      <c r="F111" s="5" t="s">
        <v>10</v>
      </c>
      <c r="G111" s="23">
        <f>'5-Yr PCSB Budget Base Case'!G111-'5-Yr PCSB Budget No Expansion'!G111</f>
        <v>-0.17168196619377341</v>
      </c>
      <c r="H111" s="23">
        <f>'5-Yr PCSB Budget Base Case'!H111-'5-Yr PCSB Budget No Expansion'!H111</f>
        <v>0</v>
      </c>
      <c r="I111" s="23">
        <f>'5-Yr PCSB Budget Base Case'!I111-'5-Yr PCSB Budget No Expansion'!I111</f>
        <v>0</v>
      </c>
      <c r="J111" s="23">
        <f>'5-Yr PCSB Budget Base Case'!J111-'5-Yr PCSB Budget No Expansion'!J111</f>
        <v>0</v>
      </c>
      <c r="K111" s="23">
        <f>'5-Yr PCSB Budget Base Case'!K111-'5-Yr PCSB Budget No Expansion'!K111</f>
        <v>0</v>
      </c>
      <c r="L111" s="83">
        <f>IF('5-Yr PCSB Budget Base Case'!G111,G111/'5-Yr PCSB Budget Base Case'!G111,0)</f>
        <v>-4.0266344290292534E-3</v>
      </c>
      <c r="M111" s="70">
        <f>IF('5-Yr PCSB Budget Base Case'!H111,H111/'5-Yr PCSB Budget Base Case'!H111,0)</f>
        <v>0</v>
      </c>
      <c r="N111" s="70">
        <f>IF('5-Yr PCSB Budget Base Case'!I111,I111/'5-Yr PCSB Budget Base Case'!I111,0)</f>
        <v>0</v>
      </c>
      <c r="O111" s="70">
        <f>IF('5-Yr PCSB Budget Base Case'!J111,J111/'5-Yr PCSB Budget Base Case'!J111,0)</f>
        <v>0</v>
      </c>
      <c r="P111" s="97">
        <f>IF('5-Yr PCSB Budget Base Case'!K111,K111/'5-Yr PCSB Budget Base Case'!K111,0)</f>
        <v>0</v>
      </c>
    </row>
    <row r="112" spans="1:16" x14ac:dyDescent="0.45">
      <c r="A112" s="15" t="str">
        <f t="shared" si="5"/>
        <v>PCSB 5-Year Budget</v>
      </c>
      <c r="B112" s="150">
        <f t="shared" si="5"/>
        <v>186</v>
      </c>
      <c r="C112" s="15" t="str">
        <f t="shared" si="5"/>
        <v>Kingsman Academy PCS</v>
      </c>
      <c r="D112" s="6" t="str">
        <f t="shared" si="5"/>
        <v>2025-2026</v>
      </c>
      <c r="E112" s="17" t="s">
        <v>109</v>
      </c>
      <c r="F112" s="5" t="s">
        <v>10</v>
      </c>
      <c r="G112" s="57">
        <f>'5-Yr PCSB Budget Base Case'!G112-'5-Yr PCSB Budget No Expansion'!G112</f>
        <v>0</v>
      </c>
      <c r="H112" s="57">
        <f>'5-Yr PCSB Budget Base Case'!H112-'5-Yr PCSB Budget No Expansion'!H112</f>
        <v>0</v>
      </c>
      <c r="I112" s="57">
        <f>'5-Yr PCSB Budget Base Case'!I112-'5-Yr PCSB Budget No Expansion'!I112</f>
        <v>0</v>
      </c>
      <c r="J112" s="57">
        <f>'5-Yr PCSB Budget Base Case'!J112-'5-Yr PCSB Budget No Expansion'!J112</f>
        <v>0</v>
      </c>
      <c r="K112" s="57">
        <f>'5-Yr PCSB Budget Base Case'!K112-'5-Yr PCSB Budget No Expansion'!K112</f>
        <v>0</v>
      </c>
      <c r="L112" s="104">
        <f>IF('5-Yr PCSB Budget Base Case'!G112,G112/'5-Yr PCSB Budget Base Case'!G112,0)</f>
        <v>0</v>
      </c>
      <c r="M112" s="105">
        <f>IF('5-Yr PCSB Budget Base Case'!H112,H112/'5-Yr PCSB Budget Base Case'!H112,0)</f>
        <v>0</v>
      </c>
      <c r="N112" s="105">
        <f>IF('5-Yr PCSB Budget Base Case'!I112,I112/'5-Yr PCSB Budget Base Case'!I112,0)</f>
        <v>0</v>
      </c>
      <c r="O112" s="105">
        <f>IF('5-Yr PCSB Budget Base Case'!J112,J112/'5-Yr PCSB Budget Base Case'!J112,0)</f>
        <v>0</v>
      </c>
      <c r="P112" s="106">
        <f>IF('5-Yr PCSB Budget Base Case'!K112,K112/'5-Yr PCSB Budget Base Case'!K112,0)</f>
        <v>0</v>
      </c>
    </row>
    <row r="113" spans="1:16" x14ac:dyDescent="0.45">
      <c r="A113" s="15" t="str">
        <f t="shared" si="5"/>
        <v>PCSB 5-Year Budget</v>
      </c>
      <c r="B113" s="150">
        <f t="shared" si="5"/>
        <v>186</v>
      </c>
      <c r="C113" s="15" t="str">
        <f t="shared" si="5"/>
        <v>Kingsman Academy PCS</v>
      </c>
      <c r="D113" s="6" t="str">
        <f t="shared" si="5"/>
        <v>2025-2026</v>
      </c>
      <c r="E113" s="17" t="s">
        <v>110</v>
      </c>
      <c r="F113" s="5" t="s">
        <v>10</v>
      </c>
      <c r="G113" s="22">
        <f>'5-Yr PCSB Budget Base Case'!G113-'5-Yr PCSB Budget No Expansion'!G113</f>
        <v>-0.17168196619377341</v>
      </c>
      <c r="H113" s="22">
        <f>'5-Yr PCSB Budget Base Case'!H113-'5-Yr PCSB Budget No Expansion'!H113</f>
        <v>0</v>
      </c>
      <c r="I113" s="22">
        <f>'5-Yr PCSB Budget Base Case'!I113-'5-Yr PCSB Budget No Expansion'!I113</f>
        <v>0</v>
      </c>
      <c r="J113" s="22">
        <f>'5-Yr PCSB Budget Base Case'!J113-'5-Yr PCSB Budget No Expansion'!J113</f>
        <v>0</v>
      </c>
      <c r="K113" s="22">
        <f>'5-Yr PCSB Budget Base Case'!K113-'5-Yr PCSB Budget No Expansion'!K113</f>
        <v>0</v>
      </c>
      <c r="L113" s="81">
        <f>IF('5-Yr PCSB Budget Base Case'!G113,G113/'5-Yr PCSB Budget Base Case'!G113,0)</f>
        <v>-4.0266344290292534E-3</v>
      </c>
      <c r="M113" s="68">
        <f>IF('5-Yr PCSB Budget Base Case'!H113,H113/'5-Yr PCSB Budget Base Case'!H113,0)</f>
        <v>0</v>
      </c>
      <c r="N113" s="68">
        <f>IF('5-Yr PCSB Budget Base Case'!I113,I113/'5-Yr PCSB Budget Base Case'!I113,0)</f>
        <v>0</v>
      </c>
      <c r="O113" s="68">
        <f>IF('5-Yr PCSB Budget Base Case'!J113,J113/'5-Yr PCSB Budget Base Case'!J113,0)</f>
        <v>0</v>
      </c>
      <c r="P113" s="95">
        <f>IF('5-Yr PCSB Budget Base Case'!K113,K113/'5-Yr PCSB Budget Base Case'!K113,0)</f>
        <v>0</v>
      </c>
    </row>
    <row r="114" spans="1:16" ht="17" thickBot="1" x14ac:dyDescent="0.5">
      <c r="A114" s="15" t="str">
        <f t="shared" si="5"/>
        <v>PCSB 5-Year Budget</v>
      </c>
      <c r="B114" s="150">
        <f t="shared" si="5"/>
        <v>186</v>
      </c>
      <c r="C114" s="15" t="str">
        <f t="shared" si="5"/>
        <v>Kingsman Academy PCS</v>
      </c>
      <c r="D114" s="6" t="str">
        <f t="shared" si="5"/>
        <v>2025-2026</v>
      </c>
      <c r="E114" s="17" t="s">
        <v>111</v>
      </c>
      <c r="F114" s="5" t="s">
        <v>10</v>
      </c>
      <c r="G114" s="59">
        <f>'5-Yr PCSB Budget Base Case'!G114-'5-Yr PCSB Budget No Expansion'!G114</f>
        <v>-8.5162337662336718E-3</v>
      </c>
      <c r="H114" s="59">
        <f>'5-Yr PCSB Budget Base Case'!H114-'5-Yr PCSB Budget No Expansion'!H114</f>
        <v>-8.7261700320898861E-2</v>
      </c>
      <c r="I114" s="59">
        <f>'5-Yr PCSB Budget Base Case'!I114-'5-Yr PCSB Budget No Expansion'!I114</f>
        <v>-5.7135694457191022E-2</v>
      </c>
      <c r="J114" s="59">
        <f>'5-Yr PCSB Budget Base Case'!J114-'5-Yr PCSB Budget No Expansion'!J114</f>
        <v>-6.9491905239712715E-2</v>
      </c>
      <c r="K114" s="59">
        <f>'5-Yr PCSB Budget Base Case'!K114-'5-Yr PCSB Budget No Expansion'!K114</f>
        <v>-6.6706415916413242E-2</v>
      </c>
      <c r="L114" s="85">
        <f>IF('5-Yr PCSB Budget Base Case'!G114,G114/'5-Yr PCSB Budget Base Case'!G114,0)</f>
        <v>-4.0266344290291797E-3</v>
      </c>
      <c r="M114" s="59">
        <f>IF('5-Yr PCSB Budget Base Case'!H114,H114/'5-Yr PCSB Budget Base Case'!H114,0)</f>
        <v>-6.2912819479259974E-2</v>
      </c>
      <c r="N114" s="59">
        <f>IF('5-Yr PCSB Budget Base Case'!I114,I114/'5-Yr PCSB Budget Base Case'!I114,0)</f>
        <v>-4.1262800847771723E-2</v>
      </c>
      <c r="O114" s="59">
        <f>IF('5-Yr PCSB Budget Base Case'!J114,J114/'5-Yr PCSB Budget Base Case'!J114,0)</f>
        <v>-5.1460934651827786E-2</v>
      </c>
      <c r="P114" s="99">
        <f>IF('5-Yr PCSB Budget Base Case'!K114,K114/'5-Yr PCSB Budget Base Case'!K114,0)</f>
        <v>-5.1460934651827904E-2</v>
      </c>
    </row>
    <row r="115" spans="1:16" ht="30" customHeight="1" thickTop="1" x14ac:dyDescent="0.45">
      <c r="A115" s="15" t="str">
        <f t="shared" si="5"/>
        <v>PCSB 5-Year Budget</v>
      </c>
      <c r="B115" s="150">
        <f t="shared" si="5"/>
        <v>186</v>
      </c>
      <c r="C115" s="15" t="str">
        <f t="shared" si="5"/>
        <v>Kingsman Academy PCS</v>
      </c>
      <c r="D115" s="6" t="str">
        <f t="shared" si="5"/>
        <v>2025-2026</v>
      </c>
      <c r="E115" s="17" t="s">
        <v>112</v>
      </c>
      <c r="F115" s="5" t="s">
        <v>10</v>
      </c>
      <c r="G115" s="56">
        <f ca="1">'5-Yr PCSB Budget Base Case'!G115-'5-Yr PCSB Budget No Expansion'!G115</f>
        <v>-4.6871065185590678E-2</v>
      </c>
      <c r="H115" s="56">
        <f>'5-Yr PCSB Budget Base Case'!H115-'5-Yr PCSB Budget No Expansion'!H115</f>
        <v>-2.4278795197049695E-2</v>
      </c>
      <c r="I115" s="56">
        <f>'5-Yr PCSB Budget Base Case'!I115-'5-Yr PCSB Budget No Expansion'!I115</f>
        <v>-2.4573349365429976E-2</v>
      </c>
      <c r="J115" s="56">
        <f>'5-Yr PCSB Budget Base Case'!J115-'5-Yr PCSB Budget No Expansion'!J115</f>
        <v>-2.9092996623275885E-2</v>
      </c>
      <c r="K115" s="56">
        <f>'5-Yr PCSB Budget Base Case'!K115-'5-Yr PCSB Budget No Expansion'!K115</f>
        <v>-2.9041113667480196E-2</v>
      </c>
      <c r="L115" s="84">
        <f ca="1">IF('5-Yr PCSB Budget Base Case'!G115,G115/'5-Yr PCSB Budget Base Case'!G115,0)</f>
        <v>-0.88560798752534475</v>
      </c>
      <c r="M115" s="56">
        <f>IF('5-Yr PCSB Budget Base Case'!H115,H115/'5-Yr PCSB Budget Base Case'!H115,0)</f>
        <v>-1.1673708899855804</v>
      </c>
      <c r="N115" s="56">
        <f>IF('5-Yr PCSB Budget Base Case'!I115,I115/'5-Yr PCSB Budget Base Case'!I115,0)</f>
        <v>-1.3838840898676652</v>
      </c>
      <c r="O115" s="56">
        <f>IF('5-Yr PCSB Budget Base Case'!J115,J115/'5-Yr PCSB Budget Base Case'!J115,0)</f>
        <v>-2.2456924725024181</v>
      </c>
      <c r="P115" s="98">
        <f>IF('5-Yr PCSB Budget Base Case'!K115,K115/'5-Yr PCSB Budget Base Case'!K115,0)</f>
        <v>-1.445291940388614</v>
      </c>
    </row>
    <row r="116" spans="1:16" x14ac:dyDescent="0.45">
      <c r="A116" s="15" t="str">
        <f t="shared" si="5"/>
        <v>PCSB 5-Year Budget</v>
      </c>
      <c r="B116" s="150">
        <f t="shared" si="5"/>
        <v>186</v>
      </c>
      <c r="C116" s="15" t="str">
        <f t="shared" si="5"/>
        <v>Kingsman Academy PCS</v>
      </c>
      <c r="D116" s="6" t="str">
        <f t="shared" si="5"/>
        <v>2025-2026</v>
      </c>
      <c r="E116" s="17" t="s">
        <v>113</v>
      </c>
      <c r="F116" s="5" t="s">
        <v>10</v>
      </c>
      <c r="G116" s="56">
        <f>'5-Yr PCSB Budget Base Case'!G116-'5-Yr PCSB Budget No Expansion'!G116</f>
        <v>0</v>
      </c>
      <c r="H116" s="56">
        <f>'5-Yr PCSB Budget Base Case'!H116-'5-Yr PCSB Budget No Expansion'!H116</f>
        <v>-2.6601510185979178E-2</v>
      </c>
      <c r="I116" s="56">
        <f>'5-Yr PCSB Budget Base Case'!I116-'5-Yr PCSB Budget No Expansion'!I116</f>
        <v>-2.9789188725285617E-2</v>
      </c>
      <c r="J116" s="56">
        <f>'5-Yr PCSB Budget Base Case'!J116-'5-Yr PCSB Budget No Expansion'!J116</f>
        <v>-3.4330011212963134E-2</v>
      </c>
      <c r="K116" s="56">
        <f>'5-Yr PCSB Budget Base Case'!K116-'5-Yr PCSB Budget No Expansion'!K116</f>
        <v>-3.4059825255972093E-2</v>
      </c>
      <c r="L116" s="84">
        <f>IF('5-Yr PCSB Budget Base Case'!G116,G116/'5-Yr PCSB Budget Base Case'!G116,0)</f>
        <v>0</v>
      </c>
      <c r="M116" s="56">
        <f>IF('5-Yr PCSB Budget Base Case'!H116,H116/'5-Yr PCSB Budget Base Case'!H116,0)</f>
        <v>-0.45920030231180631</v>
      </c>
      <c r="N116" s="56">
        <f>IF('5-Yr PCSB Budget Base Case'!I116,I116/'5-Yr PCSB Budget Base Case'!I116,0)</f>
        <v>-0.53214596960359384</v>
      </c>
      <c r="O116" s="56">
        <f>IF('5-Yr PCSB Budget Base Case'!J116,J116/'5-Yr PCSB Budget Base Case'!J116,0)</f>
        <v>-0.69487448471293123</v>
      </c>
      <c r="P116" s="98">
        <f>IF('5-Yr PCSB Budget Base Case'!K116,K116/'5-Yr PCSB Budget Base Case'!K116,0)</f>
        <v>-0.61894852668456313</v>
      </c>
    </row>
    <row r="117" spans="1:16" x14ac:dyDescent="0.45">
      <c r="A117" s="15" t="str">
        <f t="shared" si="5"/>
        <v>PCSB 5-Year Budget</v>
      </c>
      <c r="B117" s="150">
        <f t="shared" si="5"/>
        <v>186</v>
      </c>
      <c r="C117" s="15" t="str">
        <f t="shared" si="5"/>
        <v>Kingsman Academy PCS</v>
      </c>
      <c r="D117" s="6" t="str">
        <f t="shared" si="5"/>
        <v>2025-2026</v>
      </c>
      <c r="E117" s="17" t="s">
        <v>114</v>
      </c>
      <c r="F117" s="5" t="s">
        <v>10</v>
      </c>
      <c r="G117" s="60">
        <f ca="1">'5-Yr PCSB Budget Base Case'!G117-'5-Yr PCSB Budget No Expansion'!G117</f>
        <v>-7.0314677574196907</v>
      </c>
      <c r="H117" s="60">
        <f>'5-Yr PCSB Budget Base Case'!H117-'5-Yr PCSB Budget No Expansion'!H117</f>
        <v>-25.689055907428667</v>
      </c>
      <c r="I117" s="60">
        <f>'5-Yr PCSB Budget Base Case'!I117-'5-Yr PCSB Budget No Expansion'!I117</f>
        <v>-34.038670159851989</v>
      </c>
      <c r="J117" s="60">
        <f>'5-Yr PCSB Budget Base Case'!J117-'5-Yr PCSB Budget No Expansion'!J117</f>
        <v>-44.923893367040932</v>
      </c>
      <c r="K117" s="60">
        <f>'5-Yr PCSB Budget Base Case'!K117-'5-Yr PCSB Budget No Expansion'!K117</f>
        <v>-54.812062459004849</v>
      </c>
      <c r="L117" s="104">
        <f ca="1">IF('5-Yr PCSB Budget Base Case'!G117,G117/'5-Yr PCSB Budget Base Case'!G117,0)</f>
        <v>-5.5579337882432855E-2</v>
      </c>
      <c r="M117" s="105">
        <f>IF('5-Yr PCSB Budget Base Case'!H117,H117/'5-Yr PCSB Budget Base Case'!H117,0)</f>
        <v>-0.24158190473318003</v>
      </c>
      <c r="N117" s="105">
        <f>IF('5-Yr PCSB Budget Base Case'!I117,I117/'5-Yr PCSB Budget Base Case'!I117,0)</f>
        <v>-0.31966269425331145</v>
      </c>
      <c r="O117" s="105">
        <f>IF('5-Yr PCSB Budget Base Case'!J117,J117/'5-Yr PCSB Budget Base Case'!J117,0)</f>
        <v>-0.43803130309997079</v>
      </c>
      <c r="P117" s="106">
        <f>IF('5-Yr PCSB Budget Base Case'!K117,K117/'5-Yr PCSB Budget Base Case'!K117,0)</f>
        <v>-0.53299502508771401</v>
      </c>
    </row>
    <row r="118" spans="1:16" ht="30" customHeight="1" x14ac:dyDescent="0.45">
      <c r="A118" s="15" t="str">
        <f t="shared" si="5"/>
        <v>PCSB 5-Year Budget</v>
      </c>
      <c r="B118" s="150">
        <f t="shared" si="5"/>
        <v>186</v>
      </c>
      <c r="C118" s="15" t="str">
        <f t="shared" si="5"/>
        <v>Kingsman Academy PCS</v>
      </c>
      <c r="D118" s="6" t="str">
        <f t="shared" si="5"/>
        <v>2025-2026</v>
      </c>
      <c r="E118" s="17" t="s">
        <v>115</v>
      </c>
      <c r="F118" s="5" t="s">
        <v>10</v>
      </c>
      <c r="G118" s="56">
        <f ca="1">'5-Yr PCSB Budget Base Case'!G118-'5-Yr PCSB Budget No Expansion'!G118</f>
        <v>-2.7911120186586924E-2</v>
      </c>
      <c r="H118" s="56">
        <f>'5-Yr PCSB Budget Base Case'!H118-'5-Yr PCSB Budget No Expansion'!H118</f>
        <v>-8.9633497160865883E-3</v>
      </c>
      <c r="I118" s="56">
        <f>'5-Yr PCSB Budget Base Case'!I118-'5-Yr PCSB Budget No Expansion'!I118</f>
        <v>-7.4399439353371455E-3</v>
      </c>
      <c r="J118" s="56">
        <f>'5-Yr PCSB Budget Base Case'!J118-'5-Yr PCSB Budget No Expansion'!J118</f>
        <v>-1.2433263217845658E-2</v>
      </c>
      <c r="K118" s="56">
        <f>'5-Yr PCSB Budget Base Case'!K118-'5-Yr PCSB Budget No Expansion'!K118</f>
        <v>-1.1530832152066239E-2</v>
      </c>
      <c r="L118" s="84">
        <f ca="1">IF('5-Yr PCSB Budget Base Case'!G118,G118/'5-Yr PCSB Budget Base Case'!G118,0)</f>
        <v>-5.3812880572535769E-2</v>
      </c>
      <c r="M118" s="56">
        <f>IF('5-Yr PCSB Budget Base Case'!H118,H118/'5-Yr PCSB Budget Base Case'!H118,0)</f>
        <v>-1.910774914097068E-2</v>
      </c>
      <c r="N118" s="56">
        <f>IF('5-Yr PCSB Budget Base Case'!I118,I118/'5-Yr PCSB Budget Base Case'!I118,0)</f>
        <v>-1.5890984645590363E-2</v>
      </c>
      <c r="O118" s="56">
        <f>IF('5-Yr PCSB Budget Base Case'!J118,J118/'5-Yr PCSB Budget Base Case'!J118,0)</f>
        <v>-2.6853969312076145E-2</v>
      </c>
      <c r="P118" s="98">
        <f>IF('5-Yr PCSB Budget Base Case'!K118,K118/'5-Yr PCSB Budget Base Case'!K118,0)</f>
        <v>-2.4733169806813473E-2</v>
      </c>
    </row>
    <row r="119" spans="1:16" x14ac:dyDescent="0.45">
      <c r="A119" s="15" t="str">
        <f t="shared" si="5"/>
        <v>PCSB 5-Year Budget</v>
      </c>
      <c r="B119" s="150">
        <f t="shared" si="5"/>
        <v>186</v>
      </c>
      <c r="C119" s="15" t="str">
        <f t="shared" si="5"/>
        <v>Kingsman Academy PCS</v>
      </c>
      <c r="D119" s="6" t="str">
        <f t="shared" si="5"/>
        <v>2025-2026</v>
      </c>
      <c r="E119" s="17" t="s">
        <v>116</v>
      </c>
      <c r="F119" s="5" t="s">
        <v>10</v>
      </c>
      <c r="G119" s="56">
        <f ca="1">'5-Yr PCSB Budget Base Case'!G119-'5-Yr PCSB Budget No Expansion'!G119</f>
        <v>4.5962983420758663E-2</v>
      </c>
      <c r="H119" s="56">
        <f>'5-Yr PCSB Budget Base Case'!H119-'5-Yr PCSB Budget No Expansion'!H119</f>
        <v>5.1486732738544788E-2</v>
      </c>
      <c r="I119" s="56">
        <f>'5-Yr PCSB Budget Base Case'!I119-'5-Yr PCSB Budget No Expansion'!I119</f>
        <v>4.9745591765131103E-2</v>
      </c>
      <c r="J119" s="56">
        <f>'5-Yr PCSB Budget Base Case'!J119-'5-Yr PCSB Budget No Expansion'!J119</f>
        <v>5.7243799692757585E-2</v>
      </c>
      <c r="K119" s="56">
        <f>'5-Yr PCSB Budget Base Case'!K119-'5-Yr PCSB Budget No Expansion'!K119</f>
        <v>5.5786937629064004E-2</v>
      </c>
      <c r="L119" s="84">
        <f ca="1">IF('5-Yr PCSB Budget Base Case'!G119,G119/'5-Yr PCSB Budget Base Case'!G119,0)</f>
        <v>0.30652442472678859</v>
      </c>
      <c r="M119" s="56">
        <f>IF('5-Yr PCSB Budget Base Case'!H119,H119/'5-Yr PCSB Budget Base Case'!H119,0)</f>
        <v>0.18604521818781886</v>
      </c>
      <c r="N119" s="56">
        <f>IF('5-Yr PCSB Budget Base Case'!I119,I119/'5-Yr PCSB Budget Base Case'!I119,0)</f>
        <v>0.1799919807963889</v>
      </c>
      <c r="O119" s="56">
        <f>IF('5-Yr PCSB Budget Base Case'!J119,J119/'5-Yr PCSB Budget Base Case'!J119,0)</f>
        <v>0.20026416673924541</v>
      </c>
      <c r="P119" s="98">
        <f>IF('5-Yr PCSB Budget Base Case'!K119,K119/'5-Yr PCSB Budget Base Case'!K119,0)</f>
        <v>0.19507318421435874</v>
      </c>
    </row>
    <row r="120" spans="1:16" x14ac:dyDescent="0.45">
      <c r="A120" s="15" t="str">
        <f t="shared" si="5"/>
        <v>PCSB 5-Year Budget</v>
      </c>
      <c r="B120" s="150">
        <f t="shared" si="5"/>
        <v>186</v>
      </c>
      <c r="C120" s="15" t="str">
        <f t="shared" si="5"/>
        <v>Kingsman Academy PCS</v>
      </c>
      <c r="D120" s="6" t="str">
        <f t="shared" si="5"/>
        <v>2025-2026</v>
      </c>
      <c r="E120" s="17" t="s">
        <v>117</v>
      </c>
      <c r="F120" s="5" t="s">
        <v>10</v>
      </c>
      <c r="G120" s="56">
        <f ca="1">'5-Yr PCSB Budget Base Case'!G120-'5-Yr PCSB Budget No Expansion'!G120</f>
        <v>-1.0603021468755996E-2</v>
      </c>
      <c r="H120" s="56">
        <f>'5-Yr PCSB Budget Base Case'!H120-'5-Yr PCSB Budget No Expansion'!H120</f>
        <v>-1.8747416831330535E-2</v>
      </c>
      <c r="I120" s="56">
        <f>'5-Yr PCSB Budget Base Case'!I120-'5-Yr PCSB Budget No Expansion'!I120</f>
        <v>-1.8304507273648241E-2</v>
      </c>
      <c r="J120" s="56">
        <f>'5-Yr PCSB Budget Base Case'!J120-'5-Yr PCSB Budget No Expansion'!J120</f>
        <v>-1.9392850618685911E-2</v>
      </c>
      <c r="K120" s="56">
        <f>'5-Yr PCSB Budget Base Case'!K120-'5-Yr PCSB Budget No Expansion'!K120</f>
        <v>-1.896340545649014E-2</v>
      </c>
      <c r="L120" s="84">
        <f ca="1">IF('5-Yr PCSB Budget Base Case'!G120,G120/'5-Yr PCSB Budget Base Case'!G120,0)</f>
        <v>-5.6303470268556775E-2</v>
      </c>
      <c r="M120" s="56">
        <f>IF('5-Yr PCSB Budget Base Case'!H120,H120/'5-Yr PCSB Budget Base Case'!H120,0)</f>
        <v>-0.16730826401990734</v>
      </c>
      <c r="N120" s="56">
        <f>IF('5-Yr PCSB Budget Base Case'!I120,I120/'5-Yr PCSB Budget Base Case'!I120,0)</f>
        <v>-0.16562078777938688</v>
      </c>
      <c r="O120" s="56">
        <f>IF('5-Yr PCSB Budget Base Case'!J120,J120/'5-Yr PCSB Budget Base Case'!J120,0)</f>
        <v>-0.17841203787526419</v>
      </c>
      <c r="P120" s="98">
        <f>IF('5-Yr PCSB Budget Base Case'!K120,K120/'5-Yr PCSB Budget Base Case'!K120,0)</f>
        <v>-0.17858796998132645</v>
      </c>
    </row>
    <row r="121" spans="1:16" ht="17" thickBot="1" x14ac:dyDescent="0.5">
      <c r="A121" s="15" t="str">
        <f t="shared" si="5"/>
        <v>PCSB 5-Year Budget</v>
      </c>
      <c r="B121" s="150">
        <f t="shared" si="5"/>
        <v>186</v>
      </c>
      <c r="C121" s="15" t="str">
        <f t="shared" si="5"/>
        <v>Kingsman Academy PCS</v>
      </c>
      <c r="D121" s="6" t="str">
        <f t="shared" si="5"/>
        <v>2025-2026</v>
      </c>
      <c r="E121" s="17" t="s">
        <v>118</v>
      </c>
      <c r="F121" s="5" t="s">
        <v>10</v>
      </c>
      <c r="G121" s="102">
        <f ca="1">'5-Yr PCSB Budget Base Case'!G121-'5-Yr PCSB Budget No Expansion'!G121</f>
        <v>-7.4488417654157146E-3</v>
      </c>
      <c r="H121" s="102">
        <f>'5-Yr PCSB Budget Base Case'!H121-'5-Yr PCSB Budget No Expansion'!H121</f>
        <v>-2.3775966191127595E-2</v>
      </c>
      <c r="I121" s="102">
        <f>'5-Yr PCSB Budget Base Case'!I121-'5-Yr PCSB Budget No Expansion'!I121</f>
        <v>-2.40011405561458E-2</v>
      </c>
      <c r="J121" s="102">
        <f>'5-Yr PCSB Budget Base Case'!J121-'5-Yr PCSB Budget No Expansion'!J121</f>
        <v>-2.5417685856226058E-2</v>
      </c>
      <c r="K121" s="102">
        <f>'5-Yr PCSB Budget Base Case'!K121-'5-Yr PCSB Budget No Expansion'!K121</f>
        <v>-2.5292700020507486E-2</v>
      </c>
      <c r="L121" s="104">
        <f ca="1">IF('5-Yr PCSB Budget Base Case'!G121,G121/'5-Yr PCSB Budget Base Case'!G121,0)</f>
        <v>-5.2067180338553919E-2</v>
      </c>
      <c r="M121" s="105">
        <f>IF('5-Yr PCSB Budget Base Case'!H121,H121/'5-Yr PCSB Budget Base Case'!H121,0)</f>
        <v>-0.16730826401990737</v>
      </c>
      <c r="N121" s="105">
        <f>IF('5-Yr PCSB Budget Base Case'!I121,I121/'5-Yr PCSB Budget Base Case'!I121,0)</f>
        <v>-0.16562078777938677</v>
      </c>
      <c r="O121" s="105">
        <f>IF('5-Yr PCSB Budget Base Case'!J121,J121/'5-Yr PCSB Budget Base Case'!J121,0)</f>
        <v>-0.17841203787526436</v>
      </c>
      <c r="P121" s="106">
        <f>IF('5-Yr PCSB Budget Base Case'!K121,K121/'5-Yr PCSB Budget Base Case'!K121,0)</f>
        <v>-0.17858796998132634</v>
      </c>
    </row>
    <row r="122" spans="1:16" ht="30" customHeight="1" thickTop="1" thickBot="1" x14ac:dyDescent="0.5">
      <c r="A122" s="15" t="str">
        <f t="shared" si="5"/>
        <v>PCSB 5-Year Budget</v>
      </c>
      <c r="B122" s="150">
        <f t="shared" si="5"/>
        <v>186</v>
      </c>
      <c r="C122" s="15" t="str">
        <f t="shared" si="5"/>
        <v>Kingsman Academy PCS</v>
      </c>
      <c r="D122" s="6" t="str">
        <f t="shared" si="5"/>
        <v>2025-2026</v>
      </c>
      <c r="E122" s="17" t="s">
        <v>119</v>
      </c>
      <c r="F122" s="5" t="s">
        <v>10</v>
      </c>
      <c r="G122" s="107">
        <f ca="1">'5-Yr PCSB Budget Base Case'!G122-'5-Yr PCSB Budget No Expansion'!G122</f>
        <v>-8.7733423074256578E-2</v>
      </c>
      <c r="H122" s="108">
        <f ca="1">'5-Yr PCSB Budget Base Case'!H122-'5-Yr PCSB Budget No Expansion'!H122</f>
        <v>-0.14553847124086394</v>
      </c>
      <c r="I122" s="108">
        <f ca="1">'5-Yr PCSB Budget Base Case'!I122-'5-Yr PCSB Budget No Expansion'!I122</f>
        <v>-0.15310447042161623</v>
      </c>
      <c r="J122" s="108">
        <f ca="1">'5-Yr PCSB Budget Base Case'!J122-'5-Yr PCSB Budget No Expansion'!J122</f>
        <v>-0.19598769965634799</v>
      </c>
      <c r="K122" s="108">
        <f ca="1">'5-Yr PCSB Budget Base Case'!K122-'5-Yr PCSB Budget No Expansion'!K122</f>
        <v>-0.22474415225687272</v>
      </c>
      <c r="L122" s="81">
        <f ca="1">IF('5-Yr PCSB Budget Base Case'!G122,G122/'5-Yr PCSB Budget Base Case'!G122,0)</f>
        <v>-0.1280771847703838</v>
      </c>
      <c r="M122" s="68">
        <f ca="1">IF('5-Yr PCSB Budget Base Case'!H122,H122/'5-Yr PCSB Budget Base Case'!H122,0)</f>
        <v>-0.23799508944211847</v>
      </c>
      <c r="N122" s="68">
        <f ca="1">IF('5-Yr PCSB Budget Base Case'!I122,I122/'5-Yr PCSB Budget Base Case'!I122,0)</f>
        <v>-0.24279577104331057</v>
      </c>
      <c r="O122" s="68">
        <f ca="1">IF('5-Yr PCSB Budget Base Case'!J122,J122/'5-Yr PCSB Budget Base Case'!J122,0)</f>
        <v>-0.31848439592635064</v>
      </c>
      <c r="P122" s="95">
        <f ca="1">IF('5-Yr PCSB Budget Base Case'!K122,K122/'5-Yr PCSB Budget Base Case'!K122,0)</f>
        <v>-0.35791033939865363</v>
      </c>
    </row>
    <row r="123" spans="1:16" ht="17" thickTop="1" x14ac:dyDescent="0.45"/>
  </sheetData>
  <sheetProtection algorithmName="SHA-512" hashValue="sXvhanuWqkK9l3ewWAKWO2yNIDKCXSdzvyjy9foftcrg4BSsfnDjSG5qU8X+8+eHd+hnN301HX3rvxvXuLJm+A==" saltValue="J3muoXVexJdQtEAm7pT1lg==" spinCount="100000" sheet="1" objects="1" scenarios="1"/>
  <autoFilter ref="A1:K1" xr:uid="{4CC79657-46CE-0E4E-9154-6B27DCE8447C}"/>
  <conditionalFormatting sqref="E57:E59">
    <cfRule type="containsBlanks" dxfId="5" priority="2">
      <formula>LEN(TRIM(E57))=0</formula>
    </cfRule>
  </conditionalFormatting>
  <conditionalFormatting sqref="E103">
    <cfRule type="containsBlanks" dxfId="4" priority="1">
      <formula>LEN(TRIM(E103))=0</formula>
    </cfRule>
  </conditionalFormatting>
  <dataValidations count="3">
    <dataValidation type="whole" allowBlank="1" showInputMessage="1" showErrorMessage="1" error="Enter Whole Number" sqref="G61:P63 G95:P97 G89:P89 G65:P66 G68:P70 G91:P91 G122:P122 G103:P104 G107:P108 F94 F99 G100:K102 G8:P52 G72:P78 G82:P85" xr:uid="{6D02DC05-073C-0348-BCE2-47B374AE1EFD}">
      <formula1>-1000000000</formula1>
      <formula2>1000000000</formula2>
    </dataValidation>
    <dataValidation type="list" allowBlank="1" showInputMessage="1" showErrorMessage="1" sqref="D2" xr:uid="{C58DE47E-B859-834A-8886-5A55DCA771B9}">
      <formula1>"2022-2023,2023-2024,2024-2025,2025-2026,2026-2027,2027-2028"</formula1>
    </dataValidation>
    <dataValidation type="whole" allowBlank="1" showInputMessage="1" showErrorMessage="1" sqref="G54:P59" xr:uid="{AAD80E03-8181-FA45-8EE9-0DD97CE1E8C3}">
      <formula1>0</formula1>
      <formula2>10000</formula2>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EAD245-D3B7-6C42-8428-DA2F1FB0784E}">
          <x14:formula1>
            <xm:f>_xlfn.ANCHORARRAY('LEA and Campus Lists'!$F$2)</xm:f>
          </x14:formula1>
          <xm:sqref>C2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23CD4-E26E-2341-9156-C35E45A6B413}">
  <sheetPr codeName="Sheet5">
    <tabColor theme="1"/>
  </sheetPr>
  <dimension ref="A1:P123"/>
  <sheetViews>
    <sheetView zoomScaleNormal="100" workbookViewId="0">
      <pane xSplit="5" ySplit="1" topLeftCell="F2" activePane="bottomRight" state="frozen"/>
      <selection pane="topRight" activeCell="E103" sqref="E103"/>
      <selection pane="bottomLeft" activeCell="E103" sqref="E103"/>
      <selection pane="bottomRight" activeCell="F2" sqref="F2"/>
    </sheetView>
  </sheetViews>
  <sheetFormatPr defaultColWidth="10.6640625" defaultRowHeight="16.5" x14ac:dyDescent="0.45"/>
  <cols>
    <col min="1" max="1" width="17.06640625" bestFit="1" customWidth="1"/>
    <col min="2" max="2" width="6.265625" style="146" bestFit="1" customWidth="1"/>
    <col min="3" max="3" width="57.06640625" bestFit="1" customWidth="1"/>
    <col min="4" max="4" width="9.59765625" style="1" bestFit="1" customWidth="1"/>
    <col min="5" max="5" width="63.265625" bestFit="1" customWidth="1"/>
    <col min="6" max="6" width="15.3984375" style="3" customWidth="1"/>
    <col min="7" max="11" width="15.3984375" style="12" customWidth="1"/>
    <col min="12" max="16" width="9.6640625" style="1" customWidth="1"/>
    <col min="17" max="16384" width="10.6640625" style="1"/>
  </cols>
  <sheetData>
    <row r="1" spans="1:16"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72" t="str">
        <f>G1&amp;" % of Base Case"</f>
        <v>2025-2026 % of Base Case</v>
      </c>
      <c r="M1" s="71" t="str">
        <f t="shared" ref="M1:P1" si="1">H1&amp;" % of Base Case"</f>
        <v>2026-2027 % of Base Case</v>
      </c>
      <c r="N1" s="71" t="str">
        <f t="shared" si="1"/>
        <v>2027-2028 % of Base Case</v>
      </c>
      <c r="O1" s="71" t="str">
        <f t="shared" si="1"/>
        <v>2028-2029 % of Base Case</v>
      </c>
      <c r="P1" s="86" t="str">
        <f t="shared" si="1"/>
        <v>2029-2030 % of Base Case</v>
      </c>
    </row>
    <row r="2" spans="1:16" x14ac:dyDescent="0.45">
      <c r="A2" s="18" t="s">
        <v>6</v>
      </c>
      <c r="B2" s="150">
        <f>VLOOKUP(C2,LEA_and_Campus_List[],2,FALSE)</f>
        <v>186</v>
      </c>
      <c r="C2" s="55" t="str">
        <f>'5-Yr PCSB Budget Base Case'!C2</f>
        <v>Kingsman Academy PCS</v>
      </c>
      <c r="D2" s="6" t="str">
        <f>'5-Yr PCSB Budget Base Case'!D2</f>
        <v>2025-2026</v>
      </c>
      <c r="E2" s="41" t="s">
        <v>9</v>
      </c>
      <c r="F2" s="34">
        <f>'5-Yr PCSB Budget Base Case'!F2-'5-Yr PCSB Budget Contingency'!F2</f>
        <v>0</v>
      </c>
      <c r="G2" s="34">
        <f>'5-Yr PCSB Budget Base Case'!G2-'5-Yr PCSB Budget Contingency'!G2</f>
        <v>0</v>
      </c>
      <c r="H2" s="49">
        <f>'5-Yr PCSB Budget Base Case'!H2-'5-Yr PCSB Budget Contingency'!H2</f>
        <v>0</v>
      </c>
      <c r="I2" s="49">
        <f>'5-Yr PCSB Budget Base Case'!I2-'5-Yr PCSB Budget Contingency'!I2</f>
        <v>0.01</v>
      </c>
      <c r="J2" s="49">
        <f>'5-Yr PCSB Budget Base Case'!J2-'5-Yr PCSB Budget Contingency'!J2</f>
        <v>0.01</v>
      </c>
      <c r="K2" s="49">
        <f>'5-Yr PCSB Budget Base Case'!K2-'5-Yr PCSB Budget Contingency'!K2</f>
        <v>0.01</v>
      </c>
      <c r="L2" s="73">
        <f>IF('5-Yr PCSB Budget Base Case'!G2,G2/'5-Yr PCSB Budget Base Case'!G2,0)</f>
        <v>0</v>
      </c>
      <c r="M2" s="49">
        <f>IF('5-Yr PCSB Budget Base Case'!H2,H2/'5-Yr PCSB Budget Base Case'!H2,0)</f>
        <v>0</v>
      </c>
      <c r="N2" s="49">
        <f>IF('5-Yr PCSB Budget Base Case'!I2,I2/'5-Yr PCSB Budget Base Case'!I2,0)</f>
        <v>0.5</v>
      </c>
      <c r="O2" s="49">
        <f>IF('5-Yr PCSB Budget Base Case'!J2,J2/'5-Yr PCSB Budget Base Case'!J2,0)</f>
        <v>0.5</v>
      </c>
      <c r="P2" s="87">
        <f>IF('5-Yr PCSB Budget Base Case'!K2,K2/'5-Yr PCSB Budget Base Case'!K2,0)</f>
        <v>0.5</v>
      </c>
    </row>
    <row r="3" spans="1:16" x14ac:dyDescent="0.45">
      <c r="A3" s="15" t="str">
        <f t="shared" ref="A3:D18" si="2">A$2</f>
        <v>PCSB 5-Year Budget</v>
      </c>
      <c r="B3" s="150">
        <f t="shared" si="2"/>
        <v>186</v>
      </c>
      <c r="C3" s="15" t="str">
        <f t="shared" si="2"/>
        <v>Kingsman Academy PCS</v>
      </c>
      <c r="D3" s="6" t="str">
        <f t="shared" si="2"/>
        <v>2025-2026</v>
      </c>
      <c r="E3" s="41" t="s">
        <v>11</v>
      </c>
      <c r="F3" s="43">
        <f>'5-Yr PCSB Budget Base Case'!F3-'5-Yr PCSB Budget Contingency'!F3</f>
        <v>0</v>
      </c>
      <c r="G3" s="43">
        <f>'5-Yr PCSB Budget Base Case'!G3-'5-Yr PCSB Budget Contingency'!G3</f>
        <v>0</v>
      </c>
      <c r="H3" s="43">
        <f>'5-Yr PCSB Budget Base Case'!H3-'5-Yr PCSB Budget Contingency'!H3</f>
        <v>0</v>
      </c>
      <c r="I3" s="43">
        <f>'5-Yr PCSB Budget Base Case'!I3-'5-Yr PCSB Budget Contingency'!I3</f>
        <v>154.54284999999982</v>
      </c>
      <c r="J3" s="43">
        <f>'5-Yr PCSB Budget Base Case'!J3-'5-Yr PCSB Budget Contingency'!J3</f>
        <v>313.7219855000003</v>
      </c>
      <c r="K3" s="43">
        <f>'5-Yr PCSB Budget Base Case'!K3-'5-Yr PCSB Budget Contingency'!K3</f>
        <v>477.64558649500032</v>
      </c>
      <c r="L3" s="74">
        <f>IF('5-Yr PCSB Budget Base Case'!G3,G3/'5-Yr PCSB Budget Base Case'!G3,0)</f>
        <v>0</v>
      </c>
      <c r="M3" s="61">
        <f>IF('5-Yr PCSB Budget Base Case'!H3,H3/'5-Yr PCSB Budget Base Case'!H3,0)</f>
        <v>0</v>
      </c>
      <c r="N3" s="61">
        <f>IF('5-Yr PCSB Budget Base Case'!I3,I3/'5-Yr PCSB Budget Base Case'!I3,0)</f>
        <v>9.8039215686274387E-3</v>
      </c>
      <c r="O3" s="61">
        <f>IF('5-Yr PCSB Budget Base Case'!J3,J3/'5-Yr PCSB Budget Base Case'!J3,0)</f>
        <v>1.9511726259131119E-2</v>
      </c>
      <c r="P3" s="88">
        <f>IF('5-Yr PCSB Budget Base Case'!K3,K3/'5-Yr PCSB Budget Base Case'!K3,0)</f>
        <v>2.9124356393845519E-2</v>
      </c>
    </row>
    <row r="4" spans="1:16" x14ac:dyDescent="0.45">
      <c r="A4" s="15" t="str">
        <f t="shared" si="2"/>
        <v>PCSB 5-Year Budget</v>
      </c>
      <c r="B4" s="150">
        <f t="shared" si="2"/>
        <v>186</v>
      </c>
      <c r="C4" s="15" t="str">
        <f t="shared" si="2"/>
        <v>Kingsman Academy PCS</v>
      </c>
      <c r="D4" s="6" t="str">
        <f t="shared" si="2"/>
        <v>2025-2026</v>
      </c>
      <c r="E4" s="40" t="s">
        <v>12</v>
      </c>
      <c r="F4" s="34">
        <f>'5-Yr PCSB Budget Base Case'!F4-'5-Yr PCSB Budget Contingency'!F4</f>
        <v>0</v>
      </c>
      <c r="G4" s="34">
        <f>'5-Yr PCSB Budget Base Case'!G4-'5-Yr PCSB Budget Contingency'!G4</f>
        <v>0</v>
      </c>
      <c r="H4" s="49">
        <f>'5-Yr PCSB Budget Base Case'!H4-'5-Yr PCSB Budget Contingency'!H4</f>
        <v>0</v>
      </c>
      <c r="I4" s="49">
        <f>'5-Yr PCSB Budget Base Case'!I4-'5-Yr PCSB Budget Contingency'!I4</f>
        <v>0</v>
      </c>
      <c r="J4" s="49">
        <f>'5-Yr PCSB Budget Base Case'!J4-'5-Yr PCSB Budget Contingency'!J4</f>
        <v>2.0999999999999998E-2</v>
      </c>
      <c r="K4" s="49">
        <f>'5-Yr PCSB Budget Base Case'!K4-'5-Yr PCSB Budget Contingency'!K4</f>
        <v>2.0999999999999998E-2</v>
      </c>
      <c r="L4" s="75">
        <f>IF('5-Yr PCSB Budget Base Case'!G4,G4/'5-Yr PCSB Budget Base Case'!G4,0)</f>
        <v>0</v>
      </c>
      <c r="M4" s="62">
        <f>IF('5-Yr PCSB Budget Base Case'!H4,H4/'5-Yr PCSB Budget Base Case'!H4,0)</f>
        <v>0</v>
      </c>
      <c r="N4" s="62">
        <f>IF('5-Yr PCSB Budget Base Case'!I4,I4/'5-Yr PCSB Budget Base Case'!I4,0)</f>
        <v>0</v>
      </c>
      <c r="O4" s="62">
        <f>IF('5-Yr PCSB Budget Base Case'!J4,J4/'5-Yr PCSB Budget Base Case'!J4,0)</f>
        <v>0.67741935483870963</v>
      </c>
      <c r="P4" s="89">
        <f>IF('5-Yr PCSB Budget Base Case'!K4,K4/'5-Yr PCSB Budget Base Case'!K4,0)</f>
        <v>0.67741935483870963</v>
      </c>
    </row>
    <row r="5" spans="1:16" x14ac:dyDescent="0.45">
      <c r="A5" s="15" t="str">
        <f t="shared" si="2"/>
        <v>PCSB 5-Year Budget</v>
      </c>
      <c r="B5" s="150">
        <f t="shared" si="2"/>
        <v>186</v>
      </c>
      <c r="C5" s="15" t="str">
        <f t="shared" si="2"/>
        <v>Kingsman Academy PCS</v>
      </c>
      <c r="D5" s="6" t="str">
        <f t="shared" si="2"/>
        <v>2025-2026</v>
      </c>
      <c r="E5" s="40" t="s">
        <v>13</v>
      </c>
      <c r="F5" s="43">
        <f>'5-Yr PCSB Budget Base Case'!F5-'5-Yr PCSB Budget Contingency'!F5</f>
        <v>0</v>
      </c>
      <c r="G5" s="43">
        <f>'5-Yr PCSB Budget Base Case'!G5-'5-Yr PCSB Budget Contingency'!G5</f>
        <v>0</v>
      </c>
      <c r="H5" s="43">
        <f>'5-Yr PCSB Budget Base Case'!H5-'5-Yr PCSB Budget Contingency'!H5</f>
        <v>0</v>
      </c>
      <c r="I5" s="43">
        <f>'5-Yr PCSB Budget Base Case'!I5-'5-Yr PCSB Budget Contingency'!I5</f>
        <v>0</v>
      </c>
      <c r="J5" s="43">
        <f>'5-Yr PCSB Budget Base Case'!J5-'5-Yr PCSB Budget Contingency'!J5</f>
        <v>82.475084999999581</v>
      </c>
      <c r="K5" s="43">
        <f>'5-Yr PCSB Budget Base Case'!K5-'5-Yr PCSB Budget Contingency'!K5</f>
        <v>168.33164848499882</v>
      </c>
      <c r="L5" s="74">
        <f>IF('5-Yr PCSB Budget Base Case'!G5,G5/'5-Yr PCSB Budget Base Case'!G5,0)</f>
        <v>0</v>
      </c>
      <c r="M5" s="61">
        <f>IF('5-Yr PCSB Budget Base Case'!H5,H5/'5-Yr PCSB Budget Base Case'!H5,0)</f>
        <v>0</v>
      </c>
      <c r="N5" s="61">
        <f>IF('5-Yr PCSB Budget Base Case'!I5,I5/'5-Yr PCSB Budget Base Case'!I5,0)</f>
        <v>0</v>
      </c>
      <c r="O5" s="61">
        <f>IF('5-Yr PCSB Budget Base Case'!J5,J5/'5-Yr PCSB Budget Base Case'!J5,0)</f>
        <v>2.0368574199805912E-2</v>
      </c>
      <c r="P5" s="88">
        <f>IF('5-Yr PCSB Budget Base Case'!K5,K5/'5-Yr PCSB Budget Base Case'!K5,0)</f>
        <v>4.0322269584678751E-2</v>
      </c>
    </row>
    <row r="6" spans="1:16" x14ac:dyDescent="0.45">
      <c r="A6" s="15" t="str">
        <f t="shared" si="2"/>
        <v>PCSB 5-Year Budget</v>
      </c>
      <c r="B6" s="150">
        <f t="shared" si="2"/>
        <v>186</v>
      </c>
      <c r="C6" s="15" t="str">
        <f t="shared" si="2"/>
        <v>Kingsman Academy PCS</v>
      </c>
      <c r="D6" s="6" t="str">
        <f t="shared" si="2"/>
        <v>2025-2026</v>
      </c>
      <c r="E6" s="40" t="s">
        <v>14</v>
      </c>
      <c r="F6" s="34">
        <f>'5-Yr PCSB Budget Base Case'!F6-'5-Yr PCSB Budget Contingency'!F6</f>
        <v>0</v>
      </c>
      <c r="G6" s="34">
        <f>'5-Yr PCSB Budget Base Case'!G6-'5-Yr PCSB Budget Contingency'!G6</f>
        <v>0</v>
      </c>
      <c r="H6" s="49">
        <f>'5-Yr PCSB Budget Base Case'!H6-'5-Yr PCSB Budget Contingency'!H6</f>
        <v>0</v>
      </c>
      <c r="I6" s="49">
        <f>'5-Yr PCSB Budget Base Case'!I6-'5-Yr PCSB Budget Contingency'!I6</f>
        <v>0</v>
      </c>
      <c r="J6" s="49">
        <f>'5-Yr PCSB Budget Base Case'!J6-'5-Yr PCSB Budget Contingency'!J6</f>
        <v>2.0999999999999998E-2</v>
      </c>
      <c r="K6" s="49">
        <f>'5-Yr PCSB Budget Base Case'!K6-'5-Yr PCSB Budget Contingency'!K6</f>
        <v>2.0999999999999998E-2</v>
      </c>
      <c r="L6" s="75">
        <f>IF('5-Yr PCSB Budget Base Case'!G6,G6/'5-Yr PCSB Budget Base Case'!G6,0)</f>
        <v>0</v>
      </c>
      <c r="M6" s="62">
        <f>IF('5-Yr PCSB Budget Base Case'!H6,H6/'5-Yr PCSB Budget Base Case'!H6,0)</f>
        <v>0</v>
      </c>
      <c r="N6" s="62">
        <f>IF('5-Yr PCSB Budget Base Case'!I6,I6/'5-Yr PCSB Budget Base Case'!I6,0)</f>
        <v>0</v>
      </c>
      <c r="O6" s="62">
        <f>IF('5-Yr PCSB Budget Base Case'!J6,J6/'5-Yr PCSB Budget Base Case'!J6,0)</f>
        <v>0.67741935483870963</v>
      </c>
      <c r="P6" s="89">
        <f>IF('5-Yr PCSB Budget Base Case'!K6,K6/'5-Yr PCSB Budget Base Case'!K6,0)</f>
        <v>0.67741935483870963</v>
      </c>
    </row>
    <row r="7" spans="1:16" ht="17" thickBot="1" x14ac:dyDescent="0.5">
      <c r="A7" s="15" t="str">
        <f t="shared" si="2"/>
        <v>PCSB 5-Year Budget</v>
      </c>
      <c r="B7" s="150">
        <f t="shared" si="2"/>
        <v>186</v>
      </c>
      <c r="C7" s="15" t="str">
        <f t="shared" si="2"/>
        <v>Kingsman Academy PCS</v>
      </c>
      <c r="D7" s="6" t="str">
        <f t="shared" si="2"/>
        <v>2025-2026</v>
      </c>
      <c r="E7" s="40" t="s">
        <v>15</v>
      </c>
      <c r="F7" s="42">
        <f>'5-Yr PCSB Budget Base Case'!F7-'5-Yr PCSB Budget Contingency'!F7</f>
        <v>0</v>
      </c>
      <c r="G7" s="42">
        <f>'5-Yr PCSB Budget Base Case'!G7-'5-Yr PCSB Budget Contingency'!G7</f>
        <v>0</v>
      </c>
      <c r="H7" s="42">
        <f>'5-Yr PCSB Budget Base Case'!H7-'5-Yr PCSB Budget Contingency'!H7</f>
        <v>0</v>
      </c>
      <c r="I7" s="42">
        <f>'5-Yr PCSB Budget Base Case'!I7-'5-Yr PCSB Budget Contingency'!I7</f>
        <v>0</v>
      </c>
      <c r="J7" s="42">
        <f>'5-Yr PCSB Budget Base Case'!J7-'5-Yr PCSB Budget Contingency'!J7</f>
        <v>222.70415159999902</v>
      </c>
      <c r="K7" s="42">
        <f>'5-Yr PCSB Budget Base Case'!K7-'5-Yr PCSB Budget Contingency'!K7</f>
        <v>454.53917341559827</v>
      </c>
      <c r="L7" s="76">
        <f>IF('5-Yr PCSB Budget Base Case'!G7,G7/'5-Yr PCSB Budget Base Case'!G7,0)</f>
        <v>0</v>
      </c>
      <c r="M7" s="63">
        <f>IF('5-Yr PCSB Budget Base Case'!H7,H7/'5-Yr PCSB Budget Base Case'!H7,0)</f>
        <v>0</v>
      </c>
      <c r="N7" s="63">
        <f>IF('5-Yr PCSB Budget Base Case'!I7,I7/'5-Yr PCSB Budget Base Case'!I7,0)</f>
        <v>0</v>
      </c>
      <c r="O7" s="63">
        <f>IF('5-Yr PCSB Budget Base Case'!J7,J7/'5-Yr PCSB Budget Base Case'!J7,0)</f>
        <v>2.0368574199805922E-2</v>
      </c>
      <c r="P7" s="90">
        <f>IF('5-Yr PCSB Budget Base Case'!K7,K7/'5-Yr PCSB Budget Base Case'!K7,0)</f>
        <v>4.0322269584678869E-2</v>
      </c>
    </row>
    <row r="8" spans="1:16" ht="30" customHeight="1" thickTop="1" x14ac:dyDescent="0.45">
      <c r="A8" s="15" t="str">
        <f t="shared" si="2"/>
        <v>PCSB 5-Year Budget</v>
      </c>
      <c r="B8" s="150">
        <f t="shared" si="2"/>
        <v>186</v>
      </c>
      <c r="C8" s="15" t="str">
        <f t="shared" si="2"/>
        <v>Kingsman Academy PCS</v>
      </c>
      <c r="D8" s="6" t="str">
        <f t="shared" si="2"/>
        <v>2025-2026</v>
      </c>
      <c r="E8" s="37" t="s">
        <v>16</v>
      </c>
      <c r="F8" s="35">
        <f>'5-Yr PCSB Budget Base Case'!F8</f>
        <v>1.34</v>
      </c>
      <c r="G8" s="50">
        <f>'5-Yr PCSB Budget Base Case'!G8-'5-Yr PCSB Budget Contingency'!G8</f>
        <v>0</v>
      </c>
      <c r="H8" s="50">
        <f>'5-Yr PCSB Budget Base Case'!H8-'5-Yr PCSB Budget Contingency'!H8</f>
        <v>0</v>
      </c>
      <c r="I8" s="50">
        <f>'5-Yr PCSB Budget Base Case'!I8-'5-Yr PCSB Budget Contingency'!I8</f>
        <v>0</v>
      </c>
      <c r="J8" s="50">
        <f>'5-Yr PCSB Budget Base Case'!J8-'5-Yr PCSB Budget Contingency'!J8</f>
        <v>0</v>
      </c>
      <c r="K8" s="50">
        <f>'5-Yr PCSB Budget Base Case'!K8-'5-Yr PCSB Budget Contingency'!K8</f>
        <v>0</v>
      </c>
      <c r="L8" s="77">
        <f>IF('5-Yr PCSB Budget Base Case'!G8,G8/'5-Yr PCSB Budget Base Case'!G8,0)</f>
        <v>0</v>
      </c>
      <c r="M8" s="64">
        <f>IF('5-Yr PCSB Budget Base Case'!H8,H8/'5-Yr PCSB Budget Base Case'!H8,0)</f>
        <v>0</v>
      </c>
      <c r="N8" s="64">
        <f>IF('5-Yr PCSB Budget Base Case'!I8,I8/'5-Yr PCSB Budget Base Case'!I8,0)</f>
        <v>0</v>
      </c>
      <c r="O8" s="64">
        <f>IF('5-Yr PCSB Budget Base Case'!J8,J8/'5-Yr PCSB Budget Base Case'!J8,0)</f>
        <v>0</v>
      </c>
      <c r="P8" s="91">
        <f>IF('5-Yr PCSB Budget Base Case'!K8,K8/'5-Yr PCSB Budget Base Case'!K8,0)</f>
        <v>0</v>
      </c>
    </row>
    <row r="9" spans="1:16" x14ac:dyDescent="0.45">
      <c r="A9" s="15" t="str">
        <f t="shared" si="2"/>
        <v>PCSB 5-Year Budget</v>
      </c>
      <c r="B9" s="150">
        <f t="shared" si="2"/>
        <v>186</v>
      </c>
      <c r="C9" s="15" t="str">
        <f t="shared" si="2"/>
        <v>Kingsman Academy PCS</v>
      </c>
      <c r="D9" s="6" t="str">
        <f t="shared" si="2"/>
        <v>2025-2026</v>
      </c>
      <c r="E9" s="37" t="s">
        <v>17</v>
      </c>
      <c r="F9" s="35">
        <f>'5-Yr PCSB Budget Base Case'!F9</f>
        <v>1.3</v>
      </c>
      <c r="G9" s="50">
        <f>'5-Yr PCSB Budget Base Case'!G9-'5-Yr PCSB Budget Contingency'!G9</f>
        <v>0</v>
      </c>
      <c r="H9" s="50">
        <f>'5-Yr PCSB Budget Base Case'!H9-'5-Yr PCSB Budget Contingency'!H9</f>
        <v>0</v>
      </c>
      <c r="I9" s="50">
        <f>'5-Yr PCSB Budget Base Case'!I9-'5-Yr PCSB Budget Contingency'!I9</f>
        <v>0</v>
      </c>
      <c r="J9" s="50">
        <f>'5-Yr PCSB Budget Base Case'!J9-'5-Yr PCSB Budget Contingency'!J9</f>
        <v>0</v>
      </c>
      <c r="K9" s="50">
        <f>'5-Yr PCSB Budget Base Case'!K9-'5-Yr PCSB Budget Contingency'!K9</f>
        <v>0</v>
      </c>
      <c r="L9" s="77">
        <f>IF('5-Yr PCSB Budget Base Case'!G9,G9/'5-Yr PCSB Budget Base Case'!G9,0)</f>
        <v>0</v>
      </c>
      <c r="M9" s="64">
        <f>IF('5-Yr PCSB Budget Base Case'!H9,H9/'5-Yr PCSB Budget Base Case'!H9,0)</f>
        <v>0</v>
      </c>
      <c r="N9" s="64">
        <f>IF('5-Yr PCSB Budget Base Case'!I9,I9/'5-Yr PCSB Budget Base Case'!I9,0)</f>
        <v>0</v>
      </c>
      <c r="O9" s="64">
        <f>IF('5-Yr PCSB Budget Base Case'!J9,J9/'5-Yr PCSB Budget Base Case'!J9,0)</f>
        <v>0</v>
      </c>
      <c r="P9" s="91">
        <f>IF('5-Yr PCSB Budget Base Case'!K9,K9/'5-Yr PCSB Budget Base Case'!K9,0)</f>
        <v>0</v>
      </c>
    </row>
    <row r="10" spans="1:16" x14ac:dyDescent="0.45">
      <c r="A10" s="15" t="str">
        <f t="shared" si="2"/>
        <v>PCSB 5-Year Budget</v>
      </c>
      <c r="B10" s="150">
        <f t="shared" si="2"/>
        <v>186</v>
      </c>
      <c r="C10" s="15" t="str">
        <f t="shared" si="2"/>
        <v>Kingsman Academy PCS</v>
      </c>
      <c r="D10" s="6" t="str">
        <f t="shared" si="2"/>
        <v>2025-2026</v>
      </c>
      <c r="E10" s="37" t="s">
        <v>18</v>
      </c>
      <c r="F10" s="35">
        <f>'5-Yr PCSB Budget Base Case'!F10</f>
        <v>1.3</v>
      </c>
      <c r="G10" s="50">
        <f>'5-Yr PCSB Budget Base Case'!G10-'5-Yr PCSB Budget Contingency'!G10</f>
        <v>0</v>
      </c>
      <c r="H10" s="50">
        <f>'5-Yr PCSB Budget Base Case'!H10-'5-Yr PCSB Budget Contingency'!H10</f>
        <v>0</v>
      </c>
      <c r="I10" s="50">
        <f>'5-Yr PCSB Budget Base Case'!I10-'5-Yr PCSB Budget Contingency'!I10</f>
        <v>0</v>
      </c>
      <c r="J10" s="50">
        <f>'5-Yr PCSB Budget Base Case'!J10-'5-Yr PCSB Budget Contingency'!J10</f>
        <v>0</v>
      </c>
      <c r="K10" s="50">
        <f>'5-Yr PCSB Budget Base Case'!K10-'5-Yr PCSB Budget Contingency'!K10</f>
        <v>0</v>
      </c>
      <c r="L10" s="77">
        <f>IF('5-Yr PCSB Budget Base Case'!G10,G10/'5-Yr PCSB Budget Base Case'!G10,0)</f>
        <v>0</v>
      </c>
      <c r="M10" s="64">
        <f>IF('5-Yr PCSB Budget Base Case'!H10,H10/'5-Yr PCSB Budget Base Case'!H10,0)</f>
        <v>0</v>
      </c>
      <c r="N10" s="64">
        <f>IF('5-Yr PCSB Budget Base Case'!I10,I10/'5-Yr PCSB Budget Base Case'!I10,0)</f>
        <v>0</v>
      </c>
      <c r="O10" s="64">
        <f>IF('5-Yr PCSB Budget Base Case'!J10,J10/'5-Yr PCSB Budget Base Case'!J10,0)</f>
        <v>0</v>
      </c>
      <c r="P10" s="91">
        <f>IF('5-Yr PCSB Budget Base Case'!K10,K10/'5-Yr PCSB Budget Base Case'!K10,0)</f>
        <v>0</v>
      </c>
    </row>
    <row r="11" spans="1:16" x14ac:dyDescent="0.45">
      <c r="A11" s="15" t="str">
        <f t="shared" si="2"/>
        <v>PCSB 5-Year Budget</v>
      </c>
      <c r="B11" s="150">
        <f t="shared" si="2"/>
        <v>186</v>
      </c>
      <c r="C11" s="15" t="str">
        <f t="shared" si="2"/>
        <v>Kingsman Academy PCS</v>
      </c>
      <c r="D11" s="6" t="str">
        <f t="shared" si="2"/>
        <v>2025-2026</v>
      </c>
      <c r="E11" s="38">
        <v>1</v>
      </c>
      <c r="F11" s="35">
        <f>'5-Yr PCSB Budget Base Case'!F11</f>
        <v>1</v>
      </c>
      <c r="G11" s="50">
        <f>'5-Yr PCSB Budget Base Case'!G11-'5-Yr PCSB Budget Contingency'!G11</f>
        <v>0</v>
      </c>
      <c r="H11" s="50">
        <f>'5-Yr PCSB Budget Base Case'!H11-'5-Yr PCSB Budget Contingency'!H11</f>
        <v>0</v>
      </c>
      <c r="I11" s="50">
        <f>'5-Yr PCSB Budget Base Case'!I11-'5-Yr PCSB Budget Contingency'!I11</f>
        <v>0</v>
      </c>
      <c r="J11" s="50">
        <f>'5-Yr PCSB Budget Base Case'!J11-'5-Yr PCSB Budget Contingency'!J11</f>
        <v>0</v>
      </c>
      <c r="K11" s="50">
        <f>'5-Yr PCSB Budget Base Case'!K11-'5-Yr PCSB Budget Contingency'!K11</f>
        <v>0</v>
      </c>
      <c r="L11" s="77">
        <f>IF('5-Yr PCSB Budget Base Case'!G11,G11/'5-Yr PCSB Budget Base Case'!G11,0)</f>
        <v>0</v>
      </c>
      <c r="M11" s="64">
        <f>IF('5-Yr PCSB Budget Base Case'!H11,H11/'5-Yr PCSB Budget Base Case'!H11,0)</f>
        <v>0</v>
      </c>
      <c r="N11" s="64">
        <f>IF('5-Yr PCSB Budget Base Case'!I11,I11/'5-Yr PCSB Budget Base Case'!I11,0)</f>
        <v>0</v>
      </c>
      <c r="O11" s="64">
        <f>IF('5-Yr PCSB Budget Base Case'!J11,J11/'5-Yr PCSB Budget Base Case'!J11,0)</f>
        <v>0</v>
      </c>
      <c r="P11" s="91">
        <f>IF('5-Yr PCSB Budget Base Case'!K11,K11/'5-Yr PCSB Budget Base Case'!K11,0)</f>
        <v>0</v>
      </c>
    </row>
    <row r="12" spans="1:16" x14ac:dyDescent="0.45">
      <c r="A12" s="15" t="str">
        <f t="shared" si="2"/>
        <v>PCSB 5-Year Budget</v>
      </c>
      <c r="B12" s="150">
        <f t="shared" si="2"/>
        <v>186</v>
      </c>
      <c r="C12" s="15" t="str">
        <f t="shared" si="2"/>
        <v>Kingsman Academy PCS</v>
      </c>
      <c r="D12" s="6" t="str">
        <f t="shared" si="2"/>
        <v>2025-2026</v>
      </c>
      <c r="E12" s="38">
        <v>2</v>
      </c>
      <c r="F12" s="35">
        <f>'5-Yr PCSB Budget Base Case'!F12</f>
        <v>1</v>
      </c>
      <c r="G12" s="50">
        <f>'5-Yr PCSB Budget Base Case'!G12-'5-Yr PCSB Budget Contingency'!G12</f>
        <v>0</v>
      </c>
      <c r="H12" s="50">
        <f>'5-Yr PCSB Budget Base Case'!H12-'5-Yr PCSB Budget Contingency'!H12</f>
        <v>0</v>
      </c>
      <c r="I12" s="50">
        <f>'5-Yr PCSB Budget Base Case'!I12-'5-Yr PCSB Budget Contingency'!I12</f>
        <v>0</v>
      </c>
      <c r="J12" s="50">
        <f>'5-Yr PCSB Budget Base Case'!J12-'5-Yr PCSB Budget Contingency'!J12</f>
        <v>0</v>
      </c>
      <c r="K12" s="50">
        <f>'5-Yr PCSB Budget Base Case'!K12-'5-Yr PCSB Budget Contingency'!K12</f>
        <v>0</v>
      </c>
      <c r="L12" s="77">
        <f>IF('5-Yr PCSB Budget Base Case'!G12,G12/'5-Yr PCSB Budget Base Case'!G12,0)</f>
        <v>0</v>
      </c>
      <c r="M12" s="64">
        <f>IF('5-Yr PCSB Budget Base Case'!H12,H12/'5-Yr PCSB Budget Base Case'!H12,0)</f>
        <v>0</v>
      </c>
      <c r="N12" s="64">
        <f>IF('5-Yr PCSB Budget Base Case'!I12,I12/'5-Yr PCSB Budget Base Case'!I12,0)</f>
        <v>0</v>
      </c>
      <c r="O12" s="64">
        <f>IF('5-Yr PCSB Budget Base Case'!J12,J12/'5-Yr PCSB Budget Base Case'!J12,0)</f>
        <v>0</v>
      </c>
      <c r="P12" s="91">
        <f>IF('5-Yr PCSB Budget Base Case'!K12,K12/'5-Yr PCSB Budget Base Case'!K12,0)</f>
        <v>0</v>
      </c>
    </row>
    <row r="13" spans="1:16" x14ac:dyDescent="0.45">
      <c r="A13" s="15" t="str">
        <f t="shared" si="2"/>
        <v>PCSB 5-Year Budget</v>
      </c>
      <c r="B13" s="150">
        <f t="shared" si="2"/>
        <v>186</v>
      </c>
      <c r="C13" s="15" t="str">
        <f t="shared" si="2"/>
        <v>Kingsman Academy PCS</v>
      </c>
      <c r="D13" s="6" t="str">
        <f t="shared" si="2"/>
        <v>2025-2026</v>
      </c>
      <c r="E13" s="38">
        <v>3</v>
      </c>
      <c r="F13" s="35">
        <f>'5-Yr PCSB Budget Base Case'!F13</f>
        <v>1</v>
      </c>
      <c r="G13" s="50">
        <f>'5-Yr PCSB Budget Base Case'!G13-'5-Yr PCSB Budget Contingency'!G13</f>
        <v>0</v>
      </c>
      <c r="H13" s="50">
        <f>'5-Yr PCSB Budget Base Case'!H13-'5-Yr PCSB Budget Contingency'!H13</f>
        <v>0</v>
      </c>
      <c r="I13" s="50">
        <f>'5-Yr PCSB Budget Base Case'!I13-'5-Yr PCSB Budget Contingency'!I13</f>
        <v>0</v>
      </c>
      <c r="J13" s="50">
        <f>'5-Yr PCSB Budget Base Case'!J13-'5-Yr PCSB Budget Contingency'!J13</f>
        <v>0</v>
      </c>
      <c r="K13" s="50">
        <f>'5-Yr PCSB Budget Base Case'!K13-'5-Yr PCSB Budget Contingency'!K13</f>
        <v>0</v>
      </c>
      <c r="L13" s="77">
        <f>IF('5-Yr PCSB Budget Base Case'!G13,G13/'5-Yr PCSB Budget Base Case'!G13,0)</f>
        <v>0</v>
      </c>
      <c r="M13" s="64">
        <f>IF('5-Yr PCSB Budget Base Case'!H13,H13/'5-Yr PCSB Budget Base Case'!H13,0)</f>
        <v>0</v>
      </c>
      <c r="N13" s="64">
        <f>IF('5-Yr PCSB Budget Base Case'!I13,I13/'5-Yr PCSB Budget Base Case'!I13,0)</f>
        <v>0</v>
      </c>
      <c r="O13" s="64">
        <f>IF('5-Yr PCSB Budget Base Case'!J13,J13/'5-Yr PCSB Budget Base Case'!J13,0)</f>
        <v>0</v>
      </c>
      <c r="P13" s="91">
        <f>IF('5-Yr PCSB Budget Base Case'!K13,K13/'5-Yr PCSB Budget Base Case'!K13,0)</f>
        <v>0</v>
      </c>
    </row>
    <row r="14" spans="1:16" x14ac:dyDescent="0.45">
      <c r="A14" s="15" t="str">
        <f t="shared" si="2"/>
        <v>PCSB 5-Year Budget</v>
      </c>
      <c r="B14" s="150">
        <f t="shared" si="2"/>
        <v>186</v>
      </c>
      <c r="C14" s="15" t="str">
        <f t="shared" si="2"/>
        <v>Kingsman Academy PCS</v>
      </c>
      <c r="D14" s="6" t="str">
        <f t="shared" si="2"/>
        <v>2025-2026</v>
      </c>
      <c r="E14" s="38">
        <v>4</v>
      </c>
      <c r="F14" s="35">
        <f>'5-Yr PCSB Budget Base Case'!F14</f>
        <v>1</v>
      </c>
      <c r="G14" s="50">
        <f>'5-Yr PCSB Budget Base Case'!G14-'5-Yr PCSB Budget Contingency'!G14</f>
        <v>0</v>
      </c>
      <c r="H14" s="50">
        <f>'5-Yr PCSB Budget Base Case'!H14-'5-Yr PCSB Budget Contingency'!H14</f>
        <v>0</v>
      </c>
      <c r="I14" s="50">
        <f>'5-Yr PCSB Budget Base Case'!I14-'5-Yr PCSB Budget Contingency'!I14</f>
        <v>0</v>
      </c>
      <c r="J14" s="50">
        <f>'5-Yr PCSB Budget Base Case'!J14-'5-Yr PCSB Budget Contingency'!J14</f>
        <v>0</v>
      </c>
      <c r="K14" s="50">
        <f>'5-Yr PCSB Budget Base Case'!K14-'5-Yr PCSB Budget Contingency'!K14</f>
        <v>0</v>
      </c>
      <c r="L14" s="77">
        <f>IF('5-Yr PCSB Budget Base Case'!G14,G14/'5-Yr PCSB Budget Base Case'!G14,0)</f>
        <v>0</v>
      </c>
      <c r="M14" s="64">
        <f>IF('5-Yr PCSB Budget Base Case'!H14,H14/'5-Yr PCSB Budget Base Case'!H14,0)</f>
        <v>0</v>
      </c>
      <c r="N14" s="64">
        <f>IF('5-Yr PCSB Budget Base Case'!I14,I14/'5-Yr PCSB Budget Base Case'!I14,0)</f>
        <v>0</v>
      </c>
      <c r="O14" s="64">
        <f>IF('5-Yr PCSB Budget Base Case'!J14,J14/'5-Yr PCSB Budget Base Case'!J14,0)</f>
        <v>0</v>
      </c>
      <c r="P14" s="91">
        <f>IF('5-Yr PCSB Budget Base Case'!K14,K14/'5-Yr PCSB Budget Base Case'!K14,0)</f>
        <v>0</v>
      </c>
    </row>
    <row r="15" spans="1:16" x14ac:dyDescent="0.45">
      <c r="A15" s="15" t="str">
        <f t="shared" si="2"/>
        <v>PCSB 5-Year Budget</v>
      </c>
      <c r="B15" s="150">
        <f t="shared" si="2"/>
        <v>186</v>
      </c>
      <c r="C15" s="15" t="str">
        <f t="shared" si="2"/>
        <v>Kingsman Academy PCS</v>
      </c>
      <c r="D15" s="6" t="str">
        <f t="shared" si="2"/>
        <v>2025-2026</v>
      </c>
      <c r="E15" s="38">
        <v>5</v>
      </c>
      <c r="F15" s="35">
        <f>'5-Yr PCSB Budget Base Case'!F15</f>
        <v>1</v>
      </c>
      <c r="G15" s="50">
        <f>'5-Yr PCSB Budget Base Case'!G15-'5-Yr PCSB Budget Contingency'!G15</f>
        <v>0</v>
      </c>
      <c r="H15" s="50">
        <f>'5-Yr PCSB Budget Base Case'!H15-'5-Yr PCSB Budget Contingency'!H15</f>
        <v>0</v>
      </c>
      <c r="I15" s="50">
        <f>'5-Yr PCSB Budget Base Case'!I15-'5-Yr PCSB Budget Contingency'!I15</f>
        <v>0</v>
      </c>
      <c r="J15" s="50">
        <f>'5-Yr PCSB Budget Base Case'!J15-'5-Yr PCSB Budget Contingency'!J15</f>
        <v>0</v>
      </c>
      <c r="K15" s="50">
        <f>'5-Yr PCSB Budget Base Case'!K15-'5-Yr PCSB Budget Contingency'!K15</f>
        <v>0</v>
      </c>
      <c r="L15" s="77">
        <f>IF('5-Yr PCSB Budget Base Case'!G15,G15/'5-Yr PCSB Budget Base Case'!G15,0)</f>
        <v>0</v>
      </c>
      <c r="M15" s="64">
        <f>IF('5-Yr PCSB Budget Base Case'!H15,H15/'5-Yr PCSB Budget Base Case'!H15,0)</f>
        <v>0</v>
      </c>
      <c r="N15" s="64">
        <f>IF('5-Yr PCSB Budget Base Case'!I15,I15/'5-Yr PCSB Budget Base Case'!I15,0)</f>
        <v>0</v>
      </c>
      <c r="O15" s="64">
        <f>IF('5-Yr PCSB Budget Base Case'!J15,J15/'5-Yr PCSB Budget Base Case'!J15,0)</f>
        <v>0</v>
      </c>
      <c r="P15" s="91">
        <f>IF('5-Yr PCSB Budget Base Case'!K15,K15/'5-Yr PCSB Budget Base Case'!K15,0)</f>
        <v>0</v>
      </c>
    </row>
    <row r="16" spans="1:16" x14ac:dyDescent="0.45">
      <c r="A16" s="15" t="str">
        <f t="shared" si="2"/>
        <v>PCSB 5-Year Budget</v>
      </c>
      <c r="B16" s="150">
        <f t="shared" si="2"/>
        <v>186</v>
      </c>
      <c r="C16" s="15" t="str">
        <f t="shared" si="2"/>
        <v>Kingsman Academy PCS</v>
      </c>
      <c r="D16" s="6" t="str">
        <f t="shared" si="2"/>
        <v>2025-2026</v>
      </c>
      <c r="E16" s="38">
        <v>6</v>
      </c>
      <c r="F16" s="35">
        <f>'5-Yr PCSB Budget Base Case'!F16</f>
        <v>1.08</v>
      </c>
      <c r="G16" s="50">
        <f>'5-Yr PCSB Budget Base Case'!G16-'5-Yr PCSB Budget Contingency'!G16</f>
        <v>0</v>
      </c>
      <c r="H16" s="50">
        <f>'5-Yr PCSB Budget Base Case'!H16-'5-Yr PCSB Budget Contingency'!H16</f>
        <v>0</v>
      </c>
      <c r="I16" s="50">
        <f>'5-Yr PCSB Budget Base Case'!I16-'5-Yr PCSB Budget Contingency'!I16</f>
        <v>0</v>
      </c>
      <c r="J16" s="50">
        <f>'5-Yr PCSB Budget Base Case'!J16-'5-Yr PCSB Budget Contingency'!J16</f>
        <v>0</v>
      </c>
      <c r="K16" s="50">
        <f>'5-Yr PCSB Budget Base Case'!K16-'5-Yr PCSB Budget Contingency'!K16</f>
        <v>0</v>
      </c>
      <c r="L16" s="77">
        <f>IF('5-Yr PCSB Budget Base Case'!G16,G16/'5-Yr PCSB Budget Base Case'!G16,0)</f>
        <v>0</v>
      </c>
      <c r="M16" s="64">
        <f>IF('5-Yr PCSB Budget Base Case'!H16,H16/'5-Yr PCSB Budget Base Case'!H16,0)</f>
        <v>0</v>
      </c>
      <c r="N16" s="64">
        <f>IF('5-Yr PCSB Budget Base Case'!I16,I16/'5-Yr PCSB Budget Base Case'!I16,0)</f>
        <v>0</v>
      </c>
      <c r="O16" s="64">
        <f>IF('5-Yr PCSB Budget Base Case'!J16,J16/'5-Yr PCSB Budget Base Case'!J16,0)</f>
        <v>0</v>
      </c>
      <c r="P16" s="91">
        <f>IF('5-Yr PCSB Budget Base Case'!K16,K16/'5-Yr PCSB Budget Base Case'!K16,0)</f>
        <v>0</v>
      </c>
    </row>
    <row r="17" spans="1:16" x14ac:dyDescent="0.45">
      <c r="A17" s="15" t="str">
        <f t="shared" si="2"/>
        <v>PCSB 5-Year Budget</v>
      </c>
      <c r="B17" s="150">
        <f t="shared" si="2"/>
        <v>186</v>
      </c>
      <c r="C17" s="15" t="str">
        <f t="shared" si="2"/>
        <v>Kingsman Academy PCS</v>
      </c>
      <c r="D17" s="6" t="str">
        <f t="shared" si="2"/>
        <v>2025-2026</v>
      </c>
      <c r="E17" s="38">
        <v>7</v>
      </c>
      <c r="F17" s="35">
        <f>'5-Yr PCSB Budget Base Case'!F17</f>
        <v>1.08</v>
      </c>
      <c r="G17" s="50">
        <f>'5-Yr PCSB Budget Base Case'!G17-'5-Yr PCSB Budget Contingency'!G17</f>
        <v>0</v>
      </c>
      <c r="H17" s="50">
        <f>'5-Yr PCSB Budget Base Case'!H17-'5-Yr PCSB Budget Contingency'!H17</f>
        <v>0</v>
      </c>
      <c r="I17" s="50">
        <f>'5-Yr PCSB Budget Base Case'!I17-'5-Yr PCSB Budget Contingency'!I17</f>
        <v>0</v>
      </c>
      <c r="J17" s="50">
        <f>'5-Yr PCSB Budget Base Case'!J17-'5-Yr PCSB Budget Contingency'!J17</f>
        <v>0</v>
      </c>
      <c r="K17" s="50">
        <f>'5-Yr PCSB Budget Base Case'!K17-'5-Yr PCSB Budget Contingency'!K17</f>
        <v>0</v>
      </c>
      <c r="L17" s="77">
        <f>IF('5-Yr PCSB Budget Base Case'!G17,G17/'5-Yr PCSB Budget Base Case'!G17,0)</f>
        <v>0</v>
      </c>
      <c r="M17" s="64">
        <f>IF('5-Yr PCSB Budget Base Case'!H17,H17/'5-Yr PCSB Budget Base Case'!H17,0)</f>
        <v>0</v>
      </c>
      <c r="N17" s="64">
        <f>IF('5-Yr PCSB Budget Base Case'!I17,I17/'5-Yr PCSB Budget Base Case'!I17,0)</f>
        <v>0</v>
      </c>
      <c r="O17" s="64">
        <f>IF('5-Yr PCSB Budget Base Case'!J17,J17/'5-Yr PCSB Budget Base Case'!J17,0)</f>
        <v>0</v>
      </c>
      <c r="P17" s="91">
        <f>IF('5-Yr PCSB Budget Base Case'!K17,K17/'5-Yr PCSB Budget Base Case'!K17,0)</f>
        <v>0</v>
      </c>
    </row>
    <row r="18" spans="1:16" x14ac:dyDescent="0.45">
      <c r="A18" s="15" t="str">
        <f t="shared" si="2"/>
        <v>PCSB 5-Year Budget</v>
      </c>
      <c r="B18" s="150">
        <f t="shared" si="2"/>
        <v>186</v>
      </c>
      <c r="C18" s="15" t="str">
        <f t="shared" si="2"/>
        <v>Kingsman Academy PCS</v>
      </c>
      <c r="D18" s="6" t="str">
        <f t="shared" si="2"/>
        <v>2025-2026</v>
      </c>
      <c r="E18" s="38">
        <v>8</v>
      </c>
      <c r="F18" s="35">
        <f>'5-Yr PCSB Budget Base Case'!F18</f>
        <v>1.08</v>
      </c>
      <c r="G18" s="50">
        <f>'5-Yr PCSB Budget Base Case'!G18-'5-Yr PCSB Budget Contingency'!G18</f>
        <v>0</v>
      </c>
      <c r="H18" s="50">
        <f>'5-Yr PCSB Budget Base Case'!H18-'5-Yr PCSB Budget Contingency'!H18</f>
        <v>0</v>
      </c>
      <c r="I18" s="50">
        <f>'5-Yr PCSB Budget Base Case'!I18-'5-Yr PCSB Budget Contingency'!I18</f>
        <v>0</v>
      </c>
      <c r="J18" s="50">
        <f>'5-Yr PCSB Budget Base Case'!J18-'5-Yr PCSB Budget Contingency'!J18</f>
        <v>0</v>
      </c>
      <c r="K18" s="50">
        <f>'5-Yr PCSB Budget Base Case'!K18-'5-Yr PCSB Budget Contingency'!K18</f>
        <v>0</v>
      </c>
      <c r="L18" s="77">
        <f>IF('5-Yr PCSB Budget Base Case'!G18,G18/'5-Yr PCSB Budget Base Case'!G18,0)</f>
        <v>0</v>
      </c>
      <c r="M18" s="64">
        <f>IF('5-Yr PCSB Budget Base Case'!H18,H18/'5-Yr PCSB Budget Base Case'!H18,0)</f>
        <v>0</v>
      </c>
      <c r="N18" s="64">
        <f>IF('5-Yr PCSB Budget Base Case'!I18,I18/'5-Yr PCSB Budget Base Case'!I18,0)</f>
        <v>0</v>
      </c>
      <c r="O18" s="64">
        <f>IF('5-Yr PCSB Budget Base Case'!J18,J18/'5-Yr PCSB Budget Base Case'!J18,0)</f>
        <v>0</v>
      </c>
      <c r="P18" s="91">
        <f>IF('5-Yr PCSB Budget Base Case'!K18,K18/'5-Yr PCSB Budget Base Case'!K18,0)</f>
        <v>0</v>
      </c>
    </row>
    <row r="19" spans="1:16" x14ac:dyDescent="0.45">
      <c r="A19" s="15" t="str">
        <f t="shared" ref="A19:D56" si="3">A$2</f>
        <v>PCSB 5-Year Budget</v>
      </c>
      <c r="B19" s="150">
        <f t="shared" si="3"/>
        <v>186</v>
      </c>
      <c r="C19" s="15" t="str">
        <f t="shared" si="3"/>
        <v>Kingsman Academy PCS</v>
      </c>
      <c r="D19" s="6" t="str">
        <f t="shared" si="3"/>
        <v>2025-2026</v>
      </c>
      <c r="E19" s="38">
        <v>9</v>
      </c>
      <c r="F19" s="35">
        <f>'5-Yr PCSB Budget Base Case'!F19</f>
        <v>1.22</v>
      </c>
      <c r="G19" s="50">
        <f>'5-Yr PCSB Budget Base Case'!G19-'5-Yr PCSB Budget Contingency'!G19</f>
        <v>0</v>
      </c>
      <c r="H19" s="50">
        <f>'5-Yr PCSB Budget Base Case'!H19-'5-Yr PCSB Budget Contingency'!H19</f>
        <v>0</v>
      </c>
      <c r="I19" s="50">
        <f>'5-Yr PCSB Budget Base Case'!I19-'5-Yr PCSB Budget Contingency'!I19</f>
        <v>0</v>
      </c>
      <c r="J19" s="50">
        <f>'5-Yr PCSB Budget Base Case'!J19-'5-Yr PCSB Budget Contingency'!J19</f>
        <v>0</v>
      </c>
      <c r="K19" s="50">
        <f>'5-Yr PCSB Budget Base Case'!K19-'5-Yr PCSB Budget Contingency'!K19</f>
        <v>0</v>
      </c>
      <c r="L19" s="77">
        <f>IF('5-Yr PCSB Budget Base Case'!G19,G19/'5-Yr PCSB Budget Base Case'!G19,0)</f>
        <v>0</v>
      </c>
      <c r="M19" s="64">
        <f>IF('5-Yr PCSB Budget Base Case'!H19,H19/'5-Yr PCSB Budget Base Case'!H19,0)</f>
        <v>0</v>
      </c>
      <c r="N19" s="64">
        <f>IF('5-Yr PCSB Budget Base Case'!I19,I19/'5-Yr PCSB Budget Base Case'!I19,0)</f>
        <v>0</v>
      </c>
      <c r="O19" s="64">
        <f>IF('5-Yr PCSB Budget Base Case'!J19,J19/'5-Yr PCSB Budget Base Case'!J19,0)</f>
        <v>0</v>
      </c>
      <c r="P19" s="91">
        <f>IF('5-Yr PCSB Budget Base Case'!K19,K19/'5-Yr PCSB Budget Base Case'!K19,0)</f>
        <v>0</v>
      </c>
    </row>
    <row r="20" spans="1:16" x14ac:dyDescent="0.45">
      <c r="A20" s="15" t="str">
        <f t="shared" si="3"/>
        <v>PCSB 5-Year Budget</v>
      </c>
      <c r="B20" s="150">
        <f t="shared" si="3"/>
        <v>186</v>
      </c>
      <c r="C20" s="15" t="str">
        <f t="shared" si="3"/>
        <v>Kingsman Academy PCS</v>
      </c>
      <c r="D20" s="6" t="str">
        <f t="shared" si="3"/>
        <v>2025-2026</v>
      </c>
      <c r="E20" s="38">
        <v>10</v>
      </c>
      <c r="F20" s="35">
        <f>'5-Yr PCSB Budget Base Case'!F20</f>
        <v>1.22</v>
      </c>
      <c r="G20" s="50">
        <f>'5-Yr PCSB Budget Base Case'!G20-'5-Yr PCSB Budget Contingency'!G20</f>
        <v>0</v>
      </c>
      <c r="H20" s="50">
        <f>'5-Yr PCSB Budget Base Case'!H20-'5-Yr PCSB Budget Contingency'!H20</f>
        <v>0</v>
      </c>
      <c r="I20" s="50">
        <f>'5-Yr PCSB Budget Base Case'!I20-'5-Yr PCSB Budget Contingency'!I20</f>
        <v>0</v>
      </c>
      <c r="J20" s="50">
        <f>'5-Yr PCSB Budget Base Case'!J20-'5-Yr PCSB Budget Contingency'!J20</f>
        <v>0</v>
      </c>
      <c r="K20" s="50">
        <f>'5-Yr PCSB Budget Base Case'!K20-'5-Yr PCSB Budget Contingency'!K20</f>
        <v>0</v>
      </c>
      <c r="L20" s="77">
        <f>IF('5-Yr PCSB Budget Base Case'!G20,G20/'5-Yr PCSB Budget Base Case'!G20,0)</f>
        <v>0</v>
      </c>
      <c r="M20" s="64">
        <f>IF('5-Yr PCSB Budget Base Case'!H20,H20/'5-Yr PCSB Budget Base Case'!H20,0)</f>
        <v>0</v>
      </c>
      <c r="N20" s="64">
        <f>IF('5-Yr PCSB Budget Base Case'!I20,I20/'5-Yr PCSB Budget Base Case'!I20,0)</f>
        <v>0</v>
      </c>
      <c r="O20" s="64">
        <f>IF('5-Yr PCSB Budget Base Case'!J20,J20/'5-Yr PCSB Budget Base Case'!J20,0)</f>
        <v>0</v>
      </c>
      <c r="P20" s="91">
        <f>IF('5-Yr PCSB Budget Base Case'!K20,K20/'5-Yr PCSB Budget Base Case'!K20,0)</f>
        <v>0</v>
      </c>
    </row>
    <row r="21" spans="1:16" x14ac:dyDescent="0.45">
      <c r="A21" s="15" t="str">
        <f t="shared" si="3"/>
        <v>PCSB 5-Year Budget</v>
      </c>
      <c r="B21" s="150">
        <f t="shared" si="3"/>
        <v>186</v>
      </c>
      <c r="C21" s="15" t="str">
        <f t="shared" si="3"/>
        <v>Kingsman Academy PCS</v>
      </c>
      <c r="D21" s="6" t="str">
        <f t="shared" si="3"/>
        <v>2025-2026</v>
      </c>
      <c r="E21" s="38">
        <v>11</v>
      </c>
      <c r="F21" s="35">
        <f>'5-Yr PCSB Budget Base Case'!F21</f>
        <v>1.22</v>
      </c>
      <c r="G21" s="50">
        <f>'5-Yr PCSB Budget Base Case'!G21-'5-Yr PCSB Budget Contingency'!G21</f>
        <v>0</v>
      </c>
      <c r="H21" s="50">
        <f>'5-Yr PCSB Budget Base Case'!H21-'5-Yr PCSB Budget Contingency'!H21</f>
        <v>0</v>
      </c>
      <c r="I21" s="50">
        <f>'5-Yr PCSB Budget Base Case'!I21-'5-Yr PCSB Budget Contingency'!I21</f>
        <v>0</v>
      </c>
      <c r="J21" s="50">
        <f>'5-Yr PCSB Budget Base Case'!J21-'5-Yr PCSB Budget Contingency'!J21</f>
        <v>0</v>
      </c>
      <c r="K21" s="50">
        <f>'5-Yr PCSB Budget Base Case'!K21-'5-Yr PCSB Budget Contingency'!K21</f>
        <v>0</v>
      </c>
      <c r="L21" s="77">
        <f>IF('5-Yr PCSB Budget Base Case'!G21,G21/'5-Yr PCSB Budget Base Case'!G21,0)</f>
        <v>0</v>
      </c>
      <c r="M21" s="64">
        <f>IF('5-Yr PCSB Budget Base Case'!H21,H21/'5-Yr PCSB Budget Base Case'!H21,0)</f>
        <v>0</v>
      </c>
      <c r="N21" s="64">
        <f>IF('5-Yr PCSB Budget Base Case'!I21,I21/'5-Yr PCSB Budget Base Case'!I21,0)</f>
        <v>0</v>
      </c>
      <c r="O21" s="64">
        <f>IF('5-Yr PCSB Budget Base Case'!J21,J21/'5-Yr PCSB Budget Base Case'!J21,0)</f>
        <v>0</v>
      </c>
      <c r="P21" s="91">
        <f>IF('5-Yr PCSB Budget Base Case'!K21,K21/'5-Yr PCSB Budget Base Case'!K21,0)</f>
        <v>0</v>
      </c>
    </row>
    <row r="22" spans="1:16" x14ac:dyDescent="0.45">
      <c r="A22" s="15" t="str">
        <f t="shared" si="3"/>
        <v>PCSB 5-Year Budget</v>
      </c>
      <c r="B22" s="150">
        <f t="shared" si="3"/>
        <v>186</v>
      </c>
      <c r="C22" s="15" t="str">
        <f t="shared" si="3"/>
        <v>Kingsman Academy PCS</v>
      </c>
      <c r="D22" s="6" t="str">
        <f t="shared" si="3"/>
        <v>2025-2026</v>
      </c>
      <c r="E22" s="38">
        <v>12</v>
      </c>
      <c r="F22" s="35">
        <f>'5-Yr PCSB Budget Base Case'!F22</f>
        <v>1.22</v>
      </c>
      <c r="G22" s="50">
        <f>'5-Yr PCSB Budget Base Case'!G22-'5-Yr PCSB Budget Contingency'!G22</f>
        <v>0</v>
      </c>
      <c r="H22" s="50">
        <f>'5-Yr PCSB Budget Base Case'!H22-'5-Yr PCSB Budget Contingency'!H22</f>
        <v>0</v>
      </c>
      <c r="I22" s="50">
        <f>'5-Yr PCSB Budget Base Case'!I22-'5-Yr PCSB Budget Contingency'!I22</f>
        <v>0</v>
      </c>
      <c r="J22" s="50">
        <f>'5-Yr PCSB Budget Base Case'!J22-'5-Yr PCSB Budget Contingency'!J22</f>
        <v>0</v>
      </c>
      <c r="K22" s="50">
        <f>'5-Yr PCSB Budget Base Case'!K22-'5-Yr PCSB Budget Contingency'!K22</f>
        <v>0</v>
      </c>
      <c r="L22" s="77">
        <f>IF('5-Yr PCSB Budget Base Case'!G22,G22/'5-Yr PCSB Budget Base Case'!G22,0)</f>
        <v>0</v>
      </c>
      <c r="M22" s="64">
        <f>IF('5-Yr PCSB Budget Base Case'!H22,H22/'5-Yr PCSB Budget Base Case'!H22,0)</f>
        <v>0</v>
      </c>
      <c r="N22" s="64">
        <f>IF('5-Yr PCSB Budget Base Case'!I22,I22/'5-Yr PCSB Budget Base Case'!I22,0)</f>
        <v>0</v>
      </c>
      <c r="O22" s="64">
        <f>IF('5-Yr PCSB Budget Base Case'!J22,J22/'5-Yr PCSB Budget Base Case'!J22,0)</f>
        <v>0</v>
      </c>
      <c r="P22" s="91">
        <f>IF('5-Yr PCSB Budget Base Case'!K22,K22/'5-Yr PCSB Budget Base Case'!K22,0)</f>
        <v>0</v>
      </c>
    </row>
    <row r="23" spans="1:16" x14ac:dyDescent="0.45">
      <c r="A23" s="15" t="str">
        <f t="shared" si="3"/>
        <v>PCSB 5-Year Budget</v>
      </c>
      <c r="B23" s="150">
        <f t="shared" si="3"/>
        <v>186</v>
      </c>
      <c r="C23" s="15" t="str">
        <f t="shared" si="3"/>
        <v>Kingsman Academy PCS</v>
      </c>
      <c r="D23" s="6" t="str">
        <f t="shared" si="3"/>
        <v>2025-2026</v>
      </c>
      <c r="E23" s="37" t="s">
        <v>19</v>
      </c>
      <c r="F23" s="35">
        <f>'5-Yr PCSB Budget Base Case'!F23</f>
        <v>1.58</v>
      </c>
      <c r="G23" s="50">
        <f>'5-Yr PCSB Budget Base Case'!G23-'5-Yr PCSB Budget Contingency'!G23</f>
        <v>0</v>
      </c>
      <c r="H23" s="50">
        <f>'5-Yr PCSB Budget Base Case'!H23-'5-Yr PCSB Budget Contingency'!H23</f>
        <v>0</v>
      </c>
      <c r="I23" s="50">
        <f>'5-Yr PCSB Budget Base Case'!I23-'5-Yr PCSB Budget Contingency'!I23</f>
        <v>0</v>
      </c>
      <c r="J23" s="50">
        <f>'5-Yr PCSB Budget Base Case'!J23-'5-Yr PCSB Budget Contingency'!J23</f>
        <v>0</v>
      </c>
      <c r="K23" s="50">
        <f>'5-Yr PCSB Budget Base Case'!K23-'5-Yr PCSB Budget Contingency'!K23</f>
        <v>0</v>
      </c>
      <c r="L23" s="77">
        <f>IF('5-Yr PCSB Budget Base Case'!G23,G23/'5-Yr PCSB Budget Base Case'!G23,0)</f>
        <v>0</v>
      </c>
      <c r="M23" s="64">
        <f>IF('5-Yr PCSB Budget Base Case'!H23,H23/'5-Yr PCSB Budget Base Case'!H23,0)</f>
        <v>0</v>
      </c>
      <c r="N23" s="64">
        <f>IF('5-Yr PCSB Budget Base Case'!I23,I23/'5-Yr PCSB Budget Base Case'!I23,0)</f>
        <v>0</v>
      </c>
      <c r="O23" s="64">
        <f>IF('5-Yr PCSB Budget Base Case'!J23,J23/'5-Yr PCSB Budget Base Case'!J23,0)</f>
        <v>0</v>
      </c>
      <c r="P23" s="91">
        <f>IF('5-Yr PCSB Budget Base Case'!K23,K23/'5-Yr PCSB Budget Base Case'!K23,0)</f>
        <v>0</v>
      </c>
    </row>
    <row r="24" spans="1:16" x14ac:dyDescent="0.45">
      <c r="A24" s="15" t="str">
        <f t="shared" si="3"/>
        <v>PCSB 5-Year Budget</v>
      </c>
      <c r="B24" s="150">
        <f t="shared" si="3"/>
        <v>186</v>
      </c>
      <c r="C24" s="15" t="str">
        <f t="shared" si="3"/>
        <v>Kingsman Academy PCS</v>
      </c>
      <c r="D24" s="6" t="str">
        <f t="shared" si="3"/>
        <v>2025-2026</v>
      </c>
      <c r="E24" s="37" t="s">
        <v>20</v>
      </c>
      <c r="F24" s="35">
        <f>'5-Yr PCSB Budget Base Case'!F24</f>
        <v>1.17</v>
      </c>
      <c r="G24" s="50">
        <f>'5-Yr PCSB Budget Base Case'!G24-'5-Yr PCSB Budget Contingency'!G24</f>
        <v>0</v>
      </c>
      <c r="H24" s="50">
        <f>'5-Yr PCSB Budget Base Case'!H24-'5-Yr PCSB Budget Contingency'!H24</f>
        <v>0</v>
      </c>
      <c r="I24" s="50">
        <f>'5-Yr PCSB Budget Base Case'!I24-'5-Yr PCSB Budget Contingency'!I24</f>
        <v>0</v>
      </c>
      <c r="J24" s="50">
        <f>'5-Yr PCSB Budget Base Case'!J24-'5-Yr PCSB Budget Contingency'!J24</f>
        <v>0</v>
      </c>
      <c r="K24" s="50">
        <f>'5-Yr PCSB Budget Base Case'!K24-'5-Yr PCSB Budget Contingency'!K24</f>
        <v>0</v>
      </c>
      <c r="L24" s="77">
        <f>IF('5-Yr PCSB Budget Base Case'!G24,G24/'5-Yr PCSB Budget Base Case'!G24,0)</f>
        <v>0</v>
      </c>
      <c r="M24" s="64">
        <f>IF('5-Yr PCSB Budget Base Case'!H24,H24/'5-Yr PCSB Budget Base Case'!H24,0)</f>
        <v>0</v>
      </c>
      <c r="N24" s="64">
        <f>IF('5-Yr PCSB Budget Base Case'!I24,I24/'5-Yr PCSB Budget Base Case'!I24,0)</f>
        <v>0</v>
      </c>
      <c r="O24" s="64">
        <f>IF('5-Yr PCSB Budget Base Case'!J24,J24/'5-Yr PCSB Budget Base Case'!J24,0)</f>
        <v>0</v>
      </c>
      <c r="P24" s="91">
        <f>IF('5-Yr PCSB Budget Base Case'!K24,K24/'5-Yr PCSB Budget Base Case'!K24,0)</f>
        <v>0</v>
      </c>
    </row>
    <row r="25" spans="1:16" x14ac:dyDescent="0.45">
      <c r="A25" s="15" t="str">
        <f t="shared" si="3"/>
        <v>PCSB 5-Year Budget</v>
      </c>
      <c r="B25" s="150">
        <f t="shared" si="3"/>
        <v>186</v>
      </c>
      <c r="C25" s="15" t="str">
        <f t="shared" si="3"/>
        <v>Kingsman Academy PCS</v>
      </c>
      <c r="D25" s="6" t="str">
        <f t="shared" si="3"/>
        <v>2025-2026</v>
      </c>
      <c r="E25" s="37" t="s">
        <v>21</v>
      </c>
      <c r="F25" s="44">
        <f>'5-Yr PCSB Budget Base Case'!F25</f>
        <v>1</v>
      </c>
      <c r="G25" s="51">
        <f>'5-Yr PCSB Budget Base Case'!G25-'5-Yr PCSB Budget Contingency'!G25</f>
        <v>0</v>
      </c>
      <c r="H25" s="51">
        <f>'5-Yr PCSB Budget Base Case'!H25-'5-Yr PCSB Budget Contingency'!H25</f>
        <v>0</v>
      </c>
      <c r="I25" s="51">
        <f>'5-Yr PCSB Budget Base Case'!I25-'5-Yr PCSB Budget Contingency'!I25</f>
        <v>0</v>
      </c>
      <c r="J25" s="51">
        <f>'5-Yr PCSB Budget Base Case'!J25-'5-Yr PCSB Budget Contingency'!J25</f>
        <v>0</v>
      </c>
      <c r="K25" s="51">
        <f>'5-Yr PCSB Budget Base Case'!K25-'5-Yr PCSB Budget Contingency'!K25</f>
        <v>0</v>
      </c>
      <c r="L25" s="78">
        <f>IF('5-Yr PCSB Budget Base Case'!G25,G25/'5-Yr PCSB Budget Base Case'!G25,0)</f>
        <v>0</v>
      </c>
      <c r="M25" s="65">
        <f>IF('5-Yr PCSB Budget Base Case'!H25,H25/'5-Yr PCSB Budget Base Case'!H25,0)</f>
        <v>0</v>
      </c>
      <c r="N25" s="65">
        <f>IF('5-Yr PCSB Budget Base Case'!I25,I25/'5-Yr PCSB Budget Base Case'!I25,0)</f>
        <v>0</v>
      </c>
      <c r="O25" s="65">
        <f>IF('5-Yr PCSB Budget Base Case'!J25,J25/'5-Yr PCSB Budget Base Case'!J25,0)</f>
        <v>0</v>
      </c>
      <c r="P25" s="92">
        <f>IF('5-Yr PCSB Budget Base Case'!K25,K25/'5-Yr PCSB Budget Base Case'!K25,0)</f>
        <v>0</v>
      </c>
    </row>
    <row r="26" spans="1:16" ht="30" customHeight="1" x14ac:dyDescent="0.45">
      <c r="A26" s="15" t="str">
        <f t="shared" si="3"/>
        <v>PCSB 5-Year Budget</v>
      </c>
      <c r="B26" s="150">
        <f t="shared" si="3"/>
        <v>186</v>
      </c>
      <c r="C26" s="15" t="str">
        <f t="shared" si="3"/>
        <v>Kingsman Academy PCS</v>
      </c>
      <c r="D26" s="6" t="str">
        <f t="shared" si="3"/>
        <v>2025-2026</v>
      </c>
      <c r="E26" s="39" t="s">
        <v>22</v>
      </c>
      <c r="F26" s="35">
        <f>'5-Yr PCSB Budget Base Case'!F26</f>
        <v>0.97</v>
      </c>
      <c r="G26" s="50">
        <f>'5-Yr PCSB Budget Base Case'!G26-'5-Yr PCSB Budget Contingency'!G26</f>
        <v>0</v>
      </c>
      <c r="H26" s="50">
        <f>'5-Yr PCSB Budget Base Case'!H26-'5-Yr PCSB Budget Contingency'!H26</f>
        <v>1</v>
      </c>
      <c r="I26" s="50">
        <f>'5-Yr PCSB Budget Base Case'!I26-'5-Yr PCSB Budget Contingency'!I26</f>
        <v>1</v>
      </c>
      <c r="J26" s="50">
        <f>'5-Yr PCSB Budget Base Case'!J26-'5-Yr PCSB Budget Contingency'!J26</f>
        <v>0</v>
      </c>
      <c r="K26" s="50">
        <f>'5-Yr PCSB Budget Base Case'!K26-'5-Yr PCSB Budget Contingency'!K26</f>
        <v>0</v>
      </c>
      <c r="L26" s="77">
        <f>IF('5-Yr PCSB Budget Base Case'!G26,G26/'5-Yr PCSB Budget Base Case'!G26,0)</f>
        <v>0</v>
      </c>
      <c r="M26" s="64">
        <f>IF('5-Yr PCSB Budget Base Case'!H26,H26/'5-Yr PCSB Budget Base Case'!H26,0)</f>
        <v>0.125</v>
      </c>
      <c r="N26" s="64">
        <f>IF('5-Yr PCSB Budget Base Case'!I26,I26/'5-Yr PCSB Budget Base Case'!I26,0)</f>
        <v>0.125</v>
      </c>
      <c r="O26" s="64">
        <f>IF('5-Yr PCSB Budget Base Case'!J26,J26/'5-Yr PCSB Budget Base Case'!J26,0)</f>
        <v>0</v>
      </c>
      <c r="P26" s="91">
        <f>IF('5-Yr PCSB Budget Base Case'!K26,K26/'5-Yr PCSB Budget Base Case'!K26,0)</f>
        <v>0</v>
      </c>
    </row>
    <row r="27" spans="1:16" x14ac:dyDescent="0.45">
      <c r="A27" s="15" t="str">
        <f t="shared" si="3"/>
        <v>PCSB 5-Year Budget</v>
      </c>
      <c r="B27" s="150">
        <f t="shared" si="3"/>
        <v>186</v>
      </c>
      <c r="C27" s="15" t="str">
        <f t="shared" si="3"/>
        <v>Kingsman Academy PCS</v>
      </c>
      <c r="D27" s="6" t="str">
        <f t="shared" si="3"/>
        <v>2025-2026</v>
      </c>
      <c r="E27" s="39" t="s">
        <v>23</v>
      </c>
      <c r="F27" s="35">
        <f>'5-Yr PCSB Budget Base Case'!F27</f>
        <v>1.2</v>
      </c>
      <c r="G27" s="50">
        <f>'5-Yr PCSB Budget Base Case'!G27-'5-Yr PCSB Budget Contingency'!G27</f>
        <v>0</v>
      </c>
      <c r="H27" s="50">
        <f>'5-Yr PCSB Budget Base Case'!H27-'5-Yr PCSB Budget Contingency'!H27</f>
        <v>0</v>
      </c>
      <c r="I27" s="50">
        <f>'5-Yr PCSB Budget Base Case'!I27-'5-Yr PCSB Budget Contingency'!I27</f>
        <v>0</v>
      </c>
      <c r="J27" s="50">
        <f>'5-Yr PCSB Budget Base Case'!J27-'5-Yr PCSB Budget Contingency'!J27</f>
        <v>0</v>
      </c>
      <c r="K27" s="50">
        <f>'5-Yr PCSB Budget Base Case'!K27-'5-Yr PCSB Budget Contingency'!K27</f>
        <v>0</v>
      </c>
      <c r="L27" s="77">
        <f>IF('5-Yr PCSB Budget Base Case'!G27,G27/'5-Yr PCSB Budget Base Case'!G27,0)</f>
        <v>0</v>
      </c>
      <c r="M27" s="64">
        <f>IF('5-Yr PCSB Budget Base Case'!H27,H27/'5-Yr PCSB Budget Base Case'!H27,0)</f>
        <v>0</v>
      </c>
      <c r="N27" s="64">
        <f>IF('5-Yr PCSB Budget Base Case'!I27,I27/'5-Yr PCSB Budget Base Case'!I27,0)</f>
        <v>0</v>
      </c>
      <c r="O27" s="64">
        <f>IF('5-Yr PCSB Budget Base Case'!J27,J27/'5-Yr PCSB Budget Base Case'!J27,0)</f>
        <v>0</v>
      </c>
      <c r="P27" s="91">
        <f>IF('5-Yr PCSB Budget Base Case'!K27,K27/'5-Yr PCSB Budget Base Case'!K27,0)</f>
        <v>0</v>
      </c>
    </row>
    <row r="28" spans="1:16" x14ac:dyDescent="0.45">
      <c r="A28" s="15" t="str">
        <f t="shared" si="3"/>
        <v>PCSB 5-Year Budget</v>
      </c>
      <c r="B28" s="150">
        <f t="shared" si="3"/>
        <v>186</v>
      </c>
      <c r="C28" s="15" t="str">
        <f t="shared" si="3"/>
        <v>Kingsman Academy PCS</v>
      </c>
      <c r="D28" s="6" t="str">
        <f t="shared" si="3"/>
        <v>2025-2026</v>
      </c>
      <c r="E28" s="39" t="s">
        <v>24</v>
      </c>
      <c r="F28" s="35">
        <f>'5-Yr PCSB Budget Base Case'!F28</f>
        <v>1.97</v>
      </c>
      <c r="G28" s="50">
        <f>'5-Yr PCSB Budget Base Case'!G28-'5-Yr PCSB Budget Contingency'!G28</f>
        <v>0</v>
      </c>
      <c r="H28" s="50">
        <f>'5-Yr PCSB Budget Base Case'!H28-'5-Yr PCSB Budget Contingency'!H28</f>
        <v>8</v>
      </c>
      <c r="I28" s="50">
        <f>'5-Yr PCSB Budget Base Case'!I28-'5-Yr PCSB Budget Contingency'!I28</f>
        <v>6</v>
      </c>
      <c r="J28" s="50">
        <f>'5-Yr PCSB Budget Base Case'!J28-'5-Yr PCSB Budget Contingency'!J28</f>
        <v>0</v>
      </c>
      <c r="K28" s="50">
        <f>'5-Yr PCSB Budget Base Case'!K28-'5-Yr PCSB Budget Contingency'!K28</f>
        <v>0</v>
      </c>
      <c r="L28" s="77">
        <f>IF('5-Yr PCSB Budget Base Case'!G28,G28/'5-Yr PCSB Budget Base Case'!G28,0)</f>
        <v>0</v>
      </c>
      <c r="M28" s="64">
        <f>IF('5-Yr PCSB Budget Base Case'!H28,H28/'5-Yr PCSB Budget Base Case'!H28,0)</f>
        <v>0.30769230769230771</v>
      </c>
      <c r="N28" s="64">
        <f>IF('5-Yr PCSB Budget Base Case'!I28,I28/'5-Yr PCSB Budget Base Case'!I28,0)</f>
        <v>0.23076923076923078</v>
      </c>
      <c r="O28" s="64">
        <f>IF('5-Yr PCSB Budget Base Case'!J28,J28/'5-Yr PCSB Budget Base Case'!J28,0)</f>
        <v>0</v>
      </c>
      <c r="P28" s="91">
        <f>IF('5-Yr PCSB Budget Base Case'!K28,K28/'5-Yr PCSB Budget Base Case'!K28,0)</f>
        <v>0</v>
      </c>
    </row>
    <row r="29" spans="1:16" x14ac:dyDescent="0.45">
      <c r="A29" s="15" t="str">
        <f t="shared" si="3"/>
        <v>PCSB 5-Year Budget</v>
      </c>
      <c r="B29" s="150">
        <f t="shared" si="3"/>
        <v>186</v>
      </c>
      <c r="C29" s="15" t="str">
        <f t="shared" si="3"/>
        <v>Kingsman Academy PCS</v>
      </c>
      <c r="D29" s="6" t="str">
        <f t="shared" si="3"/>
        <v>2025-2026</v>
      </c>
      <c r="E29" s="39" t="s">
        <v>25</v>
      </c>
      <c r="F29" s="35">
        <f>'5-Yr PCSB Budget Base Case'!F29</f>
        <v>3.49</v>
      </c>
      <c r="G29" s="50">
        <f>'5-Yr PCSB Budget Base Case'!G29-'5-Yr PCSB Budget Contingency'!G29</f>
        <v>0</v>
      </c>
      <c r="H29" s="50">
        <f>'5-Yr PCSB Budget Base Case'!H29-'5-Yr PCSB Budget Contingency'!H29</f>
        <v>11</v>
      </c>
      <c r="I29" s="50">
        <f>'5-Yr PCSB Budget Base Case'!I29-'5-Yr PCSB Budget Contingency'!I29</f>
        <v>9</v>
      </c>
      <c r="J29" s="50">
        <f>'5-Yr PCSB Budget Base Case'!J29-'5-Yr PCSB Budget Contingency'!J29</f>
        <v>0</v>
      </c>
      <c r="K29" s="50">
        <f>'5-Yr PCSB Budget Base Case'!K29-'5-Yr PCSB Budget Contingency'!K29</f>
        <v>0</v>
      </c>
      <c r="L29" s="77">
        <f>IF('5-Yr PCSB Budget Base Case'!G29,G29/'5-Yr PCSB Budget Base Case'!G29,0)</f>
        <v>0</v>
      </c>
      <c r="M29" s="64">
        <f>IF('5-Yr PCSB Budget Base Case'!H29,H29/'5-Yr PCSB Budget Base Case'!H29,0)</f>
        <v>0.12359550561797752</v>
      </c>
      <c r="N29" s="64">
        <f>IF('5-Yr PCSB Budget Base Case'!I29,I29/'5-Yr PCSB Budget Base Case'!I29,0)</f>
        <v>0.10112359550561797</v>
      </c>
      <c r="O29" s="64">
        <f>IF('5-Yr PCSB Budget Base Case'!J29,J29/'5-Yr PCSB Budget Base Case'!J29,0)</f>
        <v>0</v>
      </c>
      <c r="P29" s="91">
        <f>IF('5-Yr PCSB Budget Base Case'!K29,K29/'5-Yr PCSB Budget Base Case'!K29,0)</f>
        <v>0</v>
      </c>
    </row>
    <row r="30" spans="1:16" x14ac:dyDescent="0.45">
      <c r="A30" s="15" t="str">
        <f t="shared" si="3"/>
        <v>PCSB 5-Year Budget</v>
      </c>
      <c r="B30" s="150">
        <f t="shared" si="3"/>
        <v>186</v>
      </c>
      <c r="C30" s="15" t="str">
        <f t="shared" si="3"/>
        <v>Kingsman Academy PCS</v>
      </c>
      <c r="D30" s="6" t="str">
        <f t="shared" si="3"/>
        <v>2025-2026</v>
      </c>
      <c r="E30" s="39" t="s">
        <v>26</v>
      </c>
      <c r="F30" s="35">
        <f>'5-Yr PCSB Budget Base Case'!F30</f>
        <v>0.06</v>
      </c>
      <c r="G30" s="50">
        <f>'5-Yr PCSB Budget Base Case'!G30-'5-Yr PCSB Budget Contingency'!G30</f>
        <v>0</v>
      </c>
      <c r="H30" s="50">
        <f>'5-Yr PCSB Budget Base Case'!H30-'5-Yr PCSB Budget Contingency'!H30</f>
        <v>0</v>
      </c>
      <c r="I30" s="50">
        <f>'5-Yr PCSB Budget Base Case'!I30-'5-Yr PCSB Budget Contingency'!I30</f>
        <v>0</v>
      </c>
      <c r="J30" s="50">
        <f>'5-Yr PCSB Budget Base Case'!J30-'5-Yr PCSB Budget Contingency'!J30</f>
        <v>0</v>
      </c>
      <c r="K30" s="50">
        <f>'5-Yr PCSB Budget Base Case'!K30-'5-Yr PCSB Budget Contingency'!K30</f>
        <v>0</v>
      </c>
      <c r="L30" s="77">
        <f>IF('5-Yr PCSB Budget Base Case'!G30,G30/'5-Yr PCSB Budget Base Case'!G30,0)</f>
        <v>0</v>
      </c>
      <c r="M30" s="64">
        <f>IF('5-Yr PCSB Budget Base Case'!H30,H30/'5-Yr PCSB Budget Base Case'!H30,0)</f>
        <v>0</v>
      </c>
      <c r="N30" s="64">
        <f>IF('5-Yr PCSB Budget Base Case'!I30,I30/'5-Yr PCSB Budget Base Case'!I30,0)</f>
        <v>0</v>
      </c>
      <c r="O30" s="64">
        <f>IF('5-Yr PCSB Budget Base Case'!J30,J30/'5-Yr PCSB Budget Base Case'!J30,0)</f>
        <v>0</v>
      </c>
      <c r="P30" s="91">
        <f>IF('5-Yr PCSB Budget Base Case'!K30,K30/'5-Yr PCSB Budget Base Case'!K30,0)</f>
        <v>0</v>
      </c>
    </row>
    <row r="31" spans="1:16" x14ac:dyDescent="0.45">
      <c r="A31" s="15" t="str">
        <f t="shared" si="3"/>
        <v>PCSB 5-Year Budget</v>
      </c>
      <c r="B31" s="150">
        <f t="shared" si="3"/>
        <v>186</v>
      </c>
      <c r="C31" s="15" t="str">
        <f t="shared" si="3"/>
        <v>Kingsman Academy PCS</v>
      </c>
      <c r="D31" s="6" t="str">
        <f t="shared" si="3"/>
        <v>2025-2026</v>
      </c>
      <c r="E31" s="39" t="s">
        <v>27</v>
      </c>
      <c r="F31" s="35">
        <f>'5-Yr PCSB Budget Base Case'!F31</f>
        <v>0.3</v>
      </c>
      <c r="G31" s="50">
        <f>'5-Yr PCSB Budget Base Case'!G31-'5-Yr PCSB Budget Contingency'!G31</f>
        <v>0</v>
      </c>
      <c r="H31" s="50">
        <f>'5-Yr PCSB Budget Base Case'!H31-'5-Yr PCSB Budget Contingency'!H31</f>
        <v>0</v>
      </c>
      <c r="I31" s="50">
        <f>'5-Yr PCSB Budget Base Case'!I31-'5-Yr PCSB Budget Contingency'!I31</f>
        <v>0</v>
      </c>
      <c r="J31" s="50">
        <f>'5-Yr PCSB Budget Base Case'!J31-'5-Yr PCSB Budget Contingency'!J31</f>
        <v>0</v>
      </c>
      <c r="K31" s="50">
        <f>'5-Yr PCSB Budget Base Case'!K31-'5-Yr PCSB Budget Contingency'!K31</f>
        <v>0</v>
      </c>
      <c r="L31" s="77">
        <f>IF('5-Yr PCSB Budget Base Case'!G31,G31/'5-Yr PCSB Budget Base Case'!G31,0)</f>
        <v>0</v>
      </c>
      <c r="M31" s="64">
        <f>IF('5-Yr PCSB Budget Base Case'!H31,H31/'5-Yr PCSB Budget Base Case'!H31,0)</f>
        <v>0</v>
      </c>
      <c r="N31" s="64">
        <f>IF('5-Yr PCSB Budget Base Case'!I31,I31/'5-Yr PCSB Budget Base Case'!I31,0)</f>
        <v>0</v>
      </c>
      <c r="O31" s="64">
        <f>IF('5-Yr PCSB Budget Base Case'!J31,J31/'5-Yr PCSB Budget Base Case'!J31,0)</f>
        <v>0</v>
      </c>
      <c r="P31" s="91">
        <f>IF('5-Yr PCSB Budget Base Case'!K31,K31/'5-Yr PCSB Budget Base Case'!K31,0)</f>
        <v>0</v>
      </c>
    </row>
    <row r="32" spans="1:16" x14ac:dyDescent="0.45">
      <c r="A32" s="15" t="str">
        <f t="shared" si="3"/>
        <v>PCSB 5-Year Budget</v>
      </c>
      <c r="B32" s="150">
        <f t="shared" si="3"/>
        <v>186</v>
      </c>
      <c r="C32" s="15" t="str">
        <f t="shared" si="3"/>
        <v>Kingsman Academy PCS</v>
      </c>
      <c r="D32" s="6" t="str">
        <f t="shared" si="3"/>
        <v>2025-2026</v>
      </c>
      <c r="E32" s="39" t="s">
        <v>28</v>
      </c>
      <c r="F32" s="35">
        <f>'5-Yr PCSB Budget Base Case'!F32</f>
        <v>0.75</v>
      </c>
      <c r="G32" s="50">
        <f>'5-Yr PCSB Budget Base Case'!G32-'5-Yr PCSB Budget Contingency'!G32</f>
        <v>0</v>
      </c>
      <c r="H32" s="50">
        <f>'5-Yr PCSB Budget Base Case'!H32-'5-Yr PCSB Budget Contingency'!H32</f>
        <v>0</v>
      </c>
      <c r="I32" s="50">
        <f>'5-Yr PCSB Budget Base Case'!I32-'5-Yr PCSB Budget Contingency'!I32</f>
        <v>0</v>
      </c>
      <c r="J32" s="50">
        <f>'5-Yr PCSB Budget Base Case'!J32-'5-Yr PCSB Budget Contingency'!J32</f>
        <v>0</v>
      </c>
      <c r="K32" s="50">
        <f>'5-Yr PCSB Budget Base Case'!K32-'5-Yr PCSB Budget Contingency'!K32</f>
        <v>0</v>
      </c>
      <c r="L32" s="77">
        <f>IF('5-Yr PCSB Budget Base Case'!G32,G32/'5-Yr PCSB Budget Base Case'!G32,0)</f>
        <v>0</v>
      </c>
      <c r="M32" s="64">
        <f>IF('5-Yr PCSB Budget Base Case'!H32,H32/'5-Yr PCSB Budget Base Case'!H32,0)</f>
        <v>0</v>
      </c>
      <c r="N32" s="64">
        <f>IF('5-Yr PCSB Budget Base Case'!I32,I32/'5-Yr PCSB Budget Base Case'!I32,0)</f>
        <v>0</v>
      </c>
      <c r="O32" s="64">
        <f>IF('5-Yr PCSB Budget Base Case'!J32,J32/'5-Yr PCSB Budget Base Case'!J32,0)</f>
        <v>0</v>
      </c>
      <c r="P32" s="91">
        <f>IF('5-Yr PCSB Budget Base Case'!K32,K32/'5-Yr PCSB Budget Base Case'!K32,0)</f>
        <v>0</v>
      </c>
    </row>
    <row r="33" spans="1:16" x14ac:dyDescent="0.45">
      <c r="A33" s="15" t="str">
        <f t="shared" si="3"/>
        <v>PCSB 5-Year Budget</v>
      </c>
      <c r="B33" s="150">
        <f t="shared" si="3"/>
        <v>186</v>
      </c>
      <c r="C33" s="15" t="str">
        <f t="shared" si="3"/>
        <v>Kingsman Academy PCS</v>
      </c>
      <c r="D33" s="6" t="str">
        <f t="shared" si="3"/>
        <v>2025-2026</v>
      </c>
      <c r="E33" s="39" t="s">
        <v>29</v>
      </c>
      <c r="F33" s="35">
        <f>'5-Yr PCSB Budget Base Case'!F33</f>
        <v>0.5</v>
      </c>
      <c r="G33" s="50">
        <f>'5-Yr PCSB Budget Base Case'!G33-'5-Yr PCSB Budget Contingency'!G33</f>
        <v>0</v>
      </c>
      <c r="H33" s="50">
        <f>'5-Yr PCSB Budget Base Case'!H33-'5-Yr PCSB Budget Contingency'!H33</f>
        <v>0</v>
      </c>
      <c r="I33" s="50">
        <f>'5-Yr PCSB Budget Base Case'!I33-'5-Yr PCSB Budget Contingency'!I33</f>
        <v>0</v>
      </c>
      <c r="J33" s="50">
        <f>'5-Yr PCSB Budget Base Case'!J33-'5-Yr PCSB Budget Contingency'!J33</f>
        <v>0</v>
      </c>
      <c r="K33" s="50">
        <f>'5-Yr PCSB Budget Base Case'!K33-'5-Yr PCSB Budget Contingency'!K33</f>
        <v>0</v>
      </c>
      <c r="L33" s="77">
        <f>IF('5-Yr PCSB Budget Base Case'!G33,G33/'5-Yr PCSB Budget Base Case'!G33,0)</f>
        <v>0</v>
      </c>
      <c r="M33" s="64">
        <f>IF('5-Yr PCSB Budget Base Case'!H33,H33/'5-Yr PCSB Budget Base Case'!H33,0)</f>
        <v>0</v>
      </c>
      <c r="N33" s="64">
        <f>IF('5-Yr PCSB Budget Base Case'!I33,I33/'5-Yr PCSB Budget Base Case'!I33,0)</f>
        <v>0</v>
      </c>
      <c r="O33" s="64">
        <f>IF('5-Yr PCSB Budget Base Case'!J33,J33/'5-Yr PCSB Budget Base Case'!J33,0)</f>
        <v>0</v>
      </c>
      <c r="P33" s="91">
        <f>IF('5-Yr PCSB Budget Base Case'!K33,K33/'5-Yr PCSB Budget Base Case'!K33,0)</f>
        <v>0</v>
      </c>
    </row>
    <row r="34" spans="1:16" x14ac:dyDescent="0.45">
      <c r="A34" s="15" t="str">
        <f t="shared" si="3"/>
        <v>PCSB 5-Year Budget</v>
      </c>
      <c r="B34" s="150">
        <f t="shared" si="3"/>
        <v>186</v>
      </c>
      <c r="C34" s="15" t="str">
        <f t="shared" si="3"/>
        <v>Kingsman Academy PCS</v>
      </c>
      <c r="D34" s="6" t="str">
        <f t="shared" si="3"/>
        <v>2025-2026</v>
      </c>
      <c r="E34" s="39" t="s">
        <v>30</v>
      </c>
      <c r="F34" s="35">
        <f>'5-Yr PCSB Budget Base Case'!F34</f>
        <v>1.67</v>
      </c>
      <c r="G34" s="50">
        <f>'5-Yr PCSB Budget Base Case'!G34-'5-Yr PCSB Budget Contingency'!G34</f>
        <v>0</v>
      </c>
      <c r="H34" s="50">
        <f>'5-Yr PCSB Budget Base Case'!H34-'5-Yr PCSB Budget Contingency'!H34</f>
        <v>0</v>
      </c>
      <c r="I34" s="50">
        <f>'5-Yr PCSB Budget Base Case'!I34-'5-Yr PCSB Budget Contingency'!I34</f>
        <v>0</v>
      </c>
      <c r="J34" s="50">
        <f>'5-Yr PCSB Budget Base Case'!J34-'5-Yr PCSB Budget Contingency'!J34</f>
        <v>0</v>
      </c>
      <c r="K34" s="50">
        <f>'5-Yr PCSB Budget Base Case'!K34-'5-Yr PCSB Budget Contingency'!K34</f>
        <v>0</v>
      </c>
      <c r="L34" s="77">
        <f>IF('5-Yr PCSB Budget Base Case'!G34,G34/'5-Yr PCSB Budget Base Case'!G34,0)</f>
        <v>0</v>
      </c>
      <c r="M34" s="64">
        <f>IF('5-Yr PCSB Budget Base Case'!H34,H34/'5-Yr PCSB Budget Base Case'!H34,0)</f>
        <v>0</v>
      </c>
      <c r="N34" s="64">
        <f>IF('5-Yr PCSB Budget Base Case'!I34,I34/'5-Yr PCSB Budget Base Case'!I34,0)</f>
        <v>0</v>
      </c>
      <c r="O34" s="64">
        <f>IF('5-Yr PCSB Budget Base Case'!J34,J34/'5-Yr PCSB Budget Base Case'!J34,0)</f>
        <v>0</v>
      </c>
      <c r="P34" s="91">
        <f>IF('5-Yr PCSB Budget Base Case'!K34,K34/'5-Yr PCSB Budget Base Case'!K34,0)</f>
        <v>0</v>
      </c>
    </row>
    <row r="35" spans="1:16" x14ac:dyDescent="0.45">
      <c r="A35" s="15" t="str">
        <f t="shared" si="3"/>
        <v>PCSB 5-Year Budget</v>
      </c>
      <c r="B35" s="150">
        <f t="shared" si="3"/>
        <v>186</v>
      </c>
      <c r="C35" s="15" t="str">
        <f t="shared" si="3"/>
        <v>Kingsman Academy PCS</v>
      </c>
      <c r="D35" s="6" t="str">
        <f t="shared" si="3"/>
        <v>2025-2026</v>
      </c>
      <c r="E35" s="39" t="s">
        <v>31</v>
      </c>
      <c r="F35" s="35">
        <f>'5-Yr PCSB Budget Base Case'!F35</f>
        <v>0.37</v>
      </c>
      <c r="G35" s="50">
        <f>'5-Yr PCSB Budget Base Case'!G35-'5-Yr PCSB Budget Contingency'!G35</f>
        <v>0</v>
      </c>
      <c r="H35" s="50">
        <f>'5-Yr PCSB Budget Base Case'!H35-'5-Yr PCSB Budget Contingency'!H35</f>
        <v>0</v>
      </c>
      <c r="I35" s="50">
        <f>'5-Yr PCSB Budget Base Case'!I35-'5-Yr PCSB Budget Contingency'!I35</f>
        <v>0</v>
      </c>
      <c r="J35" s="50">
        <f>'5-Yr PCSB Budget Base Case'!J35-'5-Yr PCSB Budget Contingency'!J35</f>
        <v>0</v>
      </c>
      <c r="K35" s="50">
        <f>'5-Yr PCSB Budget Base Case'!K35-'5-Yr PCSB Budget Contingency'!K35</f>
        <v>0</v>
      </c>
      <c r="L35" s="77">
        <f>IF('5-Yr PCSB Budget Base Case'!G35,G35/'5-Yr PCSB Budget Base Case'!G35,0)</f>
        <v>0</v>
      </c>
      <c r="M35" s="64">
        <f>IF('5-Yr PCSB Budget Base Case'!H35,H35/'5-Yr PCSB Budget Base Case'!H35,0)</f>
        <v>0</v>
      </c>
      <c r="N35" s="64">
        <f>IF('5-Yr PCSB Budget Base Case'!I35,I35/'5-Yr PCSB Budget Base Case'!I35,0)</f>
        <v>0</v>
      </c>
      <c r="O35" s="64">
        <f>IF('5-Yr PCSB Budget Base Case'!J35,J35/'5-Yr PCSB Budget Base Case'!J35,0)</f>
        <v>0</v>
      </c>
      <c r="P35" s="91">
        <f>IF('5-Yr PCSB Budget Base Case'!K35,K35/'5-Yr PCSB Budget Base Case'!K35,0)</f>
        <v>0</v>
      </c>
    </row>
    <row r="36" spans="1:16" x14ac:dyDescent="0.45">
      <c r="A36" s="15" t="str">
        <f t="shared" si="3"/>
        <v>PCSB 5-Year Budget</v>
      </c>
      <c r="B36" s="150">
        <f t="shared" si="3"/>
        <v>186</v>
      </c>
      <c r="C36" s="15" t="str">
        <f t="shared" si="3"/>
        <v>Kingsman Academy PCS</v>
      </c>
      <c r="D36" s="6" t="str">
        <f t="shared" si="3"/>
        <v>2025-2026</v>
      </c>
      <c r="E36" s="39" t="s">
        <v>32</v>
      </c>
      <c r="F36" s="35">
        <f>'5-Yr PCSB Budget Base Case'!F36</f>
        <v>1.34</v>
      </c>
      <c r="G36" s="50">
        <f>'5-Yr PCSB Budget Base Case'!G36-'5-Yr PCSB Budget Contingency'!G36</f>
        <v>0</v>
      </c>
      <c r="H36" s="50">
        <f>'5-Yr PCSB Budget Base Case'!H36-'5-Yr PCSB Budget Contingency'!H36</f>
        <v>0</v>
      </c>
      <c r="I36" s="50">
        <f>'5-Yr PCSB Budget Base Case'!I36-'5-Yr PCSB Budget Contingency'!I36</f>
        <v>0</v>
      </c>
      <c r="J36" s="50">
        <f>'5-Yr PCSB Budget Base Case'!J36-'5-Yr PCSB Budget Contingency'!J36</f>
        <v>0</v>
      </c>
      <c r="K36" s="50">
        <f>'5-Yr PCSB Budget Base Case'!K36-'5-Yr PCSB Budget Contingency'!K36</f>
        <v>0</v>
      </c>
      <c r="L36" s="77">
        <f>IF('5-Yr PCSB Budget Base Case'!G36,G36/'5-Yr PCSB Budget Base Case'!G36,0)</f>
        <v>0</v>
      </c>
      <c r="M36" s="64">
        <f>IF('5-Yr PCSB Budget Base Case'!H36,H36/'5-Yr PCSB Budget Base Case'!H36,0)</f>
        <v>0</v>
      </c>
      <c r="N36" s="64">
        <f>IF('5-Yr PCSB Budget Base Case'!I36,I36/'5-Yr PCSB Budget Base Case'!I36,0)</f>
        <v>0</v>
      </c>
      <c r="O36" s="64">
        <f>IF('5-Yr PCSB Budget Base Case'!J36,J36/'5-Yr PCSB Budget Base Case'!J36,0)</f>
        <v>0</v>
      </c>
      <c r="P36" s="91">
        <f>IF('5-Yr PCSB Budget Base Case'!K36,K36/'5-Yr PCSB Budget Base Case'!K36,0)</f>
        <v>0</v>
      </c>
    </row>
    <row r="37" spans="1:16" x14ac:dyDescent="0.45">
      <c r="A37" s="15" t="str">
        <f t="shared" si="3"/>
        <v>PCSB 5-Year Budget</v>
      </c>
      <c r="B37" s="150">
        <f t="shared" si="3"/>
        <v>186</v>
      </c>
      <c r="C37" s="15" t="str">
        <f t="shared" si="3"/>
        <v>Kingsman Academy PCS</v>
      </c>
      <c r="D37" s="6" t="str">
        <f t="shared" si="3"/>
        <v>2025-2026</v>
      </c>
      <c r="E37" s="39" t="s">
        <v>33</v>
      </c>
      <c r="F37" s="35">
        <f>'5-Yr PCSB Budget Base Case'!F37</f>
        <v>2.89</v>
      </c>
      <c r="G37" s="50">
        <f>'5-Yr PCSB Budget Base Case'!G37-'5-Yr PCSB Budget Contingency'!G37</f>
        <v>0</v>
      </c>
      <c r="H37" s="50">
        <f>'5-Yr PCSB Budget Base Case'!H37-'5-Yr PCSB Budget Contingency'!H37</f>
        <v>0</v>
      </c>
      <c r="I37" s="50">
        <f>'5-Yr PCSB Budget Base Case'!I37-'5-Yr PCSB Budget Contingency'!I37</f>
        <v>0</v>
      </c>
      <c r="J37" s="50">
        <f>'5-Yr PCSB Budget Base Case'!J37-'5-Yr PCSB Budget Contingency'!J37</f>
        <v>0</v>
      </c>
      <c r="K37" s="50">
        <f>'5-Yr PCSB Budget Base Case'!K37-'5-Yr PCSB Budget Contingency'!K37</f>
        <v>0</v>
      </c>
      <c r="L37" s="77">
        <f>IF('5-Yr PCSB Budget Base Case'!G37,G37/'5-Yr PCSB Budget Base Case'!G37,0)</f>
        <v>0</v>
      </c>
      <c r="M37" s="64">
        <f>IF('5-Yr PCSB Budget Base Case'!H37,H37/'5-Yr PCSB Budget Base Case'!H37,0)</f>
        <v>0</v>
      </c>
      <c r="N37" s="64">
        <f>IF('5-Yr PCSB Budget Base Case'!I37,I37/'5-Yr PCSB Budget Base Case'!I37,0)</f>
        <v>0</v>
      </c>
      <c r="O37" s="64">
        <f>IF('5-Yr PCSB Budget Base Case'!J37,J37/'5-Yr PCSB Budget Base Case'!J37,0)</f>
        <v>0</v>
      </c>
      <c r="P37" s="91">
        <f>IF('5-Yr PCSB Budget Base Case'!K37,K37/'5-Yr PCSB Budget Base Case'!K37,0)</f>
        <v>0</v>
      </c>
    </row>
    <row r="38" spans="1:16" x14ac:dyDescent="0.45">
      <c r="A38" s="15" t="str">
        <f t="shared" si="3"/>
        <v>PCSB 5-Year Budget</v>
      </c>
      <c r="B38" s="150">
        <f t="shared" si="3"/>
        <v>186</v>
      </c>
      <c r="C38" s="15" t="str">
        <f t="shared" si="3"/>
        <v>Kingsman Academy PCS</v>
      </c>
      <c r="D38" s="6" t="str">
        <f t="shared" si="3"/>
        <v>2025-2026</v>
      </c>
      <c r="E38" s="39" t="s">
        <v>34</v>
      </c>
      <c r="F38" s="35">
        <f>'5-Yr PCSB Budget Base Case'!F38</f>
        <v>2.89</v>
      </c>
      <c r="G38" s="50">
        <f>'5-Yr PCSB Budget Base Case'!G38-'5-Yr PCSB Budget Contingency'!G38</f>
        <v>0</v>
      </c>
      <c r="H38" s="50">
        <f>'5-Yr PCSB Budget Base Case'!H38-'5-Yr PCSB Budget Contingency'!H38</f>
        <v>0</v>
      </c>
      <c r="I38" s="50">
        <f>'5-Yr PCSB Budget Base Case'!I38-'5-Yr PCSB Budget Contingency'!I38</f>
        <v>0</v>
      </c>
      <c r="J38" s="50">
        <f>'5-Yr PCSB Budget Base Case'!J38-'5-Yr PCSB Budget Contingency'!J38</f>
        <v>0</v>
      </c>
      <c r="K38" s="50">
        <f>'5-Yr PCSB Budget Base Case'!K38-'5-Yr PCSB Budget Contingency'!K38</f>
        <v>0</v>
      </c>
      <c r="L38" s="77">
        <f>IF('5-Yr PCSB Budget Base Case'!G38,G38/'5-Yr PCSB Budget Base Case'!G38,0)</f>
        <v>0</v>
      </c>
      <c r="M38" s="64">
        <f>IF('5-Yr PCSB Budget Base Case'!H38,H38/'5-Yr PCSB Budget Base Case'!H38,0)</f>
        <v>0</v>
      </c>
      <c r="N38" s="64">
        <f>IF('5-Yr PCSB Budget Base Case'!I38,I38/'5-Yr PCSB Budget Base Case'!I38,0)</f>
        <v>0</v>
      </c>
      <c r="O38" s="64">
        <f>IF('5-Yr PCSB Budget Base Case'!J38,J38/'5-Yr PCSB Budget Base Case'!J38,0)</f>
        <v>0</v>
      </c>
      <c r="P38" s="91">
        <f>IF('5-Yr PCSB Budget Base Case'!K38,K38/'5-Yr PCSB Budget Base Case'!K38,0)</f>
        <v>0</v>
      </c>
    </row>
    <row r="39" spans="1:16" x14ac:dyDescent="0.45">
      <c r="A39" s="15" t="str">
        <f t="shared" si="3"/>
        <v>PCSB 5-Year Budget</v>
      </c>
      <c r="B39" s="150">
        <f t="shared" si="3"/>
        <v>186</v>
      </c>
      <c r="C39" s="15" t="str">
        <f t="shared" si="3"/>
        <v>Kingsman Academy PCS</v>
      </c>
      <c r="D39" s="6" t="str">
        <f t="shared" si="3"/>
        <v>2025-2026</v>
      </c>
      <c r="E39" s="39" t="s">
        <v>35</v>
      </c>
      <c r="F39" s="35">
        <f>'5-Yr PCSB Budget Base Case'!F39</f>
        <v>0.66800000000000004</v>
      </c>
      <c r="G39" s="50">
        <f>'5-Yr PCSB Budget Base Case'!G39-'5-Yr PCSB Budget Contingency'!G39</f>
        <v>0</v>
      </c>
      <c r="H39" s="50">
        <f>'5-Yr PCSB Budget Base Case'!H39-'5-Yr PCSB Budget Contingency'!H39</f>
        <v>0</v>
      </c>
      <c r="I39" s="50">
        <f>'5-Yr PCSB Budget Base Case'!I39-'5-Yr PCSB Budget Contingency'!I39</f>
        <v>0</v>
      </c>
      <c r="J39" s="50">
        <f>'5-Yr PCSB Budget Base Case'!J39-'5-Yr PCSB Budget Contingency'!J39</f>
        <v>0</v>
      </c>
      <c r="K39" s="50">
        <f>'5-Yr PCSB Budget Base Case'!K39-'5-Yr PCSB Budget Contingency'!K39</f>
        <v>0</v>
      </c>
      <c r="L39" s="77">
        <f>IF('5-Yr PCSB Budget Base Case'!G39,G39/'5-Yr PCSB Budget Base Case'!G39,0)</f>
        <v>0</v>
      </c>
      <c r="M39" s="64">
        <f>IF('5-Yr PCSB Budget Base Case'!H39,H39/'5-Yr PCSB Budget Base Case'!H39,0)</f>
        <v>0</v>
      </c>
      <c r="N39" s="64">
        <f>IF('5-Yr PCSB Budget Base Case'!I39,I39/'5-Yr PCSB Budget Base Case'!I39,0)</f>
        <v>0</v>
      </c>
      <c r="O39" s="64">
        <f>IF('5-Yr PCSB Budget Base Case'!J39,J39/'5-Yr PCSB Budget Base Case'!J39,0)</f>
        <v>0</v>
      </c>
      <c r="P39" s="91">
        <f>IF('5-Yr PCSB Budget Base Case'!K39,K39/'5-Yr PCSB Budget Base Case'!K39,0)</f>
        <v>0</v>
      </c>
    </row>
    <row r="40" spans="1:16" x14ac:dyDescent="0.45">
      <c r="A40" s="15" t="str">
        <f t="shared" si="3"/>
        <v>PCSB 5-Year Budget</v>
      </c>
      <c r="B40" s="150">
        <f t="shared" si="3"/>
        <v>186</v>
      </c>
      <c r="C40" s="15" t="str">
        <f t="shared" si="3"/>
        <v>Kingsman Academy PCS</v>
      </c>
      <c r="D40" s="6" t="str">
        <f t="shared" si="3"/>
        <v>2025-2026</v>
      </c>
      <c r="E40" s="39" t="s">
        <v>36</v>
      </c>
      <c r="F40" s="35">
        <f>'5-Yr PCSB Budget Base Case'!F40</f>
        <v>6.3E-2</v>
      </c>
      <c r="G40" s="50">
        <f>'5-Yr PCSB Budget Base Case'!G40-'5-Yr PCSB Budget Contingency'!G40</f>
        <v>0</v>
      </c>
      <c r="H40" s="50">
        <f>'5-Yr PCSB Budget Base Case'!H40-'5-Yr PCSB Budget Contingency'!H40</f>
        <v>0</v>
      </c>
      <c r="I40" s="50">
        <f>'5-Yr PCSB Budget Base Case'!I40-'5-Yr PCSB Budget Contingency'!I40</f>
        <v>0</v>
      </c>
      <c r="J40" s="50">
        <f>'5-Yr PCSB Budget Base Case'!J40-'5-Yr PCSB Budget Contingency'!J40</f>
        <v>0</v>
      </c>
      <c r="K40" s="50">
        <f>'5-Yr PCSB Budget Base Case'!K40-'5-Yr PCSB Budget Contingency'!K40</f>
        <v>0</v>
      </c>
      <c r="L40" s="77">
        <f>IF('5-Yr PCSB Budget Base Case'!G40,G40/'5-Yr PCSB Budget Base Case'!G40,0)</f>
        <v>0</v>
      </c>
      <c r="M40" s="64">
        <f>IF('5-Yr PCSB Budget Base Case'!H40,H40/'5-Yr PCSB Budget Base Case'!H40,0)</f>
        <v>0</v>
      </c>
      <c r="N40" s="64">
        <f>IF('5-Yr PCSB Budget Base Case'!I40,I40/'5-Yr PCSB Budget Base Case'!I40,0)</f>
        <v>0</v>
      </c>
      <c r="O40" s="64">
        <f>IF('5-Yr PCSB Budget Base Case'!J40,J40/'5-Yr PCSB Budget Base Case'!J40,0)</f>
        <v>0</v>
      </c>
      <c r="P40" s="91">
        <f>IF('5-Yr PCSB Budget Base Case'!K40,K40/'5-Yr PCSB Budget Base Case'!K40,0)</f>
        <v>0</v>
      </c>
    </row>
    <row r="41" spans="1:16" x14ac:dyDescent="0.45">
      <c r="A41" s="15" t="str">
        <f t="shared" si="3"/>
        <v>PCSB 5-Year Budget</v>
      </c>
      <c r="B41" s="150">
        <f t="shared" si="3"/>
        <v>186</v>
      </c>
      <c r="C41" s="15" t="str">
        <f t="shared" si="3"/>
        <v>Kingsman Academy PCS</v>
      </c>
      <c r="D41" s="6" t="str">
        <f t="shared" si="3"/>
        <v>2025-2026</v>
      </c>
      <c r="E41" s="39" t="s">
        <v>37</v>
      </c>
      <c r="F41" s="35">
        <f>'5-Yr PCSB Budget Base Case'!F41</f>
        <v>0.22700000000000001</v>
      </c>
      <c r="G41" s="50">
        <f>'5-Yr PCSB Budget Base Case'!G41-'5-Yr PCSB Budget Contingency'!G41</f>
        <v>0</v>
      </c>
      <c r="H41" s="50">
        <f>'5-Yr PCSB Budget Base Case'!H41-'5-Yr PCSB Budget Contingency'!H41</f>
        <v>0</v>
      </c>
      <c r="I41" s="50">
        <f>'5-Yr PCSB Budget Base Case'!I41-'5-Yr PCSB Budget Contingency'!I41</f>
        <v>0</v>
      </c>
      <c r="J41" s="50">
        <f>'5-Yr PCSB Budget Base Case'!J41-'5-Yr PCSB Budget Contingency'!J41</f>
        <v>0</v>
      </c>
      <c r="K41" s="50">
        <f>'5-Yr PCSB Budget Base Case'!K41-'5-Yr PCSB Budget Contingency'!K41</f>
        <v>0</v>
      </c>
      <c r="L41" s="77">
        <f>IF('5-Yr PCSB Budget Base Case'!G41,G41/'5-Yr PCSB Budget Base Case'!G41,0)</f>
        <v>0</v>
      </c>
      <c r="M41" s="64">
        <f>IF('5-Yr PCSB Budget Base Case'!H41,H41/'5-Yr PCSB Budget Base Case'!H41,0)</f>
        <v>0</v>
      </c>
      <c r="N41" s="64">
        <f>IF('5-Yr PCSB Budget Base Case'!I41,I41/'5-Yr PCSB Budget Base Case'!I41,0)</f>
        <v>0</v>
      </c>
      <c r="O41" s="64">
        <f>IF('5-Yr PCSB Budget Base Case'!J41,J41/'5-Yr PCSB Budget Base Case'!J41,0)</f>
        <v>0</v>
      </c>
      <c r="P41" s="91">
        <f>IF('5-Yr PCSB Budget Base Case'!K41,K41/'5-Yr PCSB Budget Base Case'!K41,0)</f>
        <v>0</v>
      </c>
    </row>
    <row r="42" spans="1:16" x14ac:dyDescent="0.45">
      <c r="A42" s="15" t="str">
        <f t="shared" si="3"/>
        <v>PCSB 5-Year Budget</v>
      </c>
      <c r="B42" s="150">
        <f t="shared" si="3"/>
        <v>186</v>
      </c>
      <c r="C42" s="15" t="str">
        <f t="shared" si="3"/>
        <v>Kingsman Academy PCS</v>
      </c>
      <c r="D42" s="6" t="str">
        <f t="shared" si="3"/>
        <v>2025-2026</v>
      </c>
      <c r="E42" s="39" t="s">
        <v>38</v>
      </c>
      <c r="F42" s="35">
        <f>'5-Yr PCSB Budget Base Case'!F42</f>
        <v>0.49099999999999999</v>
      </c>
      <c r="G42" s="50">
        <f>'5-Yr PCSB Budget Base Case'!G42-'5-Yr PCSB Budget Contingency'!G42</f>
        <v>0</v>
      </c>
      <c r="H42" s="50">
        <f>'5-Yr PCSB Budget Base Case'!H42-'5-Yr PCSB Budget Contingency'!H42</f>
        <v>0</v>
      </c>
      <c r="I42" s="50">
        <f>'5-Yr PCSB Budget Base Case'!I42-'5-Yr PCSB Budget Contingency'!I42</f>
        <v>0</v>
      </c>
      <c r="J42" s="50">
        <f>'5-Yr PCSB Budget Base Case'!J42-'5-Yr PCSB Budget Contingency'!J42</f>
        <v>0</v>
      </c>
      <c r="K42" s="50">
        <f>'5-Yr PCSB Budget Base Case'!K42-'5-Yr PCSB Budget Contingency'!K42</f>
        <v>0</v>
      </c>
      <c r="L42" s="77">
        <f>IF('5-Yr PCSB Budget Base Case'!G42,G42/'5-Yr PCSB Budget Base Case'!G42,0)</f>
        <v>0</v>
      </c>
      <c r="M42" s="64">
        <f>IF('5-Yr PCSB Budget Base Case'!H42,H42/'5-Yr PCSB Budget Base Case'!H42,0)</f>
        <v>0</v>
      </c>
      <c r="N42" s="64">
        <f>IF('5-Yr PCSB Budget Base Case'!I42,I42/'5-Yr PCSB Budget Base Case'!I42,0)</f>
        <v>0</v>
      </c>
      <c r="O42" s="64">
        <f>IF('5-Yr PCSB Budget Base Case'!J42,J42/'5-Yr PCSB Budget Base Case'!J42,0)</f>
        <v>0</v>
      </c>
      <c r="P42" s="91">
        <f>IF('5-Yr PCSB Budget Base Case'!K42,K42/'5-Yr PCSB Budget Base Case'!K42,0)</f>
        <v>0</v>
      </c>
    </row>
    <row r="43" spans="1:16" x14ac:dyDescent="0.45">
      <c r="A43" s="15" t="str">
        <f t="shared" si="3"/>
        <v>PCSB 5-Year Budget</v>
      </c>
      <c r="B43" s="150">
        <f t="shared" si="3"/>
        <v>186</v>
      </c>
      <c r="C43" s="15" t="str">
        <f t="shared" si="3"/>
        <v>Kingsman Academy PCS</v>
      </c>
      <c r="D43" s="6" t="str">
        <f t="shared" si="3"/>
        <v>2025-2026</v>
      </c>
      <c r="E43" s="39" t="s">
        <v>39</v>
      </c>
      <c r="F43" s="44">
        <f>'5-Yr PCSB Budget Base Case'!F43</f>
        <v>0.49099999999999999</v>
      </c>
      <c r="G43" s="51">
        <f>'5-Yr PCSB Budget Base Case'!G43-'5-Yr PCSB Budget Contingency'!G43</f>
        <v>0</v>
      </c>
      <c r="H43" s="51">
        <f>'5-Yr PCSB Budget Base Case'!H43-'5-Yr PCSB Budget Contingency'!H43</f>
        <v>0</v>
      </c>
      <c r="I43" s="51">
        <f>'5-Yr PCSB Budget Base Case'!I43-'5-Yr PCSB Budget Contingency'!I43</f>
        <v>0</v>
      </c>
      <c r="J43" s="51">
        <f>'5-Yr PCSB Budget Base Case'!J43-'5-Yr PCSB Budget Contingency'!J43</f>
        <v>0</v>
      </c>
      <c r="K43" s="51">
        <f>'5-Yr PCSB Budget Base Case'!K43-'5-Yr PCSB Budget Contingency'!K43</f>
        <v>0</v>
      </c>
      <c r="L43" s="78">
        <f>IF('5-Yr PCSB Budget Base Case'!G43,G43/'5-Yr PCSB Budget Base Case'!G43,0)</f>
        <v>0</v>
      </c>
      <c r="M43" s="65">
        <f>IF('5-Yr PCSB Budget Base Case'!H43,H43/'5-Yr PCSB Budget Base Case'!H43,0)</f>
        <v>0</v>
      </c>
      <c r="N43" s="65">
        <f>IF('5-Yr PCSB Budget Base Case'!I43,I43/'5-Yr PCSB Budget Base Case'!I43,0)</f>
        <v>0</v>
      </c>
      <c r="O43" s="65">
        <f>IF('5-Yr PCSB Budget Base Case'!J43,J43/'5-Yr PCSB Budget Base Case'!J43,0)</f>
        <v>0</v>
      </c>
      <c r="P43" s="92">
        <f>IF('5-Yr PCSB Budget Base Case'!K43,K43/'5-Yr PCSB Budget Base Case'!K43,0)</f>
        <v>0</v>
      </c>
    </row>
    <row r="44" spans="1:16" ht="30" customHeight="1" x14ac:dyDescent="0.45">
      <c r="A44" s="15" t="str">
        <f t="shared" si="3"/>
        <v>PCSB 5-Year Budget</v>
      </c>
      <c r="B44" s="150">
        <f t="shared" si="3"/>
        <v>186</v>
      </c>
      <c r="C44" s="15" t="str">
        <f t="shared" si="3"/>
        <v>Kingsman Academy PCS</v>
      </c>
      <c r="D44" s="6" t="str">
        <f t="shared" si="3"/>
        <v>2025-2026</v>
      </c>
      <c r="E44" s="37" t="s">
        <v>40</v>
      </c>
      <c r="F44" s="5" t="e">
        <f>'5-Yr PCSB Budget Base Case'!F44-'5-Yr PCSB Budget Contingency'!F44</f>
        <v>#VALUE!</v>
      </c>
      <c r="G44" s="12">
        <f>'5-Yr PCSB Budget Base Case'!G44-'5-Yr PCSB Budget Contingency'!G44</f>
        <v>0</v>
      </c>
      <c r="H44" s="12">
        <f>'5-Yr PCSB Budget Base Case'!H44-'5-Yr PCSB Budget Contingency'!H44</f>
        <v>0</v>
      </c>
      <c r="I44" s="12">
        <f>'5-Yr PCSB Budget Base Case'!I44-'5-Yr PCSB Budget Contingency'!I44</f>
        <v>0</v>
      </c>
      <c r="J44" s="12">
        <f>'5-Yr PCSB Budget Base Case'!J44-'5-Yr PCSB Budget Contingency'!J44</f>
        <v>0</v>
      </c>
      <c r="K44" s="12">
        <f>'5-Yr PCSB Budget Base Case'!K44-'5-Yr PCSB Budget Contingency'!K44</f>
        <v>0</v>
      </c>
      <c r="L44" s="75">
        <f>IF('5-Yr PCSB Budget Base Case'!G44,G44/'5-Yr PCSB Budget Base Case'!G44,0)</f>
        <v>0</v>
      </c>
      <c r="M44" s="62">
        <f>IF('5-Yr PCSB Budget Base Case'!H44,H44/'5-Yr PCSB Budget Base Case'!H44,0)</f>
        <v>0</v>
      </c>
      <c r="N44" s="62">
        <f>IF('5-Yr PCSB Budget Base Case'!I44,I44/'5-Yr PCSB Budget Base Case'!I44,0)</f>
        <v>0</v>
      </c>
      <c r="O44" s="62">
        <f>IF('5-Yr PCSB Budget Base Case'!J44,J44/'5-Yr PCSB Budget Base Case'!J44,0)</f>
        <v>0</v>
      </c>
      <c r="P44" s="89">
        <f>IF('5-Yr PCSB Budget Base Case'!K44,K44/'5-Yr PCSB Budget Base Case'!K44,0)</f>
        <v>0</v>
      </c>
    </row>
    <row r="45" spans="1:16" x14ac:dyDescent="0.45">
      <c r="A45" s="15" t="str">
        <f t="shared" si="3"/>
        <v>PCSB 5-Year Budget</v>
      </c>
      <c r="B45" s="150">
        <f t="shared" si="3"/>
        <v>186</v>
      </c>
      <c r="C45" s="15" t="str">
        <f t="shared" si="3"/>
        <v>Kingsman Academy PCS</v>
      </c>
      <c r="D45" s="6" t="str">
        <f t="shared" si="3"/>
        <v>2025-2026</v>
      </c>
      <c r="E45" s="39" t="s">
        <v>42</v>
      </c>
      <c r="F45" s="5" t="e">
        <f>'5-Yr PCSB Budget Base Case'!F45-'5-Yr PCSB Budget Contingency'!F45</f>
        <v>#VALUE!</v>
      </c>
      <c r="G45" s="52">
        <f>'5-Yr PCSB Budget Base Case'!G45-'5-Yr PCSB Budget Contingency'!G45</f>
        <v>0</v>
      </c>
      <c r="H45" s="52">
        <f>'5-Yr PCSB Budget Base Case'!H45-'5-Yr PCSB Budget Contingency'!H45</f>
        <v>0</v>
      </c>
      <c r="I45" s="52">
        <f>'5-Yr PCSB Budget Base Case'!I45-'5-Yr PCSB Budget Contingency'!I45</f>
        <v>0</v>
      </c>
      <c r="J45" s="52">
        <f>'5-Yr PCSB Budget Base Case'!J45-'5-Yr PCSB Budget Contingency'!J45</f>
        <v>0</v>
      </c>
      <c r="K45" s="52">
        <f>'5-Yr PCSB Budget Base Case'!K45-'5-Yr PCSB Budget Contingency'!K45</f>
        <v>0</v>
      </c>
      <c r="L45" s="79">
        <f>IF('5-Yr PCSB Budget Base Case'!G45,G45/'5-Yr PCSB Budget Base Case'!G45,0)</f>
        <v>0</v>
      </c>
      <c r="M45" s="66">
        <f>IF('5-Yr PCSB Budget Base Case'!H45,H45/'5-Yr PCSB Budget Base Case'!H45,0)</f>
        <v>0</v>
      </c>
      <c r="N45" s="66">
        <f>IF('5-Yr PCSB Budget Base Case'!I45,I45/'5-Yr PCSB Budget Base Case'!I45,0)</f>
        <v>0</v>
      </c>
      <c r="O45" s="66">
        <f>IF('5-Yr PCSB Budget Base Case'!J45,J45/'5-Yr PCSB Budget Base Case'!J45,0)</f>
        <v>0</v>
      </c>
      <c r="P45" s="93">
        <f>IF('5-Yr PCSB Budget Base Case'!K45,K45/'5-Yr PCSB Budget Base Case'!K45,0)</f>
        <v>0</v>
      </c>
    </row>
    <row r="46" spans="1:16" ht="30" customHeight="1" x14ac:dyDescent="0.45">
      <c r="A46" s="15" t="str">
        <f t="shared" si="3"/>
        <v>PCSB 5-Year Budget</v>
      </c>
      <c r="B46" s="150">
        <f t="shared" si="3"/>
        <v>186</v>
      </c>
      <c r="C46" s="15" t="str">
        <f t="shared" si="3"/>
        <v>Kingsman Academy PCS</v>
      </c>
      <c r="D46" s="6" t="str">
        <f t="shared" si="3"/>
        <v>2025-2026</v>
      </c>
      <c r="E46" s="37" t="s">
        <v>43</v>
      </c>
      <c r="F46" s="5" t="e">
        <f>'5-Yr PCSB Budget Base Case'!F46-'5-Yr PCSB Budget Contingency'!F46</f>
        <v>#VALUE!</v>
      </c>
      <c r="G46" s="36">
        <f>'5-Yr PCSB Budget Base Case'!G46-'5-Yr PCSB Budget Contingency'!G46</f>
        <v>0</v>
      </c>
      <c r="H46" s="36">
        <f>'5-Yr PCSB Budget Base Case'!H46-'5-Yr PCSB Budget Contingency'!H46</f>
        <v>0</v>
      </c>
      <c r="I46" s="36">
        <f>'5-Yr PCSB Budget Base Case'!I46-'5-Yr PCSB Budget Contingency'!I46</f>
        <v>76288.532474000007</v>
      </c>
      <c r="J46" s="36">
        <f>'5-Yr PCSB Budget Base Case'!J46-'5-Yr PCSB Budget Contingency'!J46</f>
        <v>154865.72092221957</v>
      </c>
      <c r="K46" s="36">
        <f>'5-Yr PCSB Budget Base Case'!K46-'5-Yr PCSB Budget Contingency'!K46</f>
        <v>235784.96731739119</v>
      </c>
      <c r="L46" s="80">
        <f>IF('5-Yr PCSB Budget Base Case'!G46,G46/'5-Yr PCSB Budget Base Case'!G46,0)</f>
        <v>0</v>
      </c>
      <c r="M46" s="67">
        <f>IF('5-Yr PCSB Budget Base Case'!H46,H46/'5-Yr PCSB Budget Base Case'!H46,0)</f>
        <v>0</v>
      </c>
      <c r="N46" s="67">
        <f>IF('5-Yr PCSB Budget Base Case'!I46,I46/'5-Yr PCSB Budget Base Case'!I46,0)</f>
        <v>9.3634141992495756E-3</v>
      </c>
      <c r="O46" s="67">
        <f>IF('5-Yr PCSB Budget Base Case'!J46,J46/'5-Yr PCSB Budget Base Case'!J46,0)</f>
        <v>1.8651462433378237E-2</v>
      </c>
      <c r="P46" s="94">
        <f>IF('5-Yr PCSB Budget Base Case'!K46,K46/'5-Yr PCSB Budget Base Case'!K46,0)</f>
        <v>2.7864364524992347E-2</v>
      </c>
    </row>
    <row r="47" spans="1:16" x14ac:dyDescent="0.45">
      <c r="A47" s="15" t="str">
        <f t="shared" si="3"/>
        <v>PCSB 5-Year Budget</v>
      </c>
      <c r="B47" s="150">
        <f t="shared" si="3"/>
        <v>186</v>
      </c>
      <c r="C47" s="15" t="str">
        <f t="shared" si="3"/>
        <v>Kingsman Academy PCS</v>
      </c>
      <c r="D47" s="6" t="str">
        <f t="shared" si="3"/>
        <v>2025-2026</v>
      </c>
      <c r="E47" s="39" t="s">
        <v>44</v>
      </c>
      <c r="F47" s="5" t="e">
        <f>'5-Yr PCSB Budget Base Case'!F47-'5-Yr PCSB Budget Contingency'!F47</f>
        <v>#VALUE!</v>
      </c>
      <c r="G47" s="36">
        <f>'5-Yr PCSB Budget Base Case'!G47-'5-Yr PCSB Budget Contingency'!G47</f>
        <v>0</v>
      </c>
      <c r="H47" s="36">
        <f>'5-Yr PCSB Budget Base Case'!H47-'5-Yr PCSB Budget Contingency'!H47</f>
        <v>851840.18920000084</v>
      </c>
      <c r="I47" s="36">
        <f>'5-Yr PCSB Budget Base Case'!I47-'5-Yr PCSB Budget Contingency'!I47</f>
        <v>761545.43823049869</v>
      </c>
      <c r="J47" s="36">
        <f>'5-Yr PCSB Budget Base Case'!J47-'5-Yr PCSB Budget Contingency'!J47</f>
        <v>147374.0399084799</v>
      </c>
      <c r="K47" s="36">
        <f>'5-Yr PCSB Budget Base Case'!K47-'5-Yr PCSB Budget Contingency'!K47</f>
        <v>224378.79071189091</v>
      </c>
      <c r="L47" s="80">
        <f>IF('5-Yr PCSB Budget Base Case'!G47,G47/'5-Yr PCSB Budget Base Case'!G47,0)</f>
        <v>0</v>
      </c>
      <c r="M47" s="67">
        <f>IF('5-Yr PCSB Budget Base Case'!H47,H47/'5-Yr PCSB Budget Base Case'!H47,0)</f>
        <v>0.1189135546782302</v>
      </c>
      <c r="N47" s="67">
        <f>IF('5-Yr PCSB Budget Base Case'!I47,I47/'5-Yr PCSB Budget Base Case'!I47,0)</f>
        <v>0.10422427551910871</v>
      </c>
      <c r="O47" s="67">
        <f>IF('5-Yr PCSB Budget Base Case'!J47,J47/'5-Yr PCSB Budget Base Case'!J47,0)</f>
        <v>1.9511726259131088E-2</v>
      </c>
      <c r="P47" s="94">
        <f>IF('5-Yr PCSB Budget Base Case'!K47,K47/'5-Yr PCSB Budget Base Case'!K47,0)</f>
        <v>2.912435639384546E-2</v>
      </c>
    </row>
    <row r="48" spans="1:16" x14ac:dyDescent="0.45">
      <c r="A48" s="15" t="str">
        <f t="shared" si="3"/>
        <v>PCSB 5-Year Budget</v>
      </c>
      <c r="B48" s="150">
        <f t="shared" si="3"/>
        <v>186</v>
      </c>
      <c r="C48" s="15" t="str">
        <f t="shared" si="3"/>
        <v>Kingsman Academy PCS</v>
      </c>
      <c r="D48" s="6" t="str">
        <f t="shared" si="3"/>
        <v>2025-2026</v>
      </c>
      <c r="E48" s="40" t="s">
        <v>45</v>
      </c>
      <c r="F48" s="5" t="e">
        <f>'5-Yr PCSB Budget Base Case'!F48-'5-Yr PCSB Budget Contingency'!F48</f>
        <v>#VALUE!</v>
      </c>
      <c r="G48" s="36">
        <f>'5-Yr PCSB Budget Base Case'!G48-'5-Yr PCSB Budget Contingency'!G48</f>
        <v>0</v>
      </c>
      <c r="H48" s="36">
        <f>'5-Yr PCSB Budget Base Case'!H48-'5-Yr PCSB Budget Contingency'!H48</f>
        <v>0</v>
      </c>
      <c r="I48" s="36">
        <f>'5-Yr PCSB Budget Base Case'!I48-'5-Yr PCSB Budget Contingency'!I48</f>
        <v>0</v>
      </c>
      <c r="J48" s="36">
        <f>'5-Yr PCSB Budget Base Case'!J48-'5-Yr PCSB Budget Contingency'!J48</f>
        <v>28916.150398799684</v>
      </c>
      <c r="K48" s="36">
        <f>'5-Yr PCSB Budget Base Case'!K48-'5-Yr PCSB Budget Contingency'!K48</f>
        <v>59017.862963950494</v>
      </c>
      <c r="L48" s="80">
        <f>IF('5-Yr PCSB Budget Base Case'!G48,G48/'5-Yr PCSB Budget Base Case'!G48,0)</f>
        <v>0</v>
      </c>
      <c r="M48" s="67">
        <f>IF('5-Yr PCSB Budget Base Case'!H48,H48/'5-Yr PCSB Budget Base Case'!H48,0)</f>
        <v>0</v>
      </c>
      <c r="N48" s="67">
        <f>IF('5-Yr PCSB Budget Base Case'!I48,I48/'5-Yr PCSB Budget Base Case'!I48,0)</f>
        <v>0</v>
      </c>
      <c r="O48" s="67">
        <f>IF('5-Yr PCSB Budget Base Case'!J48,J48/'5-Yr PCSB Budget Base Case'!J48,0)</f>
        <v>2.0368574199805794E-2</v>
      </c>
      <c r="P48" s="94">
        <f>IF('5-Yr PCSB Budget Base Case'!K48,K48/'5-Yr PCSB Budget Base Case'!K48,0)</f>
        <v>4.032226958467882E-2</v>
      </c>
    </row>
    <row r="49" spans="1:16" ht="15" customHeight="1" x14ac:dyDescent="0.45">
      <c r="A49" s="15" t="str">
        <f t="shared" si="3"/>
        <v>PCSB 5-Year Budget</v>
      </c>
      <c r="B49" s="150">
        <f t="shared" si="3"/>
        <v>186</v>
      </c>
      <c r="C49" s="15" t="str">
        <f t="shared" si="3"/>
        <v>Kingsman Academy PCS</v>
      </c>
      <c r="D49" s="6" t="str">
        <f t="shared" si="3"/>
        <v>2025-2026</v>
      </c>
      <c r="E49" t="s">
        <v>46</v>
      </c>
      <c r="F49" s="5" t="e">
        <f>'5-Yr PCSB Budget Base Case'!F49-'5-Yr PCSB Budget Contingency'!F49</f>
        <v>#VALUE!</v>
      </c>
      <c r="G49" s="12">
        <f>'5-Yr PCSB Budget Base Case'!G49-'5-Yr PCSB Budget Contingency'!G49</f>
        <v>0</v>
      </c>
      <c r="H49" s="12">
        <f>'5-Yr PCSB Budget Base Case'!H49-'5-Yr PCSB Budget Contingency'!H49</f>
        <v>0</v>
      </c>
      <c r="I49" s="12">
        <f>'5-Yr PCSB Budget Base Case'!I49-'5-Yr PCSB Budget Contingency'!I49</f>
        <v>0</v>
      </c>
      <c r="J49" s="12">
        <f>'5-Yr PCSB Budget Base Case'!J49-'5-Yr PCSB Budget Contingency'!J49</f>
        <v>0</v>
      </c>
      <c r="K49" s="12">
        <f>'5-Yr PCSB Budget Base Case'!K49-'5-Yr PCSB Budget Contingency'!K49</f>
        <v>0</v>
      </c>
      <c r="L49" s="75">
        <f>IF('5-Yr PCSB Budget Base Case'!G49,G49/'5-Yr PCSB Budget Base Case'!G49,0)</f>
        <v>0</v>
      </c>
      <c r="M49" s="62">
        <f>IF('5-Yr PCSB Budget Base Case'!H49,H49/'5-Yr PCSB Budget Base Case'!H49,0)</f>
        <v>0</v>
      </c>
      <c r="N49" s="62">
        <f>IF('5-Yr PCSB Budget Base Case'!I49,I49/'5-Yr PCSB Budget Base Case'!I49,0)</f>
        <v>0</v>
      </c>
      <c r="O49" s="62">
        <f>IF('5-Yr PCSB Budget Base Case'!J49,J49/'5-Yr PCSB Budget Base Case'!J49,0)</f>
        <v>0</v>
      </c>
      <c r="P49" s="89">
        <f>IF('5-Yr PCSB Budget Base Case'!K49,K49/'5-Yr PCSB Budget Base Case'!K49,0)</f>
        <v>0</v>
      </c>
    </row>
    <row r="50" spans="1:16" x14ac:dyDescent="0.45">
      <c r="A50" s="15" t="str">
        <f t="shared" si="3"/>
        <v>PCSB 5-Year Budget</v>
      </c>
      <c r="B50" s="150">
        <f t="shared" si="3"/>
        <v>186</v>
      </c>
      <c r="C50" s="15" t="str">
        <f t="shared" si="3"/>
        <v>Kingsman Academy PCS</v>
      </c>
      <c r="D50" s="6" t="str">
        <f t="shared" si="3"/>
        <v>2025-2026</v>
      </c>
      <c r="E50" t="s">
        <v>47</v>
      </c>
      <c r="F50" s="5" t="e">
        <f>'5-Yr PCSB Budget Base Case'!F50-'5-Yr PCSB Budget Contingency'!F50</f>
        <v>#VALUE!</v>
      </c>
      <c r="G50" s="12">
        <f>'5-Yr PCSB Budget Base Case'!G50-'5-Yr PCSB Budget Contingency'!G50</f>
        <v>0</v>
      </c>
      <c r="H50" s="12">
        <f>'5-Yr PCSB Budget Base Case'!H50-'5-Yr PCSB Budget Contingency'!H50</f>
        <v>0</v>
      </c>
      <c r="I50" s="12">
        <f>'5-Yr PCSB Budget Base Case'!I50-'5-Yr PCSB Budget Contingency'!I50</f>
        <v>0</v>
      </c>
      <c r="J50" s="12">
        <f>'5-Yr PCSB Budget Base Case'!J50-'5-Yr PCSB Budget Contingency'!J50</f>
        <v>0</v>
      </c>
      <c r="K50" s="12">
        <f>'5-Yr PCSB Budget Base Case'!K50-'5-Yr PCSB Budget Contingency'!K50</f>
        <v>0</v>
      </c>
      <c r="L50" s="75">
        <f>IF('5-Yr PCSB Budget Base Case'!G50,G50/'5-Yr PCSB Budget Base Case'!G50,0)</f>
        <v>0</v>
      </c>
      <c r="M50" s="62">
        <f>IF('5-Yr PCSB Budget Base Case'!H50,H50/'5-Yr PCSB Budget Base Case'!H50,0)</f>
        <v>0</v>
      </c>
      <c r="N50" s="62">
        <f>IF('5-Yr PCSB Budget Base Case'!I50,I50/'5-Yr PCSB Budget Base Case'!I50,0)</f>
        <v>0</v>
      </c>
      <c r="O50" s="62">
        <f>IF('5-Yr PCSB Budget Base Case'!J50,J50/'5-Yr PCSB Budget Base Case'!J50,0)</f>
        <v>0</v>
      </c>
      <c r="P50" s="89">
        <f>IF('5-Yr PCSB Budget Base Case'!K50,K50/'5-Yr PCSB Budget Base Case'!K50,0)</f>
        <v>0</v>
      </c>
    </row>
    <row r="51" spans="1:16" x14ac:dyDescent="0.45">
      <c r="A51" s="15" t="str">
        <f t="shared" si="3"/>
        <v>PCSB 5-Year Budget</v>
      </c>
      <c r="B51" s="150">
        <f t="shared" si="3"/>
        <v>186</v>
      </c>
      <c r="C51" s="15" t="str">
        <f t="shared" si="3"/>
        <v>Kingsman Academy PCS</v>
      </c>
      <c r="D51" s="6" t="str">
        <f t="shared" si="3"/>
        <v>2025-2026</v>
      </c>
      <c r="E51" t="s">
        <v>48</v>
      </c>
      <c r="F51" s="5" t="e">
        <f>'5-Yr PCSB Budget Base Case'!F51-'5-Yr PCSB Budget Contingency'!F51</f>
        <v>#VALUE!</v>
      </c>
      <c r="G51" s="12">
        <f>'5-Yr PCSB Budget Base Case'!G51-'5-Yr PCSB Budget Contingency'!G51</f>
        <v>0</v>
      </c>
      <c r="H51" s="12">
        <f>'5-Yr PCSB Budget Base Case'!H51-'5-Yr PCSB Budget Contingency'!H51</f>
        <v>0</v>
      </c>
      <c r="I51" s="12">
        <f>'5-Yr PCSB Budget Base Case'!I51-'5-Yr PCSB Budget Contingency'!I51</f>
        <v>0</v>
      </c>
      <c r="J51" s="12">
        <f>'5-Yr PCSB Budget Base Case'!J51-'5-Yr PCSB Budget Contingency'!J51</f>
        <v>0</v>
      </c>
      <c r="K51" s="12">
        <f>'5-Yr PCSB Budget Base Case'!K51-'5-Yr PCSB Budget Contingency'!K51</f>
        <v>0</v>
      </c>
      <c r="L51" s="75">
        <f>IF('5-Yr PCSB Budget Base Case'!G51,G51/'5-Yr PCSB Budget Base Case'!G51,0)</f>
        <v>0</v>
      </c>
      <c r="M51" s="62">
        <f>IF('5-Yr PCSB Budget Base Case'!H51,H51/'5-Yr PCSB Budget Base Case'!H51,0)</f>
        <v>0</v>
      </c>
      <c r="N51" s="62">
        <f>IF('5-Yr PCSB Budget Base Case'!I51,I51/'5-Yr PCSB Budget Base Case'!I51,0)</f>
        <v>0</v>
      </c>
      <c r="O51" s="62">
        <f>IF('5-Yr PCSB Budget Base Case'!J51,J51/'5-Yr PCSB Budget Base Case'!J51,0)</f>
        <v>0</v>
      </c>
      <c r="P51" s="89">
        <f>IF('5-Yr PCSB Budget Base Case'!K51,K51/'5-Yr PCSB Budget Base Case'!K51,0)</f>
        <v>0</v>
      </c>
    </row>
    <row r="52" spans="1:16" x14ac:dyDescent="0.45">
      <c r="A52" s="15" t="str">
        <f t="shared" si="3"/>
        <v>PCSB 5-Year Budget</v>
      </c>
      <c r="B52" s="150">
        <f t="shared" si="3"/>
        <v>186</v>
      </c>
      <c r="C52" s="15" t="str">
        <f t="shared" si="3"/>
        <v>Kingsman Academy PCS</v>
      </c>
      <c r="D52" s="6" t="str">
        <f t="shared" si="3"/>
        <v>2025-2026</v>
      </c>
      <c r="E52" t="s">
        <v>49</v>
      </c>
      <c r="F52" s="5" t="e">
        <f>'5-Yr PCSB Budget Base Case'!F52-'5-Yr PCSB Budget Contingency'!F52</f>
        <v>#VALUE!</v>
      </c>
      <c r="G52" s="12">
        <f>'5-Yr PCSB Budget Base Case'!G52-'5-Yr PCSB Budget Contingency'!G52</f>
        <v>0</v>
      </c>
      <c r="H52" s="12">
        <f>'5-Yr PCSB Budget Base Case'!H52-'5-Yr PCSB Budget Contingency'!H52</f>
        <v>0</v>
      </c>
      <c r="I52" s="12">
        <f>'5-Yr PCSB Budget Base Case'!I52-'5-Yr PCSB Budget Contingency'!I52</f>
        <v>0</v>
      </c>
      <c r="J52" s="12">
        <f>'5-Yr PCSB Budget Base Case'!J52-'5-Yr PCSB Budget Contingency'!J52</f>
        <v>0</v>
      </c>
      <c r="K52" s="12">
        <f>'5-Yr PCSB Budget Base Case'!K52-'5-Yr PCSB Budget Contingency'!K52</f>
        <v>0</v>
      </c>
      <c r="L52" s="75">
        <f>IF('5-Yr PCSB Budget Base Case'!G52,G52/'5-Yr PCSB Budget Base Case'!G52,0)</f>
        <v>0</v>
      </c>
      <c r="M52" s="62">
        <f>IF('5-Yr PCSB Budget Base Case'!H52,H52/'5-Yr PCSB Budget Base Case'!H52,0)</f>
        <v>0</v>
      </c>
      <c r="N52" s="62">
        <f>IF('5-Yr PCSB Budget Base Case'!I52,I52/'5-Yr PCSB Budget Base Case'!I52,0)</f>
        <v>0</v>
      </c>
      <c r="O52" s="62">
        <f>IF('5-Yr PCSB Budget Base Case'!J52,J52/'5-Yr PCSB Budget Base Case'!J52,0)</f>
        <v>0</v>
      </c>
      <c r="P52" s="89">
        <f>IF('5-Yr PCSB Budget Base Case'!K52,K52/'5-Yr PCSB Budget Base Case'!K52,0)</f>
        <v>0</v>
      </c>
    </row>
    <row r="53" spans="1:16" x14ac:dyDescent="0.45">
      <c r="A53" s="15" t="str">
        <f t="shared" si="3"/>
        <v>PCSB 5-Year Budget</v>
      </c>
      <c r="B53" s="150">
        <f t="shared" si="3"/>
        <v>186</v>
      </c>
      <c r="C53" s="15" t="str">
        <f t="shared" si="3"/>
        <v>Kingsman Academy PCS</v>
      </c>
      <c r="D53" s="6" t="str">
        <f t="shared" si="3"/>
        <v>2025-2026</v>
      </c>
      <c r="E53" s="17" t="s">
        <v>50</v>
      </c>
      <c r="F53" s="5" t="e">
        <f>'5-Yr PCSB Budget Base Case'!F53-'5-Yr PCSB Budget Contingency'!F53</f>
        <v>#VALUE!</v>
      </c>
      <c r="G53" s="22">
        <f>'5-Yr PCSB Budget Base Case'!G53-'5-Yr PCSB Budget Contingency'!G53</f>
        <v>0</v>
      </c>
      <c r="H53" s="22">
        <f>'5-Yr PCSB Budget Base Case'!H53-'5-Yr PCSB Budget Contingency'!H53</f>
        <v>851840.18919999897</v>
      </c>
      <c r="I53" s="22">
        <f>'5-Yr PCSB Budget Base Case'!I53-'5-Yr PCSB Budget Contingency'!I53</f>
        <v>837833.97070449591</v>
      </c>
      <c r="J53" s="22">
        <f>'5-Yr PCSB Budget Base Case'!J53-'5-Yr PCSB Budget Contingency'!J53</f>
        <v>331155.91122949868</v>
      </c>
      <c r="K53" s="22">
        <f>'5-Yr PCSB Budget Base Case'!K53-'5-Yr PCSB Budget Contingency'!K53</f>
        <v>519181.62099323422</v>
      </c>
      <c r="L53" s="81">
        <f>IF('5-Yr PCSB Budget Base Case'!G53,G53/'5-Yr PCSB Budget Base Case'!G53,0)</f>
        <v>0</v>
      </c>
      <c r="M53" s="68">
        <f>IF('5-Yr PCSB Budget Base Case'!H53,H53/'5-Yr PCSB Budget Base Case'!H53,0)</f>
        <v>4.9911772157406879E-2</v>
      </c>
      <c r="N53" s="68">
        <f>IF('5-Yr PCSB Budget Base Case'!I53,I53/'5-Yr PCSB Budget Base Case'!I53,0)</f>
        <v>4.8170704248878669E-2</v>
      </c>
      <c r="O53" s="68">
        <f>IF('5-Yr PCSB Budget Base Case'!J53,J53/'5-Yr PCSB Budget Base Case'!J53,0)</f>
        <v>1.8533206231124328E-2</v>
      </c>
      <c r="P53" s="95">
        <f>IF('5-Yr PCSB Budget Base Case'!K53,K53/'5-Yr PCSB Budget Base Case'!K53,0)</f>
        <v>2.8473416949605829E-2</v>
      </c>
    </row>
    <row r="54" spans="1:16" ht="30" customHeight="1" x14ac:dyDescent="0.45">
      <c r="A54" s="15" t="str">
        <f t="shared" si="3"/>
        <v>PCSB 5-Year Budget</v>
      </c>
      <c r="B54" s="150">
        <f t="shared" si="3"/>
        <v>186</v>
      </c>
      <c r="C54" s="15" t="str">
        <f t="shared" si="3"/>
        <v>Kingsman Academy PCS</v>
      </c>
      <c r="D54" s="6" t="str">
        <f t="shared" si="3"/>
        <v>2025-2026</v>
      </c>
      <c r="E54" t="s">
        <v>121</v>
      </c>
      <c r="F54" s="5" t="e">
        <f>'5-Yr PCSB Budget Base Case'!F54-'5-Yr PCSB Budget Contingency'!F54</f>
        <v>#VALUE!</v>
      </c>
      <c r="G54" s="53">
        <f>'5-Yr PCSB Budget Base Case'!G54-'5-Yr PCSB Budget Contingency'!G54</f>
        <v>0</v>
      </c>
      <c r="H54" s="53">
        <f>'5-Yr PCSB Budget Base Case'!H54-'5-Yr PCSB Budget Contingency'!H54</f>
        <v>0</v>
      </c>
      <c r="I54" s="53">
        <f>'5-Yr PCSB Budget Base Case'!I54-'5-Yr PCSB Budget Contingency'!I54</f>
        <v>0</v>
      </c>
      <c r="J54" s="53">
        <f>'5-Yr PCSB Budget Base Case'!J54-'5-Yr PCSB Budget Contingency'!J54</f>
        <v>0</v>
      </c>
      <c r="K54" s="53">
        <f>'5-Yr PCSB Budget Base Case'!K54-'5-Yr PCSB Budget Contingency'!K54</f>
        <v>0</v>
      </c>
      <c r="L54" s="82">
        <f>IF('5-Yr PCSB Budget Base Case'!G54,G54/'5-Yr PCSB Budget Base Case'!G54,0)</f>
        <v>0</v>
      </c>
      <c r="M54" s="69">
        <f>IF('5-Yr PCSB Budget Base Case'!H54,H54/'5-Yr PCSB Budget Base Case'!H54,0)</f>
        <v>0</v>
      </c>
      <c r="N54" s="69">
        <f>IF('5-Yr PCSB Budget Base Case'!I54,I54/'5-Yr PCSB Budget Base Case'!I54,0)</f>
        <v>0</v>
      </c>
      <c r="O54" s="69">
        <f>IF('5-Yr PCSB Budget Base Case'!J54,J54/'5-Yr PCSB Budget Base Case'!J54,0)</f>
        <v>0</v>
      </c>
      <c r="P54" s="96">
        <f>IF('5-Yr PCSB Budget Base Case'!K54,K54/'5-Yr PCSB Budget Base Case'!K54,0)</f>
        <v>0</v>
      </c>
    </row>
    <row r="55" spans="1:16" x14ac:dyDescent="0.45">
      <c r="A55" s="15" t="str">
        <f t="shared" si="3"/>
        <v>PCSB 5-Year Budget</v>
      </c>
      <c r="B55" s="150">
        <f t="shared" si="3"/>
        <v>186</v>
      </c>
      <c r="C55" s="15" t="str">
        <f t="shared" si="3"/>
        <v>Kingsman Academy PCS</v>
      </c>
      <c r="D55" s="6" t="str">
        <f t="shared" si="3"/>
        <v>2025-2026</v>
      </c>
      <c r="E55" t="s">
        <v>122</v>
      </c>
      <c r="F55" s="5" t="e">
        <f>'5-Yr PCSB Budget Base Case'!F55-'5-Yr PCSB Budget Contingency'!F55</f>
        <v>#VALUE!</v>
      </c>
      <c r="G55" s="53">
        <f>'5-Yr PCSB Budget Base Case'!G55-'5-Yr PCSB Budget Contingency'!G55</f>
        <v>0</v>
      </c>
      <c r="H55" s="53">
        <f>'5-Yr PCSB Budget Base Case'!H55-'5-Yr PCSB Budget Contingency'!H55</f>
        <v>0</v>
      </c>
      <c r="I55" s="53">
        <f>'5-Yr PCSB Budget Base Case'!I55-'5-Yr PCSB Budget Contingency'!I55</f>
        <v>0</v>
      </c>
      <c r="J55" s="53">
        <f>'5-Yr PCSB Budget Base Case'!J55-'5-Yr PCSB Budget Contingency'!J55</f>
        <v>0</v>
      </c>
      <c r="K55" s="53">
        <f>'5-Yr PCSB Budget Base Case'!K55-'5-Yr PCSB Budget Contingency'!K55</f>
        <v>0</v>
      </c>
      <c r="L55" s="82">
        <f>IF('5-Yr PCSB Budget Base Case'!G55,G55/'5-Yr PCSB Budget Base Case'!G55,0)</f>
        <v>0</v>
      </c>
      <c r="M55" s="69">
        <f>IF('5-Yr PCSB Budget Base Case'!H55,H55/'5-Yr PCSB Budget Base Case'!H55,0)</f>
        <v>0</v>
      </c>
      <c r="N55" s="69">
        <f>IF('5-Yr PCSB Budget Base Case'!I55,I55/'5-Yr PCSB Budget Base Case'!I55,0)</f>
        <v>0</v>
      </c>
      <c r="O55" s="69">
        <f>IF('5-Yr PCSB Budget Base Case'!J55,J55/'5-Yr PCSB Budget Base Case'!J55,0)</f>
        <v>0</v>
      </c>
      <c r="P55" s="96">
        <f>IF('5-Yr PCSB Budget Base Case'!K55,K55/'5-Yr PCSB Budget Base Case'!K55,0)</f>
        <v>0</v>
      </c>
    </row>
    <row r="56" spans="1:16" x14ac:dyDescent="0.45">
      <c r="A56" s="15" t="str">
        <f t="shared" si="3"/>
        <v>PCSB 5-Year Budget</v>
      </c>
      <c r="B56" s="150">
        <f t="shared" si="3"/>
        <v>186</v>
      </c>
      <c r="C56" s="15" t="str">
        <f t="shared" si="3"/>
        <v>Kingsman Academy PCS</v>
      </c>
      <c r="D56" s="6" t="str">
        <f t="shared" si="3"/>
        <v>2025-2026</v>
      </c>
      <c r="E56" t="s">
        <v>123</v>
      </c>
      <c r="F56" s="5" t="e">
        <f>'5-Yr PCSB Budget Base Case'!F56-'5-Yr PCSB Budget Contingency'!F56</f>
        <v>#VALUE!</v>
      </c>
      <c r="G56" s="53">
        <f>'5-Yr PCSB Budget Base Case'!G56-'5-Yr PCSB Budget Contingency'!G56</f>
        <v>0</v>
      </c>
      <c r="H56" s="53">
        <f>'5-Yr PCSB Budget Base Case'!H56-'5-Yr PCSB Budget Contingency'!H56</f>
        <v>0</v>
      </c>
      <c r="I56" s="53">
        <f>'5-Yr PCSB Budget Base Case'!I56-'5-Yr PCSB Budget Contingency'!I56</f>
        <v>0</v>
      </c>
      <c r="J56" s="53">
        <f>'5-Yr PCSB Budget Base Case'!J56-'5-Yr PCSB Budget Contingency'!J56</f>
        <v>0</v>
      </c>
      <c r="K56" s="53">
        <f>'5-Yr PCSB Budget Base Case'!K56-'5-Yr PCSB Budget Contingency'!K56</f>
        <v>0</v>
      </c>
      <c r="L56" s="82">
        <f>IF('5-Yr PCSB Budget Base Case'!G56,G56/'5-Yr PCSB Budget Base Case'!G56,0)</f>
        <v>0</v>
      </c>
      <c r="M56" s="69">
        <f>IF('5-Yr PCSB Budget Base Case'!H56,H56/'5-Yr PCSB Budget Base Case'!H56,0)</f>
        <v>0</v>
      </c>
      <c r="N56" s="69">
        <f>IF('5-Yr PCSB Budget Base Case'!I56,I56/'5-Yr PCSB Budget Base Case'!I56,0)</f>
        <v>0</v>
      </c>
      <c r="O56" s="69">
        <f>IF('5-Yr PCSB Budget Base Case'!J56,J56/'5-Yr PCSB Budget Base Case'!J56,0)</f>
        <v>0</v>
      </c>
      <c r="P56" s="96">
        <f>IF('5-Yr PCSB Budget Base Case'!K56,K56/'5-Yr PCSB Budget Base Case'!K56,0)</f>
        <v>0</v>
      </c>
    </row>
    <row r="57" spans="1:16" x14ac:dyDescent="0.45">
      <c r="A57" s="15" t="str">
        <f t="shared" ref="A57:D109" si="4">A$2</f>
        <v>PCSB 5-Year Budget</v>
      </c>
      <c r="B57" s="150">
        <f t="shared" si="4"/>
        <v>186</v>
      </c>
      <c r="C57" s="15" t="str">
        <f t="shared" si="4"/>
        <v>Kingsman Academy PCS</v>
      </c>
      <c r="D57" s="6" t="str">
        <f t="shared" si="4"/>
        <v>2025-2026</v>
      </c>
      <c r="E57" t="s">
        <v>54</v>
      </c>
      <c r="F57" s="5" t="e">
        <f>'5-Yr PCSB Budget Base Case'!F57-'5-Yr PCSB Budget Contingency'!F57</f>
        <v>#VALUE!</v>
      </c>
      <c r="G57" s="53">
        <f>'5-Yr PCSB Budget Base Case'!G57-'5-Yr PCSB Budget Contingency'!G57</f>
        <v>0</v>
      </c>
      <c r="H57" s="53">
        <f>'5-Yr PCSB Budget Base Case'!H57-'5-Yr PCSB Budget Contingency'!H57</f>
        <v>0</v>
      </c>
      <c r="I57" s="53">
        <f>'5-Yr PCSB Budget Base Case'!I57-'5-Yr PCSB Budget Contingency'!I57</f>
        <v>0</v>
      </c>
      <c r="J57" s="53">
        <f>'5-Yr PCSB Budget Base Case'!J57-'5-Yr PCSB Budget Contingency'!J57</f>
        <v>0</v>
      </c>
      <c r="K57" s="53">
        <f>'5-Yr PCSB Budget Base Case'!K57-'5-Yr PCSB Budget Contingency'!K57</f>
        <v>0</v>
      </c>
      <c r="L57" s="82">
        <f>IF('5-Yr PCSB Budget Base Case'!G57,G57/'5-Yr PCSB Budget Base Case'!G57,0)</f>
        <v>0</v>
      </c>
      <c r="M57" s="69">
        <f>IF('5-Yr PCSB Budget Base Case'!H57,H57/'5-Yr PCSB Budget Base Case'!H57,0)</f>
        <v>0</v>
      </c>
      <c r="N57" s="69">
        <f>IF('5-Yr PCSB Budget Base Case'!I57,I57/'5-Yr PCSB Budget Base Case'!I57,0)</f>
        <v>0</v>
      </c>
      <c r="O57" s="69">
        <f>IF('5-Yr PCSB Budget Base Case'!J57,J57/'5-Yr PCSB Budget Base Case'!J57,0)</f>
        <v>0</v>
      </c>
      <c r="P57" s="96">
        <f>IF('5-Yr PCSB Budget Base Case'!K57,K57/'5-Yr PCSB Budget Base Case'!K57,0)</f>
        <v>0</v>
      </c>
    </row>
    <row r="58" spans="1:16" x14ac:dyDescent="0.45">
      <c r="A58" s="15" t="str">
        <f t="shared" si="4"/>
        <v>PCSB 5-Year Budget</v>
      </c>
      <c r="B58" s="150">
        <f t="shared" si="4"/>
        <v>186</v>
      </c>
      <c r="C58" s="15" t="str">
        <f t="shared" si="4"/>
        <v>Kingsman Academy PCS</v>
      </c>
      <c r="D58" s="6" t="str">
        <f t="shared" si="4"/>
        <v>2025-2026</v>
      </c>
      <c r="E58" t="s">
        <v>55</v>
      </c>
      <c r="F58" s="5"/>
      <c r="G58" s="53">
        <f>'5-Yr PCSB Budget Base Case'!G58-'5-Yr PCSB Budget Contingency'!G58</f>
        <v>0</v>
      </c>
      <c r="H58" s="53">
        <f>'5-Yr PCSB Budget Base Case'!H58-'5-Yr PCSB Budget Contingency'!H58</f>
        <v>0</v>
      </c>
      <c r="I58" s="53">
        <f>'5-Yr PCSB Budget Base Case'!I58-'5-Yr PCSB Budget Contingency'!I58</f>
        <v>0</v>
      </c>
      <c r="J58" s="53">
        <f>'5-Yr PCSB Budget Base Case'!J58-'5-Yr PCSB Budget Contingency'!J58</f>
        <v>0</v>
      </c>
      <c r="K58" s="53">
        <f>'5-Yr PCSB Budget Base Case'!K58-'5-Yr PCSB Budget Contingency'!K58</f>
        <v>0</v>
      </c>
      <c r="L58" s="82">
        <f>IF('5-Yr PCSB Budget Base Case'!G58,G58/'5-Yr PCSB Budget Base Case'!G58,0)</f>
        <v>0</v>
      </c>
      <c r="M58" s="69">
        <f>IF('5-Yr PCSB Budget Base Case'!H58,H58/'5-Yr PCSB Budget Base Case'!H58,0)</f>
        <v>0</v>
      </c>
      <c r="N58" s="69">
        <f>IF('5-Yr PCSB Budget Base Case'!I58,I58/'5-Yr PCSB Budget Base Case'!I58,0)</f>
        <v>0</v>
      </c>
      <c r="O58" s="69">
        <f>IF('5-Yr PCSB Budget Base Case'!J58,J58/'5-Yr PCSB Budget Base Case'!J58,0)</f>
        <v>0</v>
      </c>
      <c r="P58" s="96">
        <f>IF('5-Yr PCSB Budget Base Case'!K58,K58/'5-Yr PCSB Budget Base Case'!K58,0)</f>
        <v>0</v>
      </c>
    </row>
    <row r="59" spans="1:16" x14ac:dyDescent="0.45">
      <c r="A59" s="15" t="str">
        <f t="shared" si="4"/>
        <v>PCSB 5-Year Budget</v>
      </c>
      <c r="B59" s="150">
        <f t="shared" si="4"/>
        <v>186</v>
      </c>
      <c r="C59" s="15" t="str">
        <f t="shared" si="4"/>
        <v>Kingsman Academy PCS</v>
      </c>
      <c r="D59" s="6" t="str">
        <f t="shared" si="4"/>
        <v>2025-2026</v>
      </c>
      <c r="E59" t="s">
        <v>56</v>
      </c>
      <c r="F59" s="5" t="e">
        <f>'5-Yr PCSB Budget Base Case'!F58-'5-Yr PCSB Budget Contingency'!F58</f>
        <v>#VALUE!</v>
      </c>
      <c r="G59" s="53">
        <f>'5-Yr PCSB Budget Base Case'!G59-'5-Yr PCSB Budget Contingency'!G59</f>
        <v>0</v>
      </c>
      <c r="H59" s="53">
        <f>'5-Yr PCSB Budget Base Case'!H59-'5-Yr PCSB Budget Contingency'!H59</f>
        <v>0</v>
      </c>
      <c r="I59" s="53">
        <f>'5-Yr PCSB Budget Base Case'!I59-'5-Yr PCSB Budget Contingency'!I59</f>
        <v>0</v>
      </c>
      <c r="J59" s="53">
        <f>'5-Yr PCSB Budget Base Case'!J59-'5-Yr PCSB Budget Contingency'!J59</f>
        <v>0</v>
      </c>
      <c r="K59" s="53">
        <f>'5-Yr PCSB Budget Base Case'!K59-'5-Yr PCSB Budget Contingency'!K59</f>
        <v>0</v>
      </c>
      <c r="L59" s="82">
        <f>IF('5-Yr PCSB Budget Base Case'!G59,G59/'5-Yr PCSB Budget Base Case'!G59,0)</f>
        <v>0</v>
      </c>
      <c r="M59" s="69">
        <f>IF('5-Yr PCSB Budget Base Case'!H59,H59/'5-Yr PCSB Budget Base Case'!H59,0)</f>
        <v>0</v>
      </c>
      <c r="N59" s="69">
        <f>IF('5-Yr PCSB Budget Base Case'!I59,I59/'5-Yr PCSB Budget Base Case'!I59,0)</f>
        <v>0</v>
      </c>
      <c r="O59" s="69">
        <f>IF('5-Yr PCSB Budget Base Case'!J59,J59/'5-Yr PCSB Budget Base Case'!J59,0)</f>
        <v>0</v>
      </c>
      <c r="P59" s="96">
        <f>IF('5-Yr PCSB Budget Base Case'!K59,K59/'5-Yr PCSB Budget Base Case'!K59,0)</f>
        <v>0</v>
      </c>
    </row>
    <row r="60" spans="1:16" x14ac:dyDescent="0.45">
      <c r="A60" s="15" t="str">
        <f t="shared" si="4"/>
        <v>PCSB 5-Year Budget</v>
      </c>
      <c r="B60" s="150">
        <f t="shared" si="4"/>
        <v>186</v>
      </c>
      <c r="C60" s="15" t="str">
        <f t="shared" si="4"/>
        <v>Kingsman Academy PCS</v>
      </c>
      <c r="D60" s="6" t="str">
        <f t="shared" si="4"/>
        <v>2025-2026</v>
      </c>
      <c r="E60" t="s">
        <v>124</v>
      </c>
      <c r="F60" s="5" t="e">
        <f>'5-Yr PCSB Budget Base Case'!F60-'5-Yr PCSB Budget Contingency'!F60</f>
        <v>#VALUE!</v>
      </c>
      <c r="G60" s="29">
        <f>'5-Yr PCSB Budget Base Case'!G60-'5-Yr PCSB Budget Contingency'!G60</f>
        <v>0</v>
      </c>
      <c r="H60" s="29">
        <f>'5-Yr PCSB Budget Base Case'!H60-'5-Yr PCSB Budget Contingency'!H60</f>
        <v>0</v>
      </c>
      <c r="I60" s="29">
        <f>'5-Yr PCSB Budget Base Case'!I60-'5-Yr PCSB Budget Contingency'!I60</f>
        <v>0</v>
      </c>
      <c r="J60" s="29">
        <f>'5-Yr PCSB Budget Base Case'!J60-'5-Yr PCSB Budget Contingency'!J60</f>
        <v>0</v>
      </c>
      <c r="K60" s="29">
        <f>'5-Yr PCSB Budget Base Case'!K60-'5-Yr PCSB Budget Contingency'!K60</f>
        <v>0</v>
      </c>
      <c r="L60" s="81">
        <f>IF('5-Yr PCSB Budget Base Case'!G60,G60/'5-Yr PCSB Budget Base Case'!G60,0)</f>
        <v>0</v>
      </c>
      <c r="M60" s="68">
        <f>IF('5-Yr PCSB Budget Base Case'!H60,H60/'5-Yr PCSB Budget Base Case'!H60,0)</f>
        <v>0</v>
      </c>
      <c r="N60" s="68">
        <f>IF('5-Yr PCSB Budget Base Case'!I60,I60/'5-Yr PCSB Budget Base Case'!I60,0)</f>
        <v>0</v>
      </c>
      <c r="O60" s="68">
        <f>IF('5-Yr PCSB Budget Base Case'!J60,J60/'5-Yr PCSB Budget Base Case'!J60,0)</f>
        <v>0</v>
      </c>
      <c r="P60" s="95">
        <f>IF('5-Yr PCSB Budget Base Case'!K60,K60/'5-Yr PCSB Budget Base Case'!K60,0)</f>
        <v>0</v>
      </c>
    </row>
    <row r="61" spans="1:16" ht="30" customHeight="1" x14ac:dyDescent="0.45">
      <c r="A61" s="15" t="str">
        <f t="shared" si="4"/>
        <v>PCSB 5-Year Budget</v>
      </c>
      <c r="B61" s="150">
        <f t="shared" si="4"/>
        <v>186</v>
      </c>
      <c r="C61" s="15" t="str">
        <f t="shared" si="4"/>
        <v>Kingsman Academy PCS</v>
      </c>
      <c r="D61" s="6" t="str">
        <f t="shared" si="4"/>
        <v>2025-2026</v>
      </c>
      <c r="E61" s="28" t="s">
        <v>58</v>
      </c>
      <c r="F61" s="5" t="e">
        <f>'5-Yr PCSB Budget Base Case'!F61-'5-Yr PCSB Budget Contingency'!F61</f>
        <v>#VALUE!</v>
      </c>
      <c r="G61" s="12">
        <f>'5-Yr PCSB Budget Base Case'!G61-'5-Yr PCSB Budget Contingency'!G61</f>
        <v>0</v>
      </c>
      <c r="H61" s="12">
        <f>'5-Yr PCSB Budget Base Case'!H61-'5-Yr PCSB Budget Contingency'!H61</f>
        <v>133486</v>
      </c>
      <c r="I61" s="12">
        <f>'5-Yr PCSB Budget Base Case'!I61-'5-Yr PCSB Budget Contingency'!I61</f>
        <v>139385.21999999974</v>
      </c>
      <c r="J61" s="12">
        <f>'5-Yr PCSB Budget Base Case'!J61-'5-Yr PCSB Budget Contingency'!J61</f>
        <v>145499.31000000006</v>
      </c>
      <c r="K61" s="12">
        <f>'5-Yr PCSB Budget Base Case'!K61-'5-Yr PCSB Budget Contingency'!K61</f>
        <v>151835.47999999998</v>
      </c>
      <c r="L61" s="75">
        <f>IF('5-Yr PCSB Budget Base Case'!G61,G61/'5-Yr PCSB Budget Base Case'!G61,0)</f>
        <v>0</v>
      </c>
      <c r="M61" s="62">
        <f>IF('5-Yr PCSB Budget Base Case'!H61,H61/'5-Yr PCSB Budget Base Case'!H61,0)</f>
        <v>3.4247200927721849E-2</v>
      </c>
      <c r="N61" s="62">
        <f>IF('5-Yr PCSB Budget Base Case'!I61,I61/'5-Yr PCSB Budget Base Case'!I61,0)</f>
        <v>3.5031059684552758E-2</v>
      </c>
      <c r="O61" s="62">
        <f>IF('5-Yr PCSB Budget Base Case'!J61,J61/'5-Yr PCSB Budget Base Case'!J61,0)</f>
        <v>3.5821313342316342E-2</v>
      </c>
      <c r="P61" s="89">
        <f>IF('5-Yr PCSB Budget Base Case'!K61,K61/'5-Yr PCSB Budget Base Case'!K61,0)</f>
        <v>3.6618003748059749E-2</v>
      </c>
    </row>
    <row r="62" spans="1:16" ht="15" customHeight="1" x14ac:dyDescent="0.45">
      <c r="A62" s="15" t="str">
        <f t="shared" si="4"/>
        <v>PCSB 5-Year Budget</v>
      </c>
      <c r="B62" s="150">
        <f t="shared" si="4"/>
        <v>186</v>
      </c>
      <c r="C62" s="15" t="str">
        <f t="shared" si="4"/>
        <v>Kingsman Academy PCS</v>
      </c>
      <c r="D62" s="6" t="str">
        <f t="shared" si="4"/>
        <v>2025-2026</v>
      </c>
      <c r="E62" s="28" t="s">
        <v>59</v>
      </c>
      <c r="F62" s="5" t="e">
        <f>'5-Yr PCSB Budget Base Case'!F62-'5-Yr PCSB Budget Contingency'!F62</f>
        <v>#VALUE!</v>
      </c>
      <c r="G62" s="12">
        <f>'5-Yr PCSB Budget Base Case'!G62-'5-Yr PCSB Budget Contingency'!G62</f>
        <v>0</v>
      </c>
      <c r="H62" s="12">
        <f>'5-Yr PCSB Budget Base Case'!H62-'5-Yr PCSB Budget Contingency'!H62</f>
        <v>165781</v>
      </c>
      <c r="I62" s="12">
        <f>'5-Yr PCSB Budget Base Case'!I62-'5-Yr PCSB Budget Contingency'!I62</f>
        <v>187392.26</v>
      </c>
      <c r="J62" s="12">
        <f>'5-Yr PCSB Budget Base Case'!J62-'5-Yr PCSB Budget Contingency'!J62</f>
        <v>209663.05000000005</v>
      </c>
      <c r="K62" s="12">
        <f>'5-Yr PCSB Budget Base Case'!K62-'5-Yr PCSB Budget Contingency'!K62</f>
        <v>232610.17000000016</v>
      </c>
      <c r="L62" s="75">
        <f>IF('5-Yr PCSB Budget Base Case'!G62,G62/'5-Yr PCSB Budget Base Case'!G62,0)</f>
        <v>0</v>
      </c>
      <c r="M62" s="62">
        <f>IF('5-Yr PCSB Budget Base Case'!H62,H62/'5-Yr PCSB Budget Base Case'!H62,0)</f>
        <v>9.3472216715487527E-2</v>
      </c>
      <c r="N62" s="62">
        <f>IF('5-Yr PCSB Budget Base Case'!I62,I62/'5-Yr PCSB Budget Base Case'!I62,0)</f>
        <v>0.1034587483850811</v>
      </c>
      <c r="O62" s="62">
        <f>IF('5-Yr PCSB Budget Base Case'!J62,J62/'5-Yr PCSB Budget Base Case'!J62,0)</f>
        <v>0.11334456494633159</v>
      </c>
      <c r="P62" s="89">
        <f>IF('5-Yr PCSB Budget Base Case'!K62,K62/'5-Yr PCSB Budget Base Case'!K62,0)</f>
        <v>0.12313064124491818</v>
      </c>
    </row>
    <row r="63" spans="1:16" ht="15" customHeight="1" x14ac:dyDescent="0.45">
      <c r="A63" s="15" t="str">
        <f t="shared" si="4"/>
        <v>PCSB 5-Year Budget</v>
      </c>
      <c r="B63" s="150">
        <f t="shared" si="4"/>
        <v>186</v>
      </c>
      <c r="C63" s="15" t="str">
        <f t="shared" si="4"/>
        <v>Kingsman Academy PCS</v>
      </c>
      <c r="D63" s="6" t="str">
        <f t="shared" si="4"/>
        <v>2025-2026</v>
      </c>
      <c r="E63" s="28" t="s">
        <v>60</v>
      </c>
      <c r="F63" s="5" t="e">
        <f>'5-Yr PCSB Budget Base Case'!F63-'5-Yr PCSB Budget Contingency'!F63</f>
        <v>#VALUE!</v>
      </c>
      <c r="G63" s="12">
        <f>'5-Yr PCSB Budget Base Case'!G63-'5-Yr PCSB Budget Contingency'!G63</f>
        <v>0</v>
      </c>
      <c r="H63" s="12">
        <f>'5-Yr PCSB Budget Base Case'!H63-'5-Yr PCSB Budget Contingency'!H63</f>
        <v>0</v>
      </c>
      <c r="I63" s="12">
        <f>'5-Yr PCSB Budget Base Case'!I63-'5-Yr PCSB Budget Contingency'!I63</f>
        <v>0</v>
      </c>
      <c r="J63" s="12">
        <f>'5-Yr PCSB Budget Base Case'!J63-'5-Yr PCSB Budget Contingency'!J63</f>
        <v>0</v>
      </c>
      <c r="K63" s="12">
        <f>'5-Yr PCSB Budget Base Case'!K63-'5-Yr PCSB Budget Contingency'!K63</f>
        <v>0</v>
      </c>
      <c r="L63" s="75">
        <f>IF('5-Yr PCSB Budget Base Case'!G63,G63/'5-Yr PCSB Budget Base Case'!G63,0)</f>
        <v>0</v>
      </c>
      <c r="M63" s="62">
        <f>IF('5-Yr PCSB Budget Base Case'!H63,H63/'5-Yr PCSB Budget Base Case'!H63,0)</f>
        <v>0</v>
      </c>
      <c r="N63" s="62">
        <f>IF('5-Yr PCSB Budget Base Case'!I63,I63/'5-Yr PCSB Budget Base Case'!I63,0)</f>
        <v>0</v>
      </c>
      <c r="O63" s="62">
        <f>IF('5-Yr PCSB Budget Base Case'!J63,J63/'5-Yr PCSB Budget Base Case'!J63,0)</f>
        <v>0</v>
      </c>
      <c r="P63" s="89">
        <f>IF('5-Yr PCSB Budget Base Case'!K63,K63/'5-Yr PCSB Budget Base Case'!K63,0)</f>
        <v>0</v>
      </c>
    </row>
    <row r="64" spans="1:16" ht="15" customHeight="1" x14ac:dyDescent="0.45">
      <c r="A64" s="15" t="str">
        <f t="shared" si="4"/>
        <v>PCSB 5-Year Budget</v>
      </c>
      <c r="B64" s="150">
        <f t="shared" si="4"/>
        <v>186</v>
      </c>
      <c r="C64" s="15" t="str">
        <f t="shared" si="4"/>
        <v>Kingsman Academy PCS</v>
      </c>
      <c r="D64" s="6" t="str">
        <f t="shared" si="4"/>
        <v>2025-2026</v>
      </c>
      <c r="E64" s="17" t="s">
        <v>61</v>
      </c>
      <c r="F64" s="5" t="e">
        <f>'5-Yr PCSB Budget Base Case'!F64-'5-Yr PCSB Budget Contingency'!F64</f>
        <v>#VALUE!</v>
      </c>
      <c r="G64" s="23">
        <f>'5-Yr PCSB Budget Base Case'!G64-'5-Yr PCSB Budget Contingency'!G64</f>
        <v>0</v>
      </c>
      <c r="H64" s="23">
        <f>'5-Yr PCSB Budget Base Case'!H64-'5-Yr PCSB Budget Contingency'!H64</f>
        <v>299267</v>
      </c>
      <c r="I64" s="23">
        <f>'5-Yr PCSB Budget Base Case'!I64-'5-Yr PCSB Budget Contingency'!I64</f>
        <v>326777.47999999952</v>
      </c>
      <c r="J64" s="23">
        <f>'5-Yr PCSB Budget Base Case'!J64-'5-Yr PCSB Budget Contingency'!J64</f>
        <v>355162.36000000034</v>
      </c>
      <c r="K64" s="23">
        <f>'5-Yr PCSB Budget Base Case'!K64-'5-Yr PCSB Budget Contingency'!K64</f>
        <v>384445.65000000037</v>
      </c>
      <c r="L64" s="83">
        <f>IF('5-Yr PCSB Budget Base Case'!G64,G64/'5-Yr PCSB Budget Base Case'!G64,0)</f>
        <v>0</v>
      </c>
      <c r="M64" s="70">
        <f>IF('5-Yr PCSB Budget Base Case'!H64,H64/'5-Yr PCSB Budget Base Case'!H64,0)</f>
        <v>5.0303223454573359E-2</v>
      </c>
      <c r="N64" s="70">
        <f>IF('5-Yr PCSB Budget Base Case'!I64,I64/'5-Yr PCSB Budget Base Case'!I64,0)</f>
        <v>5.3805690096145102E-2</v>
      </c>
      <c r="O64" s="70">
        <f>IF('5-Yr PCSB Budget Base Case'!J64,J64/'5-Yr PCSB Budget Base Case'!J64,0)</f>
        <v>5.7279012146540652E-2</v>
      </c>
      <c r="P64" s="97">
        <f>IF('5-Yr PCSB Budget Base Case'!K64,K64/'5-Yr PCSB Budget Base Case'!K64,0)</f>
        <v>6.0736422619382696E-2</v>
      </c>
    </row>
    <row r="65" spans="1:16" ht="15" customHeight="1" x14ac:dyDescent="0.45">
      <c r="A65" s="15" t="str">
        <f t="shared" si="4"/>
        <v>PCSB 5-Year Budget</v>
      </c>
      <c r="B65" s="150">
        <f t="shared" si="4"/>
        <v>186</v>
      </c>
      <c r="C65" s="15" t="str">
        <f t="shared" si="4"/>
        <v>Kingsman Academy PCS</v>
      </c>
      <c r="D65" s="6" t="str">
        <f t="shared" si="4"/>
        <v>2025-2026</v>
      </c>
      <c r="E65" s="28" t="s">
        <v>62</v>
      </c>
      <c r="F65" s="5" t="e">
        <f>'5-Yr PCSB Budget Base Case'!F65-'5-Yr PCSB Budget Contingency'!F65</f>
        <v>#VALUE!</v>
      </c>
      <c r="G65" s="12">
        <f>'5-Yr PCSB Budget Base Case'!G65-'5-Yr PCSB Budget Contingency'!G65</f>
        <v>0</v>
      </c>
      <c r="H65" s="12">
        <f>'5-Yr PCSB Budget Base Case'!H65-'5-Yr PCSB Budget Contingency'!H65</f>
        <v>0</v>
      </c>
      <c r="I65" s="12">
        <f>'5-Yr PCSB Budget Base Case'!I65-'5-Yr PCSB Budget Contingency'!I65</f>
        <v>0</v>
      </c>
      <c r="J65" s="12">
        <f>'5-Yr PCSB Budget Base Case'!J65-'5-Yr PCSB Budget Contingency'!J65</f>
        <v>0</v>
      </c>
      <c r="K65" s="12">
        <f>'5-Yr PCSB Budget Base Case'!K65-'5-Yr PCSB Budget Contingency'!K65</f>
        <v>0</v>
      </c>
      <c r="L65" s="75">
        <f>IF('5-Yr PCSB Budget Base Case'!G65,G65/'5-Yr PCSB Budget Base Case'!G65,0)</f>
        <v>0</v>
      </c>
      <c r="M65" s="62">
        <f>IF('5-Yr PCSB Budget Base Case'!H65,H65/'5-Yr PCSB Budget Base Case'!H65,0)</f>
        <v>0</v>
      </c>
      <c r="N65" s="62">
        <f>IF('5-Yr PCSB Budget Base Case'!I65,I65/'5-Yr PCSB Budget Base Case'!I65,0)</f>
        <v>0</v>
      </c>
      <c r="O65" s="62">
        <f>IF('5-Yr PCSB Budget Base Case'!J65,J65/'5-Yr PCSB Budget Base Case'!J65,0)</f>
        <v>0</v>
      </c>
      <c r="P65" s="89">
        <f>IF('5-Yr PCSB Budget Base Case'!K65,K65/'5-Yr PCSB Budget Base Case'!K65,0)</f>
        <v>0</v>
      </c>
    </row>
    <row r="66" spans="1:16" ht="15" customHeight="1" x14ac:dyDescent="0.45">
      <c r="A66" s="15" t="str">
        <f t="shared" si="4"/>
        <v>PCSB 5-Year Budget</v>
      </c>
      <c r="B66" s="150">
        <f t="shared" si="4"/>
        <v>186</v>
      </c>
      <c r="C66" s="15" t="str">
        <f t="shared" si="4"/>
        <v>Kingsman Academy PCS</v>
      </c>
      <c r="D66" s="6" t="str">
        <f t="shared" si="4"/>
        <v>2025-2026</v>
      </c>
      <c r="E66" s="28" t="s">
        <v>63</v>
      </c>
      <c r="F66" s="5" t="e">
        <f>'5-Yr PCSB Budget Base Case'!F66-'5-Yr PCSB Budget Contingency'!F66</f>
        <v>#VALUE!</v>
      </c>
      <c r="G66" s="12">
        <f>'5-Yr PCSB Budget Base Case'!G66-'5-Yr PCSB Budget Contingency'!G66</f>
        <v>0</v>
      </c>
      <c r="H66" s="12">
        <f>'5-Yr PCSB Budget Base Case'!H66-'5-Yr PCSB Budget Contingency'!H66</f>
        <v>0</v>
      </c>
      <c r="I66" s="12">
        <f>'5-Yr PCSB Budget Base Case'!I66-'5-Yr PCSB Budget Contingency'!I66</f>
        <v>0</v>
      </c>
      <c r="J66" s="12">
        <f>'5-Yr PCSB Budget Base Case'!J66-'5-Yr PCSB Budget Contingency'!J66</f>
        <v>0</v>
      </c>
      <c r="K66" s="12">
        <f>'5-Yr PCSB Budget Base Case'!K66-'5-Yr PCSB Budget Contingency'!K66</f>
        <v>0</v>
      </c>
      <c r="L66" s="75">
        <f>IF('5-Yr PCSB Budget Base Case'!G66,G66/'5-Yr PCSB Budget Base Case'!G66,0)</f>
        <v>0</v>
      </c>
      <c r="M66" s="62">
        <f>IF('5-Yr PCSB Budget Base Case'!H66,H66/'5-Yr PCSB Budget Base Case'!H66,0)</f>
        <v>0</v>
      </c>
      <c r="N66" s="62">
        <f>IF('5-Yr PCSB Budget Base Case'!I66,I66/'5-Yr PCSB Budget Base Case'!I66,0)</f>
        <v>0</v>
      </c>
      <c r="O66" s="62">
        <f>IF('5-Yr PCSB Budget Base Case'!J66,J66/'5-Yr PCSB Budget Base Case'!J66,0)</f>
        <v>0</v>
      </c>
      <c r="P66" s="89">
        <f>IF('5-Yr PCSB Budget Base Case'!K66,K66/'5-Yr PCSB Budget Base Case'!K66,0)</f>
        <v>0</v>
      </c>
    </row>
    <row r="67" spans="1:16" ht="15" customHeight="1" x14ac:dyDescent="0.45">
      <c r="A67" s="15" t="str">
        <f t="shared" si="4"/>
        <v>PCSB 5-Year Budget</v>
      </c>
      <c r="B67" s="150">
        <f t="shared" si="4"/>
        <v>186</v>
      </c>
      <c r="C67" s="15" t="str">
        <f t="shared" si="4"/>
        <v>Kingsman Academy PCS</v>
      </c>
      <c r="D67" s="6" t="str">
        <f t="shared" si="4"/>
        <v>2025-2026</v>
      </c>
      <c r="E67" s="17" t="s">
        <v>64</v>
      </c>
      <c r="F67" s="5" t="e">
        <f>'5-Yr PCSB Budget Base Case'!F67-'5-Yr PCSB Budget Contingency'!F67</f>
        <v>#VALUE!</v>
      </c>
      <c r="G67" s="22">
        <f>'5-Yr PCSB Budget Base Case'!G67-'5-Yr PCSB Budget Contingency'!G67</f>
        <v>0</v>
      </c>
      <c r="H67" s="22">
        <f>'5-Yr PCSB Budget Base Case'!H67-'5-Yr PCSB Budget Contingency'!H67</f>
        <v>299267</v>
      </c>
      <c r="I67" s="22">
        <f>'5-Yr PCSB Budget Base Case'!I67-'5-Yr PCSB Budget Contingency'!I67</f>
        <v>326777.47999999952</v>
      </c>
      <c r="J67" s="22">
        <f>'5-Yr PCSB Budget Base Case'!J67-'5-Yr PCSB Budget Contingency'!J67</f>
        <v>355162.36000000034</v>
      </c>
      <c r="K67" s="22">
        <f>'5-Yr PCSB Budget Base Case'!K67-'5-Yr PCSB Budget Contingency'!K67</f>
        <v>384445.65000000037</v>
      </c>
      <c r="L67" s="81">
        <f>IF('5-Yr PCSB Budget Base Case'!G67,G67/'5-Yr PCSB Budget Base Case'!G67,0)</f>
        <v>0</v>
      </c>
      <c r="M67" s="68">
        <f>IF('5-Yr PCSB Budget Base Case'!H67,H67/'5-Yr PCSB Budget Base Case'!H67,0)</f>
        <v>3.8174250758729766E-2</v>
      </c>
      <c r="N67" s="68">
        <f>IF('5-Yr PCSB Budget Base Case'!I67,I67/'5-Yr PCSB Budget Base Case'!I67,0)</f>
        <v>4.0854440088304037E-2</v>
      </c>
      <c r="O67" s="68">
        <f>IF('5-Yr PCSB Budget Base Case'!J67,J67/'5-Yr PCSB Budget Base Case'!J67,0)</f>
        <v>4.3494205013709292E-2</v>
      </c>
      <c r="P67" s="95">
        <f>IF('5-Yr PCSB Budget Base Case'!K67,K67/'5-Yr PCSB Budget Base Case'!K67,0)</f>
        <v>4.6151918832858935E-2</v>
      </c>
    </row>
    <row r="68" spans="1:16" ht="30" customHeight="1" x14ac:dyDescent="0.45">
      <c r="A68" s="15" t="str">
        <f t="shared" si="4"/>
        <v>PCSB 5-Year Budget</v>
      </c>
      <c r="B68" s="150">
        <f t="shared" si="4"/>
        <v>186</v>
      </c>
      <c r="C68" s="15" t="str">
        <f t="shared" si="4"/>
        <v>Kingsman Academy PCS</v>
      </c>
      <c r="D68" s="6" t="str">
        <f t="shared" si="4"/>
        <v>2025-2026</v>
      </c>
      <c r="E68" s="18" t="s">
        <v>65</v>
      </c>
      <c r="F68" s="5" t="e">
        <f>'5-Yr PCSB Budget Base Case'!F68-'5-Yr PCSB Budget Contingency'!F68</f>
        <v>#VALUE!</v>
      </c>
      <c r="G68" s="12">
        <f>'5-Yr PCSB Budget Base Case'!G68-'5-Yr PCSB Budget Contingency'!G68</f>
        <v>0</v>
      </c>
      <c r="H68" s="12">
        <f>'5-Yr PCSB Budget Base Case'!H68-'5-Yr PCSB Budget Contingency'!H68</f>
        <v>240000</v>
      </c>
      <c r="I68" s="12">
        <f>'5-Yr PCSB Budget Base Case'!I68-'5-Yr PCSB Budget Contingency'!I68</f>
        <v>240000</v>
      </c>
      <c r="J68" s="12">
        <f>'5-Yr PCSB Budget Base Case'!J68-'5-Yr PCSB Budget Contingency'!J68</f>
        <v>0</v>
      </c>
      <c r="K68" s="12">
        <f>'5-Yr PCSB Budget Base Case'!K68-'5-Yr PCSB Budget Contingency'!K68</f>
        <v>0</v>
      </c>
      <c r="L68" s="75">
        <f>IF('5-Yr PCSB Budget Base Case'!G68,G68/'5-Yr PCSB Budget Base Case'!G68,0)</f>
        <v>0</v>
      </c>
      <c r="M68" s="62">
        <f>IF('5-Yr PCSB Budget Base Case'!H68,H68/'5-Yr PCSB Budget Base Case'!H68,0)</f>
        <v>0.10552975939214859</v>
      </c>
      <c r="N68" s="62">
        <f>IF('5-Yr PCSB Budget Base Case'!I68,I68/'5-Yr PCSB Budget Base Case'!I68,0)</f>
        <v>0.10389309054672441</v>
      </c>
      <c r="O68" s="62">
        <f>IF('5-Yr PCSB Budget Base Case'!J68,J68/'5-Yr PCSB Budget Base Case'!J68,0)</f>
        <v>0</v>
      </c>
      <c r="P68" s="89">
        <f>IF('5-Yr PCSB Budget Base Case'!K68,K68/'5-Yr PCSB Budget Base Case'!K68,0)</f>
        <v>0</v>
      </c>
    </row>
    <row r="69" spans="1:16" ht="15" customHeight="1" x14ac:dyDescent="0.45">
      <c r="A69" s="15" t="str">
        <f t="shared" si="4"/>
        <v>PCSB 5-Year Budget</v>
      </c>
      <c r="B69" s="150">
        <f t="shared" si="4"/>
        <v>186</v>
      </c>
      <c r="C69" s="15" t="str">
        <f t="shared" si="4"/>
        <v>Kingsman Academy PCS</v>
      </c>
      <c r="D69" s="6" t="str">
        <f t="shared" si="4"/>
        <v>2025-2026</v>
      </c>
      <c r="E69" s="18" t="s">
        <v>66</v>
      </c>
      <c r="F69" s="5" t="e">
        <f>'5-Yr PCSB Budget Base Case'!F69-'5-Yr PCSB Budget Contingency'!F69</f>
        <v>#VALUE!</v>
      </c>
      <c r="G69" s="12">
        <f>'5-Yr PCSB Budget Base Case'!G69-'5-Yr PCSB Budget Contingency'!G69</f>
        <v>0</v>
      </c>
      <c r="H69" s="12">
        <f>'5-Yr PCSB Budget Base Case'!H69-'5-Yr PCSB Budget Contingency'!H69</f>
        <v>80000</v>
      </c>
      <c r="I69" s="12">
        <f>'5-Yr PCSB Budget Base Case'!I69-'5-Yr PCSB Budget Contingency'!I69</f>
        <v>80000</v>
      </c>
      <c r="J69" s="12">
        <f>'5-Yr PCSB Budget Base Case'!J69-'5-Yr PCSB Budget Contingency'!J69</f>
        <v>0</v>
      </c>
      <c r="K69" s="12">
        <f>'5-Yr PCSB Budget Base Case'!K69-'5-Yr PCSB Budget Contingency'!K69</f>
        <v>0</v>
      </c>
      <c r="L69" s="75">
        <f>IF('5-Yr PCSB Budget Base Case'!G69,G69/'5-Yr PCSB Budget Base Case'!G69,0)</f>
        <v>0</v>
      </c>
      <c r="M69" s="62">
        <f>IF('5-Yr PCSB Budget Base Case'!H69,H69/'5-Yr PCSB Budget Base Case'!H69,0)</f>
        <v>3.9183398385937859E-2</v>
      </c>
      <c r="N69" s="62">
        <f>IF('5-Yr PCSB Budget Base Case'!I69,I69/'5-Yr PCSB Budget Base Case'!I69,0)</f>
        <v>3.8216603107678625E-2</v>
      </c>
      <c r="O69" s="62">
        <f>IF('5-Yr PCSB Budget Base Case'!J69,J69/'5-Yr PCSB Budget Base Case'!J69,0)</f>
        <v>0</v>
      </c>
      <c r="P69" s="89">
        <f>IF('5-Yr PCSB Budget Base Case'!K69,K69/'5-Yr PCSB Budget Base Case'!K69,0)</f>
        <v>0</v>
      </c>
    </row>
    <row r="70" spans="1:16" ht="15" customHeight="1" x14ac:dyDescent="0.45">
      <c r="A70" s="15" t="str">
        <f t="shared" si="4"/>
        <v>PCSB 5-Year Budget</v>
      </c>
      <c r="B70" s="150">
        <f t="shared" si="4"/>
        <v>186</v>
      </c>
      <c r="C70" s="15" t="str">
        <f t="shared" si="4"/>
        <v>Kingsman Academy PCS</v>
      </c>
      <c r="D70" s="6" t="str">
        <f t="shared" si="4"/>
        <v>2025-2026</v>
      </c>
      <c r="E70" s="18" t="s">
        <v>67</v>
      </c>
      <c r="F70" s="5" t="e">
        <f>'5-Yr PCSB Budget Base Case'!F70-'5-Yr PCSB Budget Contingency'!F70</f>
        <v>#VALUE!</v>
      </c>
      <c r="G70" s="12">
        <f ca="1">'5-Yr PCSB Budget Base Case'!G70-'5-Yr PCSB Budget Contingency'!G70</f>
        <v>0</v>
      </c>
      <c r="H70" s="12">
        <f>'5-Yr PCSB Budget Base Case'!H70-'5-Yr PCSB Budget Contingency'!H70</f>
        <v>0</v>
      </c>
      <c r="I70" s="12">
        <f>'5-Yr PCSB Budget Base Case'!I70-'5-Yr PCSB Budget Contingency'!I70</f>
        <v>0</v>
      </c>
      <c r="J70" s="12">
        <f>'5-Yr PCSB Budget Base Case'!J70-'5-Yr PCSB Budget Contingency'!J70</f>
        <v>0</v>
      </c>
      <c r="K70" s="12">
        <f>'5-Yr PCSB Budget Base Case'!K70-'5-Yr PCSB Budget Contingency'!K70</f>
        <v>0</v>
      </c>
      <c r="L70" s="75">
        <f ca="1">IF('5-Yr PCSB Budget Base Case'!G70,G70/'5-Yr PCSB Budget Base Case'!G70,0)</f>
        <v>0</v>
      </c>
      <c r="M70" s="62">
        <f>IF('5-Yr PCSB Budget Base Case'!H70,H70/'5-Yr PCSB Budget Base Case'!H70,0)</f>
        <v>0</v>
      </c>
      <c r="N70" s="62">
        <f>IF('5-Yr PCSB Budget Base Case'!I70,I70/'5-Yr PCSB Budget Base Case'!I70,0)</f>
        <v>0</v>
      </c>
      <c r="O70" s="62">
        <f>IF('5-Yr PCSB Budget Base Case'!J70,J70/'5-Yr PCSB Budget Base Case'!J70,0)</f>
        <v>0</v>
      </c>
      <c r="P70" s="89">
        <f>IF('5-Yr PCSB Budget Base Case'!K70,K70/'5-Yr PCSB Budget Base Case'!K70,0)</f>
        <v>0</v>
      </c>
    </row>
    <row r="71" spans="1:16" ht="15" customHeight="1" x14ac:dyDescent="0.45">
      <c r="A71" s="15" t="str">
        <f t="shared" si="4"/>
        <v>PCSB 5-Year Budget</v>
      </c>
      <c r="B71" s="150">
        <f t="shared" si="4"/>
        <v>186</v>
      </c>
      <c r="C71" s="15" t="str">
        <f t="shared" si="4"/>
        <v>Kingsman Academy PCS</v>
      </c>
      <c r="D71" s="6" t="str">
        <f t="shared" si="4"/>
        <v>2025-2026</v>
      </c>
      <c r="E71" s="17" t="s">
        <v>68</v>
      </c>
      <c r="F71" s="5" t="e">
        <f>'5-Yr PCSB Budget Base Case'!F71-'5-Yr PCSB Budget Contingency'!F71</f>
        <v>#VALUE!</v>
      </c>
      <c r="G71" s="22">
        <f ca="1">'5-Yr PCSB Budget Base Case'!G71-'5-Yr PCSB Budget Contingency'!G71</f>
        <v>707166</v>
      </c>
      <c r="H71" s="22">
        <f>'5-Yr PCSB Budget Base Case'!H71-'5-Yr PCSB Budget Contingency'!H71</f>
        <v>320000</v>
      </c>
      <c r="I71" s="22">
        <f>'5-Yr PCSB Budget Base Case'!I71-'5-Yr PCSB Budget Contingency'!I71</f>
        <v>320000</v>
      </c>
      <c r="J71" s="22">
        <f>'5-Yr PCSB Budget Base Case'!J71-'5-Yr PCSB Budget Contingency'!J71</f>
        <v>0</v>
      </c>
      <c r="K71" s="22">
        <f>'5-Yr PCSB Budget Base Case'!K71-'5-Yr PCSB Budget Contingency'!K71</f>
        <v>0</v>
      </c>
      <c r="L71" s="81">
        <f ca="1">IF('5-Yr PCSB Budget Base Case'!G71,G71/'5-Yr PCSB Budget Base Case'!G71,0)</f>
        <v>0.34084477851495004</v>
      </c>
      <c r="M71" s="68">
        <f>IF('5-Yr PCSB Budget Base Case'!H71,H71/'5-Yr PCSB Budget Base Case'!H71,0)</f>
        <v>6.9190371035526874E-2</v>
      </c>
      <c r="N71" s="68">
        <f>IF('5-Yr PCSB Budget Base Case'!I71,I71/'5-Yr PCSB Budget Base Case'!I71,0)</f>
        <v>6.7772660000660789E-2</v>
      </c>
      <c r="O71" s="68">
        <f>IF('5-Yr PCSB Budget Base Case'!J71,J71/'5-Yr PCSB Budget Base Case'!J71,0)</f>
        <v>0</v>
      </c>
      <c r="P71" s="95">
        <f>IF('5-Yr PCSB Budget Base Case'!K71,K71/'5-Yr PCSB Budget Base Case'!K71,0)</f>
        <v>0</v>
      </c>
    </row>
    <row r="72" spans="1:16" ht="30" customHeight="1" x14ac:dyDescent="0.45">
      <c r="A72" s="15" t="str">
        <f t="shared" si="4"/>
        <v>PCSB 5-Year Budget</v>
      </c>
      <c r="B72" s="150">
        <f t="shared" si="4"/>
        <v>186</v>
      </c>
      <c r="C72" s="15" t="str">
        <f t="shared" si="4"/>
        <v>Kingsman Academy PCS</v>
      </c>
      <c r="D72" s="6" t="str">
        <f t="shared" si="4"/>
        <v>2025-2026</v>
      </c>
      <c r="E72" t="s">
        <v>69</v>
      </c>
      <c r="F72" s="5" t="e">
        <f>'5-Yr PCSB Budget Base Case'!F72-'5-Yr PCSB Budget Contingency'!F72</f>
        <v>#VALUE!</v>
      </c>
      <c r="G72" s="12">
        <f>'5-Yr PCSB Budget Base Case'!G72-'5-Yr PCSB Budget Contingency'!G72</f>
        <v>0</v>
      </c>
      <c r="H72" s="12">
        <f>'5-Yr PCSB Budget Base Case'!H72-'5-Yr PCSB Budget Contingency'!H72</f>
        <v>0</v>
      </c>
      <c r="I72" s="12">
        <f>'5-Yr PCSB Budget Base Case'!I72-'5-Yr PCSB Budget Contingency'!I72</f>
        <v>0</v>
      </c>
      <c r="J72" s="12">
        <f>'5-Yr PCSB Budget Base Case'!J72-'5-Yr PCSB Budget Contingency'!J72</f>
        <v>0</v>
      </c>
      <c r="K72" s="12">
        <f>'5-Yr PCSB Budget Base Case'!K72-'5-Yr PCSB Budget Contingency'!K72</f>
        <v>0</v>
      </c>
      <c r="L72" s="75">
        <f>IF('5-Yr PCSB Budget Base Case'!G72,G72/'5-Yr PCSB Budget Base Case'!G72,0)</f>
        <v>0</v>
      </c>
      <c r="M72" s="62">
        <f>IF('5-Yr PCSB Budget Base Case'!H72,H72/'5-Yr PCSB Budget Base Case'!H72,0)</f>
        <v>0</v>
      </c>
      <c r="N72" s="62">
        <f>IF('5-Yr PCSB Budget Base Case'!I72,I72/'5-Yr PCSB Budget Base Case'!I72,0)</f>
        <v>0</v>
      </c>
      <c r="O72" s="62">
        <f>IF('5-Yr PCSB Budget Base Case'!J72,J72/'5-Yr PCSB Budget Base Case'!J72,0)</f>
        <v>0</v>
      </c>
      <c r="P72" s="89">
        <f>IF('5-Yr PCSB Budget Base Case'!K72,K72/'5-Yr PCSB Budget Base Case'!K72,0)</f>
        <v>0</v>
      </c>
    </row>
    <row r="73" spans="1:16" x14ac:dyDescent="0.45">
      <c r="A73" s="15" t="str">
        <f t="shared" si="4"/>
        <v>PCSB 5-Year Budget</v>
      </c>
      <c r="B73" s="150">
        <f t="shared" si="4"/>
        <v>186</v>
      </c>
      <c r="C73" s="15" t="str">
        <f t="shared" si="4"/>
        <v>Kingsman Academy PCS</v>
      </c>
      <c r="D73" s="6" t="str">
        <f t="shared" si="4"/>
        <v>2025-2026</v>
      </c>
      <c r="E73" t="s">
        <v>70</v>
      </c>
      <c r="F73" s="5" t="e">
        <f>'5-Yr PCSB Budget Base Case'!F73-'5-Yr PCSB Budget Contingency'!F73</f>
        <v>#VALUE!</v>
      </c>
      <c r="G73" s="12">
        <f>'5-Yr PCSB Budget Base Case'!G73-'5-Yr PCSB Budget Contingency'!G73</f>
        <v>0</v>
      </c>
      <c r="H73" s="12">
        <f>'5-Yr PCSB Budget Base Case'!H73-'5-Yr PCSB Budget Contingency'!H73</f>
        <v>0</v>
      </c>
      <c r="I73" s="12">
        <f>'5-Yr PCSB Budget Base Case'!I73-'5-Yr PCSB Budget Contingency'!I73</f>
        <v>0</v>
      </c>
      <c r="J73" s="12">
        <f>'5-Yr PCSB Budget Base Case'!J73-'5-Yr PCSB Budget Contingency'!J73</f>
        <v>0</v>
      </c>
      <c r="K73" s="12">
        <f>'5-Yr PCSB Budget Base Case'!K73-'5-Yr PCSB Budget Contingency'!K73</f>
        <v>0</v>
      </c>
      <c r="L73" s="75">
        <f>IF('5-Yr PCSB Budget Base Case'!G73,G73/'5-Yr PCSB Budget Base Case'!G73,0)</f>
        <v>0</v>
      </c>
      <c r="M73" s="62">
        <f>IF('5-Yr PCSB Budget Base Case'!H73,H73/'5-Yr PCSB Budget Base Case'!H73,0)</f>
        <v>0</v>
      </c>
      <c r="N73" s="62">
        <f>IF('5-Yr PCSB Budget Base Case'!I73,I73/'5-Yr PCSB Budget Base Case'!I73,0)</f>
        <v>0</v>
      </c>
      <c r="O73" s="62">
        <f>IF('5-Yr PCSB Budget Base Case'!J73,J73/'5-Yr PCSB Budget Base Case'!J73,0)</f>
        <v>0</v>
      </c>
      <c r="P73" s="89">
        <f>IF('5-Yr PCSB Budget Base Case'!K73,K73/'5-Yr PCSB Budget Base Case'!K73,0)</f>
        <v>0</v>
      </c>
    </row>
    <row r="74" spans="1:16" x14ac:dyDescent="0.45">
      <c r="A74" s="15" t="str">
        <f t="shared" si="4"/>
        <v>PCSB 5-Year Budget</v>
      </c>
      <c r="B74" s="150">
        <f t="shared" si="4"/>
        <v>186</v>
      </c>
      <c r="C74" s="15" t="str">
        <f t="shared" si="4"/>
        <v>Kingsman Academy PCS</v>
      </c>
      <c r="D74" s="6" t="str">
        <f t="shared" si="4"/>
        <v>2025-2026</v>
      </c>
      <c r="E74" t="s">
        <v>71</v>
      </c>
      <c r="F74" s="5" t="e">
        <f>'5-Yr PCSB Budget Base Case'!F74-'5-Yr PCSB Budget Contingency'!F74</f>
        <v>#VALUE!</v>
      </c>
      <c r="G74" s="12">
        <f>'5-Yr PCSB Budget Base Case'!G74-'5-Yr PCSB Budget Contingency'!G74</f>
        <v>0</v>
      </c>
      <c r="H74" s="12">
        <f>'5-Yr PCSB Budget Base Case'!H74-'5-Yr PCSB Budget Contingency'!H74</f>
        <v>0</v>
      </c>
      <c r="I74" s="12">
        <f>'5-Yr PCSB Budget Base Case'!I74-'5-Yr PCSB Budget Contingency'!I74</f>
        <v>0</v>
      </c>
      <c r="J74" s="12">
        <f>'5-Yr PCSB Budget Base Case'!J74-'5-Yr PCSB Budget Contingency'!J74</f>
        <v>0</v>
      </c>
      <c r="K74" s="12">
        <f>'5-Yr PCSB Budget Base Case'!K74-'5-Yr PCSB Budget Contingency'!K74</f>
        <v>0</v>
      </c>
      <c r="L74" s="75">
        <f>IF('5-Yr PCSB Budget Base Case'!G74,G74/'5-Yr PCSB Budget Base Case'!G74,0)</f>
        <v>0</v>
      </c>
      <c r="M74" s="62">
        <f>IF('5-Yr PCSB Budget Base Case'!H74,H74/'5-Yr PCSB Budget Base Case'!H74,0)</f>
        <v>0</v>
      </c>
      <c r="N74" s="62">
        <f>IF('5-Yr PCSB Budget Base Case'!I74,I74/'5-Yr PCSB Budget Base Case'!I74,0)</f>
        <v>0</v>
      </c>
      <c r="O74" s="62">
        <f>IF('5-Yr PCSB Budget Base Case'!J74,J74/'5-Yr PCSB Budget Base Case'!J74,0)</f>
        <v>0</v>
      </c>
      <c r="P74" s="89">
        <f>IF('5-Yr PCSB Budget Base Case'!K74,K74/'5-Yr PCSB Budget Base Case'!K74,0)</f>
        <v>0</v>
      </c>
    </row>
    <row r="75" spans="1:16" x14ac:dyDescent="0.45">
      <c r="A75" s="15" t="str">
        <f t="shared" si="4"/>
        <v>PCSB 5-Year Budget</v>
      </c>
      <c r="B75" s="150">
        <f t="shared" si="4"/>
        <v>186</v>
      </c>
      <c r="C75" s="15" t="str">
        <f t="shared" si="4"/>
        <v>Kingsman Academy PCS</v>
      </c>
      <c r="D75" s="6" t="str">
        <f t="shared" si="4"/>
        <v>2025-2026</v>
      </c>
      <c r="E75" t="s">
        <v>72</v>
      </c>
      <c r="F75" s="5" t="e">
        <f>'5-Yr PCSB Budget Base Case'!F75-'5-Yr PCSB Budget Contingency'!F75</f>
        <v>#VALUE!</v>
      </c>
      <c r="G75" s="12">
        <f>'5-Yr PCSB Budget Base Case'!G75-'5-Yr PCSB Budget Contingency'!G75</f>
        <v>-10501</v>
      </c>
      <c r="H75" s="12">
        <f>'5-Yr PCSB Budget Base Case'!H75-'5-Yr PCSB Budget Contingency'!H75</f>
        <v>0</v>
      </c>
      <c r="I75" s="12">
        <f>'5-Yr PCSB Budget Base Case'!I75-'5-Yr PCSB Budget Contingency'!I75</f>
        <v>0</v>
      </c>
      <c r="J75" s="12">
        <f>'5-Yr PCSB Budget Base Case'!J75-'5-Yr PCSB Budget Contingency'!J75</f>
        <v>0</v>
      </c>
      <c r="K75" s="12">
        <f>'5-Yr PCSB Budget Base Case'!K75-'5-Yr PCSB Budget Contingency'!K75</f>
        <v>0</v>
      </c>
      <c r="L75" s="75">
        <f>IF('5-Yr PCSB Budget Base Case'!G75,G75/'5-Yr PCSB Budget Base Case'!G75,0)</f>
        <v>-4.3061416134601266E-2</v>
      </c>
      <c r="M75" s="62">
        <f>IF('5-Yr PCSB Budget Base Case'!H75,H75/'5-Yr PCSB Budget Base Case'!H75,0)</f>
        <v>0</v>
      </c>
      <c r="N75" s="62">
        <f>IF('5-Yr PCSB Budget Base Case'!I75,I75/'5-Yr PCSB Budget Base Case'!I75,0)</f>
        <v>0</v>
      </c>
      <c r="O75" s="62">
        <f>IF('5-Yr PCSB Budget Base Case'!J75,J75/'5-Yr PCSB Budget Base Case'!J75,0)</f>
        <v>0</v>
      </c>
      <c r="P75" s="89">
        <f>IF('5-Yr PCSB Budget Base Case'!K75,K75/'5-Yr PCSB Budget Base Case'!K75,0)</f>
        <v>0</v>
      </c>
    </row>
    <row r="76" spans="1:16" x14ac:dyDescent="0.45">
      <c r="A76" s="15" t="str">
        <f t="shared" si="4"/>
        <v>PCSB 5-Year Budget</v>
      </c>
      <c r="B76" s="150">
        <f t="shared" si="4"/>
        <v>186</v>
      </c>
      <c r="C76" s="15" t="str">
        <f t="shared" si="4"/>
        <v>Kingsman Academy PCS</v>
      </c>
      <c r="D76" s="6" t="str">
        <f t="shared" si="4"/>
        <v>2025-2026</v>
      </c>
      <c r="E76" t="s">
        <v>73</v>
      </c>
      <c r="F76" s="5" t="e">
        <f>'5-Yr PCSB Budget Base Case'!F76-'5-Yr PCSB Budget Contingency'!F76</f>
        <v>#VALUE!</v>
      </c>
      <c r="G76" s="12">
        <f>'5-Yr PCSB Budget Base Case'!G76-'5-Yr PCSB Budget Contingency'!G76</f>
        <v>0</v>
      </c>
      <c r="H76" s="12">
        <f>'5-Yr PCSB Budget Base Case'!H76-'5-Yr PCSB Budget Contingency'!H76</f>
        <v>0</v>
      </c>
      <c r="I76" s="12">
        <f>'5-Yr PCSB Budget Base Case'!I76-'5-Yr PCSB Budget Contingency'!I76</f>
        <v>0</v>
      </c>
      <c r="J76" s="12">
        <f>'5-Yr PCSB Budget Base Case'!J76-'5-Yr PCSB Budget Contingency'!J76</f>
        <v>0</v>
      </c>
      <c r="K76" s="12">
        <f>'5-Yr PCSB Budget Base Case'!K76-'5-Yr PCSB Budget Contingency'!K76</f>
        <v>0</v>
      </c>
      <c r="L76" s="75">
        <f>IF('5-Yr PCSB Budget Base Case'!G76,G76/'5-Yr PCSB Budget Base Case'!G76,0)</f>
        <v>0</v>
      </c>
      <c r="M76" s="62">
        <f>IF('5-Yr PCSB Budget Base Case'!H76,H76/'5-Yr PCSB Budget Base Case'!H76,0)</f>
        <v>0</v>
      </c>
      <c r="N76" s="62">
        <f>IF('5-Yr PCSB Budget Base Case'!I76,I76/'5-Yr PCSB Budget Base Case'!I76,0)</f>
        <v>0</v>
      </c>
      <c r="O76" s="62">
        <f>IF('5-Yr PCSB Budget Base Case'!J76,J76/'5-Yr PCSB Budget Base Case'!J76,0)</f>
        <v>0</v>
      </c>
      <c r="P76" s="89">
        <f>IF('5-Yr PCSB Budget Base Case'!K76,K76/'5-Yr PCSB Budget Base Case'!K76,0)</f>
        <v>0</v>
      </c>
    </row>
    <row r="77" spans="1:16" x14ac:dyDescent="0.45">
      <c r="A77" s="15" t="str">
        <f t="shared" si="4"/>
        <v>PCSB 5-Year Budget</v>
      </c>
      <c r="B77" s="150">
        <f t="shared" si="4"/>
        <v>186</v>
      </c>
      <c r="C77" s="15" t="str">
        <f t="shared" si="4"/>
        <v>Kingsman Academy PCS</v>
      </c>
      <c r="D77" s="6" t="str">
        <f t="shared" si="4"/>
        <v>2025-2026</v>
      </c>
      <c r="E77" t="s">
        <v>74</v>
      </c>
      <c r="F77" s="5" t="e">
        <f>'5-Yr PCSB Budget Base Case'!F77-'5-Yr PCSB Budget Contingency'!F77</f>
        <v>#VALUE!</v>
      </c>
      <c r="G77" s="12">
        <f>'5-Yr PCSB Budget Base Case'!G77-'5-Yr PCSB Budget Contingency'!G77</f>
        <v>0</v>
      </c>
      <c r="H77" s="12">
        <f>'5-Yr PCSB Budget Base Case'!H77-'5-Yr PCSB Budget Contingency'!H77</f>
        <v>0</v>
      </c>
      <c r="I77" s="12">
        <f>'5-Yr PCSB Budget Base Case'!I77-'5-Yr PCSB Budget Contingency'!I77</f>
        <v>0</v>
      </c>
      <c r="J77" s="12">
        <f>'5-Yr PCSB Budget Base Case'!J77-'5-Yr PCSB Budget Contingency'!J77</f>
        <v>0</v>
      </c>
      <c r="K77" s="12">
        <f>'5-Yr PCSB Budget Base Case'!K77-'5-Yr PCSB Budget Contingency'!K77</f>
        <v>0</v>
      </c>
      <c r="L77" s="75">
        <f>IF('5-Yr PCSB Budget Base Case'!G77,G77/'5-Yr PCSB Budget Base Case'!G77,0)</f>
        <v>0</v>
      </c>
      <c r="M77" s="62">
        <f>IF('5-Yr PCSB Budget Base Case'!H77,H77/'5-Yr PCSB Budget Base Case'!H77,0)</f>
        <v>0</v>
      </c>
      <c r="N77" s="62">
        <f>IF('5-Yr PCSB Budget Base Case'!I77,I77/'5-Yr PCSB Budget Base Case'!I77,0)</f>
        <v>0</v>
      </c>
      <c r="O77" s="62">
        <f>IF('5-Yr PCSB Budget Base Case'!J77,J77/'5-Yr PCSB Budget Base Case'!J77,0)</f>
        <v>0</v>
      </c>
      <c r="P77" s="89">
        <f>IF('5-Yr PCSB Budget Base Case'!K77,K77/'5-Yr PCSB Budget Base Case'!K77,0)</f>
        <v>0</v>
      </c>
    </row>
    <row r="78" spans="1:16" x14ac:dyDescent="0.45">
      <c r="A78" s="15" t="str">
        <f t="shared" si="4"/>
        <v>PCSB 5-Year Budget</v>
      </c>
      <c r="B78" s="150">
        <f t="shared" si="4"/>
        <v>186</v>
      </c>
      <c r="C78" s="15" t="str">
        <f t="shared" si="4"/>
        <v>Kingsman Academy PCS</v>
      </c>
      <c r="D78" s="6" t="str">
        <f t="shared" si="4"/>
        <v>2025-2026</v>
      </c>
      <c r="E78" t="s">
        <v>75</v>
      </c>
      <c r="F78" s="5" t="e">
        <f>'5-Yr PCSB Budget Base Case'!F78-'5-Yr PCSB Budget Contingency'!F78</f>
        <v>#VALUE!</v>
      </c>
      <c r="G78" s="12">
        <f>'5-Yr PCSB Budget Base Case'!G78-'5-Yr PCSB Budget Contingency'!G78</f>
        <v>0</v>
      </c>
      <c r="H78" s="12">
        <f>'5-Yr PCSB Budget Base Case'!H78-'5-Yr PCSB Budget Contingency'!H78</f>
        <v>0</v>
      </c>
      <c r="I78" s="12">
        <f>'5-Yr PCSB Budget Base Case'!I78-'5-Yr PCSB Budget Contingency'!I78</f>
        <v>0</v>
      </c>
      <c r="J78" s="12">
        <f>'5-Yr PCSB Budget Base Case'!J78-'5-Yr PCSB Budget Contingency'!J78</f>
        <v>0</v>
      </c>
      <c r="K78" s="12">
        <f>'5-Yr PCSB Budget Base Case'!K78-'5-Yr PCSB Budget Contingency'!K78</f>
        <v>0</v>
      </c>
      <c r="L78" s="75">
        <f>IF('5-Yr PCSB Budget Base Case'!G78,G78/'5-Yr PCSB Budget Base Case'!G78,0)</f>
        <v>0</v>
      </c>
      <c r="M78" s="62">
        <f>IF('5-Yr PCSB Budget Base Case'!H78,H78/'5-Yr PCSB Budget Base Case'!H78,0)</f>
        <v>0</v>
      </c>
      <c r="N78" s="62">
        <f>IF('5-Yr PCSB Budget Base Case'!I78,I78/'5-Yr PCSB Budget Base Case'!I78,0)</f>
        <v>0</v>
      </c>
      <c r="O78" s="62">
        <f>IF('5-Yr PCSB Budget Base Case'!J78,J78/'5-Yr PCSB Budget Base Case'!J78,0)</f>
        <v>0</v>
      </c>
      <c r="P78" s="89">
        <f>IF('5-Yr PCSB Budget Base Case'!K78,K78/'5-Yr PCSB Budget Base Case'!K78,0)</f>
        <v>0</v>
      </c>
    </row>
    <row r="79" spans="1:16" x14ac:dyDescent="0.45">
      <c r="A79" s="15" t="str">
        <f t="shared" si="4"/>
        <v>PCSB 5-Year Budget</v>
      </c>
      <c r="B79" s="150">
        <f t="shared" si="4"/>
        <v>186</v>
      </c>
      <c r="C79" s="15" t="str">
        <f t="shared" si="4"/>
        <v>Kingsman Academy PCS</v>
      </c>
      <c r="D79" s="6" t="str">
        <f t="shared" si="4"/>
        <v>2025-2026</v>
      </c>
      <c r="E79" s="17" t="s">
        <v>76</v>
      </c>
      <c r="F79" s="5" t="e">
        <f>'5-Yr PCSB Budget Base Case'!F79-'5-Yr PCSB Budget Contingency'!F79</f>
        <v>#VALUE!</v>
      </c>
      <c r="G79" s="22">
        <f>'5-Yr PCSB Budget Base Case'!G79-'5-Yr PCSB Budget Contingency'!G79</f>
        <v>-10501</v>
      </c>
      <c r="H79" s="22">
        <f>'5-Yr PCSB Budget Base Case'!H79-'5-Yr PCSB Budget Contingency'!H79</f>
        <v>0</v>
      </c>
      <c r="I79" s="22">
        <f>'5-Yr PCSB Budget Base Case'!I79-'5-Yr PCSB Budget Contingency'!I79</f>
        <v>0</v>
      </c>
      <c r="J79" s="22">
        <f>'5-Yr PCSB Budget Base Case'!J79-'5-Yr PCSB Budget Contingency'!J79</f>
        <v>0</v>
      </c>
      <c r="K79" s="22">
        <f>'5-Yr PCSB Budget Base Case'!K79-'5-Yr PCSB Budget Contingency'!K79</f>
        <v>0</v>
      </c>
      <c r="L79" s="81">
        <f>IF('5-Yr PCSB Budget Base Case'!G79,G79/'5-Yr PCSB Budget Base Case'!G79,0)</f>
        <v>-4.030088461612266E-3</v>
      </c>
      <c r="M79" s="68">
        <f>IF('5-Yr PCSB Budget Base Case'!H79,H79/'5-Yr PCSB Budget Base Case'!H79,0)</f>
        <v>0</v>
      </c>
      <c r="N79" s="68">
        <f>IF('5-Yr PCSB Budget Base Case'!I79,I79/'5-Yr PCSB Budget Base Case'!I79,0)</f>
        <v>0</v>
      </c>
      <c r="O79" s="68">
        <f>IF('5-Yr PCSB Budget Base Case'!J79,J79/'5-Yr PCSB Budget Base Case'!J79,0)</f>
        <v>0</v>
      </c>
      <c r="P79" s="95">
        <f>IF('5-Yr PCSB Budget Base Case'!K79,K79/'5-Yr PCSB Budget Base Case'!K79,0)</f>
        <v>0</v>
      </c>
    </row>
    <row r="80" spans="1:16" x14ac:dyDescent="0.45">
      <c r="A80" s="15" t="str">
        <f t="shared" si="4"/>
        <v>PCSB 5-Year Budget</v>
      </c>
      <c r="B80" s="150">
        <f t="shared" si="4"/>
        <v>186</v>
      </c>
      <c r="C80" s="15" t="str">
        <f t="shared" si="4"/>
        <v>Kingsman Academy PCS</v>
      </c>
      <c r="D80" s="6" t="str">
        <f t="shared" si="4"/>
        <v>2025-2026</v>
      </c>
      <c r="E80" s="17" t="s">
        <v>77</v>
      </c>
      <c r="F80" s="5" t="e">
        <f>'5-Yr PCSB Budget Base Case'!F80-'5-Yr PCSB Budget Contingency'!F80</f>
        <v>#VALUE!</v>
      </c>
      <c r="G80" s="22">
        <f>'5-Yr PCSB Budget Base Case'!G80-'5-Yr PCSB Budget Contingency'!G80</f>
        <v>0</v>
      </c>
      <c r="H80" s="22">
        <f>'5-Yr PCSB Budget Base Case'!H80-'5-Yr PCSB Budget Contingency'!H80</f>
        <v>0</v>
      </c>
      <c r="I80" s="22">
        <f>'5-Yr PCSB Budget Base Case'!I80-'5-Yr PCSB Budget Contingency'!I80</f>
        <v>0</v>
      </c>
      <c r="J80" s="22">
        <f>'5-Yr PCSB Budget Base Case'!J80-'5-Yr PCSB Budget Contingency'!J80</f>
        <v>0</v>
      </c>
      <c r="K80" s="22">
        <f>'5-Yr PCSB Budget Base Case'!K80-'5-Yr PCSB Budget Contingency'!K80</f>
        <v>0</v>
      </c>
      <c r="L80" s="81">
        <f>IF('5-Yr PCSB Budget Base Case'!G80,G80/'5-Yr PCSB Budget Base Case'!G80,0)</f>
        <v>0</v>
      </c>
      <c r="M80" s="68">
        <f>IF('5-Yr PCSB Budget Base Case'!H80,H80/'5-Yr PCSB Budget Base Case'!H80,0)</f>
        <v>0</v>
      </c>
      <c r="N80" s="68">
        <f>IF('5-Yr PCSB Budget Base Case'!I80,I80/'5-Yr PCSB Budget Base Case'!I80,0)</f>
        <v>0</v>
      </c>
      <c r="O80" s="68">
        <f>IF('5-Yr PCSB Budget Base Case'!J80,J80/'5-Yr PCSB Budget Base Case'!J80,0)</f>
        <v>0</v>
      </c>
      <c r="P80" s="95">
        <f>IF('5-Yr PCSB Budget Base Case'!K80,K80/'5-Yr PCSB Budget Base Case'!K80,0)</f>
        <v>0</v>
      </c>
    </row>
    <row r="81" spans="1:16" x14ac:dyDescent="0.45">
      <c r="A81" s="15" t="str">
        <f t="shared" si="4"/>
        <v>PCSB 5-Year Budget</v>
      </c>
      <c r="B81" s="150">
        <f t="shared" si="4"/>
        <v>186</v>
      </c>
      <c r="C81" s="15" t="str">
        <f t="shared" si="4"/>
        <v>Kingsman Academy PCS</v>
      </c>
      <c r="D81" s="6" t="str">
        <f t="shared" si="4"/>
        <v>2025-2026</v>
      </c>
      <c r="E81" s="17" t="s">
        <v>78</v>
      </c>
      <c r="F81" s="5" t="e">
        <f>'5-Yr PCSB Budget Base Case'!F81-'5-Yr PCSB Budget Contingency'!F81</f>
        <v>#VALUE!</v>
      </c>
      <c r="G81" s="22">
        <f>'5-Yr PCSB Budget Base Case'!G81-'5-Yr PCSB Budget Contingency'!G81</f>
        <v>-10501</v>
      </c>
      <c r="H81" s="22">
        <f>'5-Yr PCSB Budget Base Case'!H81-'5-Yr PCSB Budget Contingency'!H81</f>
        <v>0</v>
      </c>
      <c r="I81" s="22">
        <f>'5-Yr PCSB Budget Base Case'!I81-'5-Yr PCSB Budget Contingency'!I81</f>
        <v>0</v>
      </c>
      <c r="J81" s="22">
        <f>'5-Yr PCSB Budget Base Case'!J81-'5-Yr PCSB Budget Contingency'!J81</f>
        <v>0</v>
      </c>
      <c r="K81" s="22">
        <f>'5-Yr PCSB Budget Base Case'!K81-'5-Yr PCSB Budget Contingency'!K81</f>
        <v>0</v>
      </c>
      <c r="L81" s="81">
        <f>IF('5-Yr PCSB Budget Base Case'!G81,G81/'5-Yr PCSB Budget Base Case'!G81,0)</f>
        <v>-4.030088461612266E-3</v>
      </c>
      <c r="M81" s="68">
        <f>IF('5-Yr PCSB Budget Base Case'!H81,H81/'5-Yr PCSB Budget Base Case'!H81,0)</f>
        <v>0</v>
      </c>
      <c r="N81" s="68">
        <f>IF('5-Yr PCSB Budget Base Case'!I81,I81/'5-Yr PCSB Budget Base Case'!I81,0)</f>
        <v>0</v>
      </c>
      <c r="O81" s="68">
        <f>IF('5-Yr PCSB Budget Base Case'!J81,J81/'5-Yr PCSB Budget Base Case'!J81,0)</f>
        <v>0</v>
      </c>
      <c r="P81" s="95">
        <f>IF('5-Yr PCSB Budget Base Case'!K81,K81/'5-Yr PCSB Budget Base Case'!K81,0)</f>
        <v>0</v>
      </c>
    </row>
    <row r="82" spans="1:16" ht="30" customHeight="1" x14ac:dyDescent="0.45">
      <c r="A82" s="15" t="str">
        <f t="shared" si="4"/>
        <v>PCSB 5-Year Budget</v>
      </c>
      <c r="B82" s="150">
        <f t="shared" si="4"/>
        <v>186</v>
      </c>
      <c r="C82" s="15" t="str">
        <f t="shared" si="4"/>
        <v>Kingsman Academy PCS</v>
      </c>
      <c r="D82" s="6" t="str">
        <f t="shared" si="4"/>
        <v>2025-2026</v>
      </c>
      <c r="E82" t="s">
        <v>79</v>
      </c>
      <c r="F82" s="5" t="e">
        <f>'5-Yr PCSB Budget Base Case'!F82-'5-Yr PCSB Budget Contingency'!F82</f>
        <v>#VALUE!</v>
      </c>
      <c r="G82" s="12">
        <f>'5-Yr PCSB Budget Base Case'!G82-'5-Yr PCSB Budget Contingency'!G82</f>
        <v>0</v>
      </c>
      <c r="H82" s="12">
        <f>'5-Yr PCSB Budget Base Case'!H82-'5-Yr PCSB Budget Contingency'!H82</f>
        <v>0</v>
      </c>
      <c r="I82" s="12">
        <f>'5-Yr PCSB Budget Base Case'!I82-'5-Yr PCSB Budget Contingency'!I82</f>
        <v>0</v>
      </c>
      <c r="J82" s="12">
        <f>'5-Yr PCSB Budget Base Case'!J82-'5-Yr PCSB Budget Contingency'!J82</f>
        <v>14285</v>
      </c>
      <c r="K82" s="12">
        <f>'5-Yr PCSB Budget Base Case'!K82-'5-Yr PCSB Budget Contingency'!K82</f>
        <v>14290</v>
      </c>
      <c r="L82" s="75">
        <f>IF('5-Yr PCSB Budget Base Case'!G82,G82/'5-Yr PCSB Budget Base Case'!G82,0)</f>
        <v>0</v>
      </c>
      <c r="M82" s="62">
        <f>IF('5-Yr PCSB Budget Base Case'!H82,H82/'5-Yr PCSB Budget Base Case'!H82,0)</f>
        <v>0</v>
      </c>
      <c r="N82" s="62">
        <f>IF('5-Yr PCSB Budget Base Case'!I82,I82/'5-Yr PCSB Budget Base Case'!I82,0)</f>
        <v>0</v>
      </c>
      <c r="O82" s="62">
        <f>IF('5-Yr PCSB Budget Base Case'!J82,J82/'5-Yr PCSB Budget Base Case'!J82,0)</f>
        <v>5.348464539511618E-2</v>
      </c>
      <c r="P82" s="89">
        <f>IF('5-Yr PCSB Budget Base Case'!K82,K82/'5-Yr PCSB Budget Base Case'!K82,0)</f>
        <v>5.8983778429025469E-2</v>
      </c>
    </row>
    <row r="83" spans="1:16" x14ac:dyDescent="0.45">
      <c r="A83" s="15" t="str">
        <f t="shared" si="4"/>
        <v>PCSB 5-Year Budget</v>
      </c>
      <c r="B83" s="150">
        <f t="shared" si="4"/>
        <v>186</v>
      </c>
      <c r="C83" s="15" t="str">
        <f t="shared" si="4"/>
        <v>Kingsman Academy PCS</v>
      </c>
      <c r="D83" s="6" t="str">
        <f t="shared" si="4"/>
        <v>2025-2026</v>
      </c>
      <c r="E83" t="s">
        <v>80</v>
      </c>
      <c r="F83" s="5" t="e">
        <f>'5-Yr PCSB Budget Base Case'!F83-'5-Yr PCSB Budget Contingency'!F83</f>
        <v>#VALUE!</v>
      </c>
      <c r="G83" s="12">
        <f>'5-Yr PCSB Budget Base Case'!G83-'5-Yr PCSB Budget Contingency'!G83</f>
        <v>0</v>
      </c>
      <c r="H83" s="12">
        <f>'5-Yr PCSB Budget Base Case'!H83-'5-Yr PCSB Budget Contingency'!H83</f>
        <v>0</v>
      </c>
      <c r="I83" s="12">
        <f>'5-Yr PCSB Budget Base Case'!I83-'5-Yr PCSB Budget Contingency'!I83</f>
        <v>0</v>
      </c>
      <c r="J83" s="12">
        <f>'5-Yr PCSB Budget Base Case'!J83-'5-Yr PCSB Budget Contingency'!J83</f>
        <v>0</v>
      </c>
      <c r="K83" s="12">
        <f>'5-Yr PCSB Budget Base Case'!K83-'5-Yr PCSB Budget Contingency'!K83</f>
        <v>0</v>
      </c>
      <c r="L83" s="75">
        <f>IF('5-Yr PCSB Budget Base Case'!G83,G83/'5-Yr PCSB Budget Base Case'!G83,0)</f>
        <v>0</v>
      </c>
      <c r="M83" s="62">
        <f>IF('5-Yr PCSB Budget Base Case'!H83,H83/'5-Yr PCSB Budget Base Case'!H83,0)</f>
        <v>0</v>
      </c>
      <c r="N83" s="62">
        <f>IF('5-Yr PCSB Budget Base Case'!I83,I83/'5-Yr PCSB Budget Base Case'!I83,0)</f>
        <v>0</v>
      </c>
      <c r="O83" s="62">
        <f>IF('5-Yr PCSB Budget Base Case'!J83,J83/'5-Yr PCSB Budget Base Case'!J83,0)</f>
        <v>0</v>
      </c>
      <c r="P83" s="89">
        <f>IF('5-Yr PCSB Budget Base Case'!K83,K83/'5-Yr PCSB Budget Base Case'!K83,0)</f>
        <v>0</v>
      </c>
    </row>
    <row r="84" spans="1:16" x14ac:dyDescent="0.45">
      <c r="A84" s="15" t="str">
        <f t="shared" si="4"/>
        <v>PCSB 5-Year Budget</v>
      </c>
      <c r="B84" s="150">
        <f t="shared" si="4"/>
        <v>186</v>
      </c>
      <c r="C84" s="15" t="str">
        <f t="shared" si="4"/>
        <v>Kingsman Academy PCS</v>
      </c>
      <c r="D84" s="6" t="str">
        <f t="shared" si="4"/>
        <v>2025-2026</v>
      </c>
      <c r="E84" t="s">
        <v>81</v>
      </c>
      <c r="F84" s="5" t="e">
        <f>'5-Yr PCSB Budget Base Case'!F84-'5-Yr PCSB Budget Contingency'!F84</f>
        <v>#VALUE!</v>
      </c>
      <c r="G84" s="12">
        <f>'5-Yr PCSB Budget Base Case'!G84-'5-Yr PCSB Budget Contingency'!G84</f>
        <v>0</v>
      </c>
      <c r="H84" s="12">
        <f>'5-Yr PCSB Budget Base Case'!H84-'5-Yr PCSB Budget Contingency'!H84</f>
        <v>0</v>
      </c>
      <c r="I84" s="12">
        <f>'5-Yr PCSB Budget Base Case'!I84-'5-Yr PCSB Budget Contingency'!I84</f>
        <v>0</v>
      </c>
      <c r="J84" s="12">
        <f>'5-Yr PCSB Budget Base Case'!J84-'5-Yr PCSB Budget Contingency'!J84</f>
        <v>0</v>
      </c>
      <c r="K84" s="12">
        <f>'5-Yr PCSB Budget Base Case'!K84-'5-Yr PCSB Budget Contingency'!K84</f>
        <v>0</v>
      </c>
      <c r="L84" s="75">
        <f>IF('5-Yr PCSB Budget Base Case'!G84,G84/'5-Yr PCSB Budget Base Case'!G84,0)</f>
        <v>0</v>
      </c>
      <c r="M84" s="62">
        <f>IF('5-Yr PCSB Budget Base Case'!H84,H84/'5-Yr PCSB Budget Base Case'!H84,0)</f>
        <v>0</v>
      </c>
      <c r="N84" s="62">
        <f>IF('5-Yr PCSB Budget Base Case'!I84,I84/'5-Yr PCSB Budget Base Case'!I84,0)</f>
        <v>0</v>
      </c>
      <c r="O84" s="62">
        <f>IF('5-Yr PCSB Budget Base Case'!J84,J84/'5-Yr PCSB Budget Base Case'!J84,0)</f>
        <v>0</v>
      </c>
      <c r="P84" s="89">
        <f>IF('5-Yr PCSB Budget Base Case'!K84,K84/'5-Yr PCSB Budget Base Case'!K84,0)</f>
        <v>0</v>
      </c>
    </row>
    <row r="85" spans="1:16" x14ac:dyDescent="0.45">
      <c r="A85" s="15" t="str">
        <f t="shared" si="4"/>
        <v>PCSB 5-Year Budget</v>
      </c>
      <c r="B85" s="150">
        <f t="shared" si="4"/>
        <v>186</v>
      </c>
      <c r="C85" s="15" t="str">
        <f t="shared" si="4"/>
        <v>Kingsman Academy PCS</v>
      </c>
      <c r="D85" s="6" t="str">
        <f t="shared" si="4"/>
        <v>2025-2026</v>
      </c>
      <c r="E85" t="s">
        <v>82</v>
      </c>
      <c r="F85" s="5" t="e">
        <f>'5-Yr PCSB Budget Base Case'!F85-'5-Yr PCSB Budget Contingency'!F85</f>
        <v>#VALUE!</v>
      </c>
      <c r="G85" s="12">
        <f>'5-Yr PCSB Budget Base Case'!G85-'5-Yr PCSB Budget Contingency'!G85</f>
        <v>0</v>
      </c>
      <c r="H85" s="12">
        <f>'5-Yr PCSB Budget Base Case'!H85-'5-Yr PCSB Budget Contingency'!H85</f>
        <v>0</v>
      </c>
      <c r="I85" s="12">
        <f>'5-Yr PCSB Budget Base Case'!I85-'5-Yr PCSB Budget Contingency'!I85</f>
        <v>0</v>
      </c>
      <c r="J85" s="12">
        <f>'5-Yr PCSB Budget Base Case'!J85-'5-Yr PCSB Budget Contingency'!J85</f>
        <v>0</v>
      </c>
      <c r="K85" s="12">
        <f>'5-Yr PCSB Budget Base Case'!K85-'5-Yr PCSB Budget Contingency'!K85</f>
        <v>0</v>
      </c>
      <c r="L85" s="75">
        <f>IF('5-Yr PCSB Budget Base Case'!G85,G85/'5-Yr PCSB Budget Base Case'!G85,0)</f>
        <v>0</v>
      </c>
      <c r="M85" s="62">
        <f>IF('5-Yr PCSB Budget Base Case'!H85,H85/'5-Yr PCSB Budget Base Case'!H85,0)</f>
        <v>0</v>
      </c>
      <c r="N85" s="62">
        <f>IF('5-Yr PCSB Budget Base Case'!I85,I85/'5-Yr PCSB Budget Base Case'!I85,0)</f>
        <v>0</v>
      </c>
      <c r="O85" s="62">
        <f>IF('5-Yr PCSB Budget Base Case'!J85,J85/'5-Yr PCSB Budget Base Case'!J85,0)</f>
        <v>0</v>
      </c>
      <c r="P85" s="89">
        <f>IF('5-Yr PCSB Budget Base Case'!K85,K85/'5-Yr PCSB Budget Base Case'!K85,0)</f>
        <v>0</v>
      </c>
    </row>
    <row r="86" spans="1:16" x14ac:dyDescent="0.45">
      <c r="A86" s="15" t="str">
        <f t="shared" si="4"/>
        <v>PCSB 5-Year Budget</v>
      </c>
      <c r="B86" s="150">
        <f t="shared" si="4"/>
        <v>186</v>
      </c>
      <c r="C86" s="15" t="str">
        <f t="shared" si="4"/>
        <v>Kingsman Academy PCS</v>
      </c>
      <c r="D86" s="6" t="str">
        <f t="shared" si="4"/>
        <v>2025-2026</v>
      </c>
      <c r="E86" s="17" t="s">
        <v>83</v>
      </c>
      <c r="F86" s="5" t="e">
        <f>'5-Yr PCSB Budget Base Case'!F86-'5-Yr PCSB Budget Contingency'!F86</f>
        <v>#VALUE!</v>
      </c>
      <c r="G86" s="22">
        <f>'5-Yr PCSB Budget Base Case'!G86-'5-Yr PCSB Budget Contingency'!G86</f>
        <v>0</v>
      </c>
      <c r="H86" s="22">
        <f>'5-Yr PCSB Budget Base Case'!H86-'5-Yr PCSB Budget Contingency'!H86</f>
        <v>0</v>
      </c>
      <c r="I86" s="22">
        <f>'5-Yr PCSB Budget Base Case'!I86-'5-Yr PCSB Budget Contingency'!I86</f>
        <v>0</v>
      </c>
      <c r="J86" s="22">
        <f>'5-Yr PCSB Budget Base Case'!J86-'5-Yr PCSB Budget Contingency'!J86</f>
        <v>14285</v>
      </c>
      <c r="K86" s="22">
        <f>'5-Yr PCSB Budget Base Case'!K86-'5-Yr PCSB Budget Contingency'!K86</f>
        <v>14290</v>
      </c>
      <c r="L86" s="81">
        <f>IF('5-Yr PCSB Budget Base Case'!G86,G86/'5-Yr PCSB Budget Base Case'!G86,0)</f>
        <v>0</v>
      </c>
      <c r="M86" s="68">
        <f>IF('5-Yr PCSB Budget Base Case'!H86,H86/'5-Yr PCSB Budget Base Case'!H86,0)</f>
        <v>0</v>
      </c>
      <c r="N86" s="68">
        <f>IF('5-Yr PCSB Budget Base Case'!I86,I86/'5-Yr PCSB Budget Base Case'!I86,0)</f>
        <v>0</v>
      </c>
      <c r="O86" s="68">
        <f>IF('5-Yr PCSB Budget Base Case'!J86,J86/'5-Yr PCSB Budget Base Case'!J86,0)</f>
        <v>5.6852490529804749E-3</v>
      </c>
      <c r="P86" s="95">
        <f>IF('5-Yr PCSB Budget Base Case'!K86,K86/'5-Yr PCSB Budget Base Case'!K86,0)</f>
        <v>5.6470927188550365E-3</v>
      </c>
    </row>
    <row r="87" spans="1:16" ht="30" customHeight="1" x14ac:dyDescent="0.45">
      <c r="A87" s="15" t="str">
        <f t="shared" si="4"/>
        <v>PCSB 5-Year Budget</v>
      </c>
      <c r="B87" s="150">
        <f t="shared" si="4"/>
        <v>186</v>
      </c>
      <c r="C87" s="15" t="str">
        <f t="shared" si="4"/>
        <v>Kingsman Academy PCS</v>
      </c>
      <c r="D87" s="6" t="str">
        <f t="shared" si="4"/>
        <v>2025-2026</v>
      </c>
      <c r="E87" s="17" t="s">
        <v>84</v>
      </c>
      <c r="F87" s="5" t="e">
        <f>'5-Yr PCSB Budget Base Case'!F87-'5-Yr PCSB Budget Contingency'!F87</f>
        <v>#VALUE!</v>
      </c>
      <c r="G87" s="22">
        <f ca="1">'5-Yr PCSB Budget Base Case'!G87-'5-Yr PCSB Budget Contingency'!G87</f>
        <v>696665</v>
      </c>
      <c r="H87" s="22">
        <f>'5-Yr PCSB Budget Base Case'!H87-'5-Yr PCSB Budget Contingency'!H87</f>
        <v>619267</v>
      </c>
      <c r="I87" s="22">
        <f>'5-Yr PCSB Budget Base Case'!I87-'5-Yr PCSB Budget Contingency'!I87</f>
        <v>646777.48000000045</v>
      </c>
      <c r="J87" s="22">
        <f>'5-Yr PCSB Budget Base Case'!J87-'5-Yr PCSB Budget Contingency'!J87</f>
        <v>369447.3599999994</v>
      </c>
      <c r="K87" s="22">
        <f>'5-Yr PCSB Budget Base Case'!K87-'5-Yr PCSB Budget Contingency'!K87</f>
        <v>398735.64999999851</v>
      </c>
      <c r="L87" s="81">
        <f ca="1">IF('5-Yr PCSB Budget Base Case'!G87,G87/'5-Yr PCSB Budget Base Case'!G87,0)</f>
        <v>5.0350338008168627E-2</v>
      </c>
      <c r="M87" s="68">
        <f>IF('5-Yr PCSB Budget Base Case'!H87,H87/'5-Yr PCSB Budget Base Case'!H87,0)</f>
        <v>3.7055309057228258E-2</v>
      </c>
      <c r="N87" s="68">
        <f>IF('5-Yr PCSB Budget Base Case'!I87,I87/'5-Yr PCSB Budget Base Case'!I87,0)</f>
        <v>3.7858280813700518E-2</v>
      </c>
      <c r="O87" s="68">
        <f>IF('5-Yr PCSB Budget Base Case'!J87,J87/'5-Yr PCSB Budget Base Case'!J87,0)</f>
        <v>2.0947571008511346E-2</v>
      </c>
      <c r="P87" s="95">
        <f>IF('5-Yr PCSB Budget Base Case'!K87,K87/'5-Yr PCSB Budget Base Case'!K87,0)</f>
        <v>2.2316225889720133E-2</v>
      </c>
    </row>
    <row r="88" spans="1:16" ht="30" customHeight="1" x14ac:dyDescent="0.45">
      <c r="A88" s="15" t="str">
        <f t="shared" si="4"/>
        <v>PCSB 5-Year Budget</v>
      </c>
      <c r="B88" s="150">
        <f t="shared" si="4"/>
        <v>186</v>
      </c>
      <c r="C88" s="15" t="str">
        <f t="shared" si="4"/>
        <v>Kingsman Academy PCS</v>
      </c>
      <c r="D88" s="6" t="str">
        <f t="shared" si="4"/>
        <v>2025-2026</v>
      </c>
      <c r="E88" s="17" t="s">
        <v>85</v>
      </c>
      <c r="F88" s="5" t="e">
        <f>'5-Yr PCSB Budget Base Case'!F88-'5-Yr PCSB Budget Contingency'!F88</f>
        <v>#VALUE!</v>
      </c>
      <c r="G88" s="21">
        <f ca="1">'5-Yr PCSB Budget Base Case'!G88-'5-Yr PCSB Budget Contingency'!G88</f>
        <v>-696665</v>
      </c>
      <c r="H88" s="21">
        <f>'5-Yr PCSB Budget Base Case'!H88-'5-Yr PCSB Budget Contingency'!H88</f>
        <v>232573.18919999897</v>
      </c>
      <c r="I88" s="21">
        <f>'5-Yr PCSB Budget Base Case'!I88-'5-Yr PCSB Budget Contingency'!I88</f>
        <v>191056.49070449546</v>
      </c>
      <c r="J88" s="21">
        <f>'5-Yr PCSB Budget Base Case'!J88-'5-Yr PCSB Budget Contingency'!J88</f>
        <v>-38291.44877050072</v>
      </c>
      <c r="K88" s="21">
        <f>'5-Yr PCSB Budget Base Case'!K88-'5-Yr PCSB Budget Contingency'!K88</f>
        <v>120445.97099323571</v>
      </c>
      <c r="L88" s="84">
        <f ca="1">IF('5-Yr PCSB Budget Base Case'!G88,G88/'5-Yr PCSB Budget Base Case'!G88,0)</f>
        <v>-0.90099696630578074</v>
      </c>
      <c r="M88" s="56">
        <f>IF('5-Yr PCSB Budget Base Case'!H88,H88/'5-Yr PCSB Budget Base Case'!H88,0)</f>
        <v>0.65521863427635063</v>
      </c>
      <c r="N88" s="56">
        <f>IF('5-Yr PCSB Budget Base Case'!I88,I88/'5-Yr PCSB Budget Base Case'!I88,0)</f>
        <v>0.61861748085984314</v>
      </c>
      <c r="O88" s="56">
        <f>IF('5-Yr PCSB Budget Base Case'!J88,J88/'5-Yr PCSB Budget Base Case'!J88,0)</f>
        <v>-0.16541758335015605</v>
      </c>
      <c r="P88" s="98">
        <f>IF('5-Yr PCSB Budget Base Case'!K88,K88/'5-Yr PCSB Budget Base Case'!K88,0)</f>
        <v>0.32874175475125689</v>
      </c>
    </row>
    <row r="89" spans="1:16" x14ac:dyDescent="0.45">
      <c r="A89" s="15" t="str">
        <f t="shared" si="4"/>
        <v>PCSB 5-Year Budget</v>
      </c>
      <c r="B89" s="150">
        <f t="shared" si="4"/>
        <v>186</v>
      </c>
      <c r="C89" s="15" t="str">
        <f t="shared" si="4"/>
        <v>Kingsman Academy PCS</v>
      </c>
      <c r="D89" s="6" t="str">
        <f t="shared" si="4"/>
        <v>2025-2026</v>
      </c>
      <c r="E89" s="18" t="s">
        <v>86</v>
      </c>
      <c r="F89" s="5" t="e">
        <f>'5-Yr PCSB Budget Base Case'!F89-'5-Yr PCSB Budget Contingency'!F89</f>
        <v>#VALUE!</v>
      </c>
      <c r="G89" s="12">
        <f>'5-Yr PCSB Budget Base Case'!G89-'5-Yr PCSB Budget Contingency'!G89</f>
        <v>0</v>
      </c>
      <c r="H89" s="12">
        <f>'5-Yr PCSB Budget Base Case'!H89-'5-Yr PCSB Budget Contingency'!H89</f>
        <v>0</v>
      </c>
      <c r="I89" s="12">
        <f>'5-Yr PCSB Budget Base Case'!I89-'5-Yr PCSB Budget Contingency'!I89</f>
        <v>0</v>
      </c>
      <c r="J89" s="12">
        <f>'5-Yr PCSB Budget Base Case'!J89-'5-Yr PCSB Budget Contingency'!J89</f>
        <v>0</v>
      </c>
      <c r="K89" s="12">
        <f>'5-Yr PCSB Budget Base Case'!K89-'5-Yr PCSB Budget Contingency'!K89</f>
        <v>0</v>
      </c>
      <c r="L89" s="75">
        <f>IF('5-Yr PCSB Budget Base Case'!G89,G89/'5-Yr PCSB Budget Base Case'!G89,0)</f>
        <v>0</v>
      </c>
      <c r="M89" s="62">
        <f>IF('5-Yr PCSB Budget Base Case'!H89,H89/'5-Yr PCSB Budget Base Case'!H89,0)</f>
        <v>0</v>
      </c>
      <c r="N89" s="62">
        <f>IF('5-Yr PCSB Budget Base Case'!I89,I89/'5-Yr PCSB Budget Base Case'!I89,0)</f>
        <v>0</v>
      </c>
      <c r="O89" s="62">
        <f>IF('5-Yr PCSB Budget Base Case'!J89,J89/'5-Yr PCSB Budget Base Case'!J89,0)</f>
        <v>0</v>
      </c>
      <c r="P89" s="89">
        <f>IF('5-Yr PCSB Budget Base Case'!K89,K89/'5-Yr PCSB Budget Base Case'!K89,0)</f>
        <v>0</v>
      </c>
    </row>
    <row r="90" spans="1:16" x14ac:dyDescent="0.45">
      <c r="A90" s="15" t="str">
        <f t="shared" si="4"/>
        <v>PCSB 5-Year Budget</v>
      </c>
      <c r="B90" s="150">
        <f t="shared" si="4"/>
        <v>186</v>
      </c>
      <c r="C90" s="15" t="str">
        <f t="shared" si="4"/>
        <v>Kingsman Academy PCS</v>
      </c>
      <c r="D90" s="6" t="str">
        <f t="shared" si="4"/>
        <v>2025-2026</v>
      </c>
      <c r="E90" s="18" t="s">
        <v>87</v>
      </c>
      <c r="F90" s="5" t="e">
        <f>'5-Yr PCSB Budget Base Case'!F90-'5-Yr PCSB Budget Contingency'!F90</f>
        <v>#VALUE!</v>
      </c>
      <c r="L90" s="75"/>
      <c r="M90" s="62"/>
      <c r="N90" s="62"/>
      <c r="O90" s="62"/>
      <c r="P90" s="89"/>
    </row>
    <row r="91" spans="1:16" x14ac:dyDescent="0.45">
      <c r="A91" s="15" t="str">
        <f t="shared" si="4"/>
        <v>PCSB 5-Year Budget</v>
      </c>
      <c r="B91" s="150">
        <f t="shared" si="4"/>
        <v>186</v>
      </c>
      <c r="C91" s="15" t="str">
        <f t="shared" si="4"/>
        <v>Kingsman Academy PCS</v>
      </c>
      <c r="D91" s="6" t="str">
        <f t="shared" si="4"/>
        <v>2025-2026</v>
      </c>
      <c r="E91" s="18" t="s">
        <v>88</v>
      </c>
      <c r="F91" s="5" t="e">
        <f>'5-Yr PCSB Budget Base Case'!F91-'5-Yr PCSB Budget Contingency'!F91</f>
        <v>#VALUE!</v>
      </c>
      <c r="G91" s="12">
        <f>'5-Yr PCSB Budget Base Case'!G91-'5-Yr PCSB Budget Contingency'!G91</f>
        <v>0</v>
      </c>
      <c r="H91" s="12">
        <f>'5-Yr PCSB Budget Base Case'!H91-'5-Yr PCSB Budget Contingency'!H91</f>
        <v>0</v>
      </c>
      <c r="I91" s="12">
        <f>'5-Yr PCSB Budget Base Case'!I91-'5-Yr PCSB Budget Contingency'!I91</f>
        <v>0</v>
      </c>
      <c r="J91" s="12">
        <f>'5-Yr PCSB Budget Base Case'!J91-'5-Yr PCSB Budget Contingency'!J91</f>
        <v>0</v>
      </c>
      <c r="K91" s="12">
        <f>'5-Yr PCSB Budget Base Case'!K91-'5-Yr PCSB Budget Contingency'!K91</f>
        <v>0</v>
      </c>
      <c r="L91" s="75">
        <f>IF('5-Yr PCSB Budget Base Case'!G91,G91/'5-Yr PCSB Budget Base Case'!G91,0)</f>
        <v>0</v>
      </c>
      <c r="M91" s="62">
        <f>IF('5-Yr PCSB Budget Base Case'!H91,H91/'5-Yr PCSB Budget Base Case'!H91,0)</f>
        <v>0</v>
      </c>
      <c r="N91" s="62">
        <f>IF('5-Yr PCSB Budget Base Case'!I91,I91/'5-Yr PCSB Budget Base Case'!I91,0)</f>
        <v>0</v>
      </c>
      <c r="O91" s="62">
        <f>IF('5-Yr PCSB Budget Base Case'!J91,J91/'5-Yr PCSB Budget Base Case'!J91,0)</f>
        <v>0</v>
      </c>
      <c r="P91" s="89">
        <f>IF('5-Yr PCSB Budget Base Case'!K91,K91/'5-Yr PCSB Budget Base Case'!K91,0)</f>
        <v>0</v>
      </c>
    </row>
    <row r="92" spans="1:16" x14ac:dyDescent="0.45">
      <c r="A92" s="15" t="str">
        <f t="shared" si="4"/>
        <v>PCSB 5-Year Budget</v>
      </c>
      <c r="B92" s="150">
        <f t="shared" si="4"/>
        <v>186</v>
      </c>
      <c r="C92" s="15" t="str">
        <f t="shared" si="4"/>
        <v>Kingsman Academy PCS</v>
      </c>
      <c r="D92" s="6" t="str">
        <f t="shared" si="4"/>
        <v>2025-2026</v>
      </c>
      <c r="E92" s="18" t="s">
        <v>89</v>
      </c>
      <c r="F92" s="5" t="e">
        <f>'5-Yr PCSB Budget Base Case'!F92-'5-Yr PCSB Budget Contingency'!F92</f>
        <v>#VALUE!</v>
      </c>
      <c r="L92" s="75"/>
      <c r="M92" s="62"/>
      <c r="N92" s="62"/>
      <c r="O92" s="62"/>
      <c r="P92" s="89"/>
    </row>
    <row r="93" spans="1:16" x14ac:dyDescent="0.45">
      <c r="A93" s="15" t="str">
        <f t="shared" si="4"/>
        <v>PCSB 5-Year Budget</v>
      </c>
      <c r="B93" s="150">
        <f t="shared" si="4"/>
        <v>186</v>
      </c>
      <c r="C93" s="15" t="str">
        <f t="shared" si="4"/>
        <v>Kingsman Academy PCS</v>
      </c>
      <c r="D93" s="6" t="str">
        <f t="shared" si="4"/>
        <v>2025-2026</v>
      </c>
      <c r="E93" s="17" t="s">
        <v>90</v>
      </c>
      <c r="F93" s="5" t="e">
        <f>'5-Yr PCSB Budget Base Case'!F93-'5-Yr PCSB Budget Contingency'!F93</f>
        <v>#VALUE!</v>
      </c>
      <c r="G93" s="22">
        <f ca="1">'5-Yr PCSB Budget Base Case'!G93-'5-Yr PCSB Budget Contingency'!G93</f>
        <v>-696665</v>
      </c>
      <c r="H93" s="22">
        <f>'5-Yr PCSB Budget Base Case'!H93-'5-Yr PCSB Budget Contingency'!H93</f>
        <v>232573.18919999897</v>
      </c>
      <c r="I93" s="22">
        <f>'5-Yr PCSB Budget Base Case'!I93-'5-Yr PCSB Budget Contingency'!I93</f>
        <v>191056.49070449546</v>
      </c>
      <c r="J93" s="22">
        <f>'5-Yr PCSB Budget Base Case'!J93-'5-Yr PCSB Budget Contingency'!J93</f>
        <v>-38291.44877050072</v>
      </c>
      <c r="K93" s="22">
        <f>'5-Yr PCSB Budget Base Case'!K93-'5-Yr PCSB Budget Contingency'!K93</f>
        <v>120445.97099323571</v>
      </c>
      <c r="L93" s="81">
        <f ca="1">IF('5-Yr PCSB Budget Base Case'!G93,G93/'5-Yr PCSB Budget Base Case'!G93,0)</f>
        <v>-0.90099696630578074</v>
      </c>
      <c r="M93" s="68">
        <f>IF('5-Yr PCSB Budget Base Case'!H93,H93/'5-Yr PCSB Budget Base Case'!H93,0)</f>
        <v>0.65521863427635063</v>
      </c>
      <c r="N93" s="68">
        <f>IF('5-Yr PCSB Budget Base Case'!I93,I93/'5-Yr PCSB Budget Base Case'!I93,0)</f>
        <v>0.61861748085984314</v>
      </c>
      <c r="O93" s="68">
        <f>IF('5-Yr PCSB Budget Base Case'!J93,J93/'5-Yr PCSB Budget Base Case'!J93,0)</f>
        <v>-0.16541758335015605</v>
      </c>
      <c r="P93" s="95">
        <f>IF('5-Yr PCSB Budget Base Case'!K93,K93/'5-Yr PCSB Budget Base Case'!K93,0)</f>
        <v>0.32874175475125689</v>
      </c>
    </row>
    <row r="94" spans="1:16" ht="30" customHeight="1" thickBot="1" x14ac:dyDescent="0.5">
      <c r="A94" s="15" t="str">
        <f t="shared" si="4"/>
        <v>PCSB 5-Year Budget</v>
      </c>
      <c r="B94" s="150">
        <f t="shared" si="4"/>
        <v>186</v>
      </c>
      <c r="C94" s="15" t="str">
        <f t="shared" si="4"/>
        <v>Kingsman Academy PCS</v>
      </c>
      <c r="D94" s="6" t="str">
        <f t="shared" si="4"/>
        <v>2025-2026</v>
      </c>
      <c r="E94" s="17" t="s">
        <v>91</v>
      </c>
      <c r="F94" s="54">
        <f>'5-Yr PCSB Budget Base Case'!F94-'5-Yr PCSB Budget Contingency'!F94</f>
        <v>0</v>
      </c>
      <c r="G94" s="24">
        <f ca="1">'5-Yr PCSB Budget Base Case'!G94-'5-Yr PCSB Budget Contingency'!G94</f>
        <v>-696665</v>
      </c>
      <c r="H94" s="24">
        <f ca="1">'5-Yr PCSB Budget Base Case'!H94-'5-Yr PCSB Budget Contingency'!H94</f>
        <v>-1339615</v>
      </c>
      <c r="I94" s="24">
        <f ca="1">'5-Yr PCSB Budget Base Case'!I94-'5-Yr PCSB Budget Contingency'!I94</f>
        <v>-1808582.020265501</v>
      </c>
      <c r="J94" s="24">
        <f ca="1">'5-Yr PCSB Budget Base Case'!J94-'5-Yr PCSB Budget Contingency'!J94</f>
        <v>-2121045.976036001</v>
      </c>
      <c r="K94" s="24">
        <f ca="1">'5-Yr PCSB Budget Base Case'!K94-'5-Yr PCSB Budget Contingency'!K94</f>
        <v>-2216377.3672527671</v>
      </c>
      <c r="L94" s="85">
        <f ca="1">IF('5-Yr PCSB Budget Base Case'!G94,G94/'5-Yr PCSB Budget Base Case'!G94,0)</f>
        <v>-7.3503681018639383E-2</v>
      </c>
      <c r="M94" s="59">
        <f ca="1">IF('5-Yr PCSB Budget Base Case'!H94,H94/'5-Yr PCSB Budget Base Case'!H94,0)</f>
        <v>-0.13299177993228742</v>
      </c>
      <c r="N94" s="59">
        <f ca="1">IF('5-Yr PCSB Budget Base Case'!I94,I94/'5-Yr PCSB Budget Base Case'!I94,0)</f>
        <v>-0.17027140537945501</v>
      </c>
      <c r="O94" s="59">
        <f ca="1">IF('5-Yr PCSB Budget Base Case'!J94,J94/'5-Yr PCSB Budget Base Case'!J94,0)</f>
        <v>-0.19542968394627683</v>
      </c>
      <c r="P94" s="99">
        <f ca="1">IF('5-Yr PCSB Budget Base Case'!K94,K94/'5-Yr PCSB Budget Base Case'!K94,0)</f>
        <v>-0.19754463207603323</v>
      </c>
    </row>
    <row r="95" spans="1:16" ht="30" customHeight="1" thickTop="1" x14ac:dyDescent="0.45">
      <c r="A95" s="15" t="str">
        <f t="shared" si="4"/>
        <v>PCSB 5-Year Budget</v>
      </c>
      <c r="B95" s="150">
        <f t="shared" si="4"/>
        <v>186</v>
      </c>
      <c r="C95" s="15" t="str">
        <f t="shared" si="4"/>
        <v>Kingsman Academy PCS</v>
      </c>
      <c r="D95" s="6" t="str">
        <f t="shared" si="4"/>
        <v>2025-2026</v>
      </c>
      <c r="E95" t="s">
        <v>92</v>
      </c>
      <c r="F95" s="5" t="e">
        <f>'5-Yr PCSB Budget Base Case'!F95-'5-Yr PCSB Budget Contingency'!F95</f>
        <v>#VALUE!</v>
      </c>
      <c r="G95" s="12">
        <f>'5-Yr PCSB Budget Base Case'!G95-'5-Yr PCSB Budget Contingency'!G95</f>
        <v>-304742</v>
      </c>
      <c r="H95" s="12">
        <f>'5-Yr PCSB Budget Base Case'!H95-'5-Yr PCSB Budget Contingency'!H95</f>
        <v>274778</v>
      </c>
      <c r="I95" s="12">
        <f>'5-Yr PCSB Budget Base Case'!I95-'5-Yr PCSB Budget Contingency'!I95</f>
        <v>191056</v>
      </c>
      <c r="J95" s="12">
        <f>'5-Yr PCSB Budget Base Case'!J95-'5-Yr PCSB Budget Contingency'!J95</f>
        <v>-24006</v>
      </c>
      <c r="K95" s="12">
        <f>'5-Yr PCSB Budget Base Case'!K95-'5-Yr PCSB Budget Contingency'!K95</f>
        <v>134736</v>
      </c>
      <c r="L95" s="75">
        <f>IF('5-Yr PCSB Budget Base Case'!G95,G95/'5-Yr PCSB Budget Base Case'!G95,0)</f>
        <v>-0.26730793015338922</v>
      </c>
      <c r="M95" s="62">
        <f>IF('5-Yr PCSB Budget Base Case'!H95,H95/'5-Yr PCSB Budget Base Case'!H95,0)</f>
        <v>0.27792185198970759</v>
      </c>
      <c r="N95" s="62">
        <f>IF('5-Yr PCSB Budget Base Case'!I95,I95/'5-Yr PCSB Budget Base Case'!I95,0)</f>
        <v>0.19622657012273403</v>
      </c>
      <c r="O95" s="62">
        <f>IF('5-Yr PCSB Budget Base Case'!J95,J95/'5-Yr PCSB Budget Base Case'!J95,0)</f>
        <v>-2.7193823107613046E-2</v>
      </c>
      <c r="P95" s="89">
        <f>IF('5-Yr PCSB Budget Base Case'!K95,K95/'5-Yr PCSB Budget Base Case'!K95,0)</f>
        <v>0.13428145726715068</v>
      </c>
    </row>
    <row r="96" spans="1:16" x14ac:dyDescent="0.45">
      <c r="A96" s="15" t="str">
        <f t="shared" si="4"/>
        <v>PCSB 5-Year Budget</v>
      </c>
      <c r="B96" s="150">
        <f t="shared" si="4"/>
        <v>186</v>
      </c>
      <c r="C96" s="15" t="str">
        <f t="shared" si="4"/>
        <v>Kingsman Academy PCS</v>
      </c>
      <c r="D96" s="6" t="str">
        <f t="shared" si="4"/>
        <v>2025-2026</v>
      </c>
      <c r="E96" t="s">
        <v>93</v>
      </c>
      <c r="F96" s="5" t="e">
        <f>'5-Yr PCSB Budget Base Case'!F96-'5-Yr PCSB Budget Contingency'!F96</f>
        <v>#VALUE!</v>
      </c>
      <c r="G96" s="12">
        <f>'5-Yr PCSB Budget Base Case'!G96-'5-Yr PCSB Budget Contingency'!G96</f>
        <v>0</v>
      </c>
      <c r="H96" s="12">
        <f>'5-Yr PCSB Budget Base Case'!H96-'5-Yr PCSB Budget Contingency'!H96</f>
        <v>0</v>
      </c>
      <c r="I96" s="12">
        <f>'5-Yr PCSB Budget Base Case'!I96-'5-Yr PCSB Budget Contingency'!I96</f>
        <v>0</v>
      </c>
      <c r="J96" s="12">
        <f>'5-Yr PCSB Budget Base Case'!J96-'5-Yr PCSB Budget Contingency'!J96</f>
        <v>-100000</v>
      </c>
      <c r="K96" s="12">
        <f>'5-Yr PCSB Budget Base Case'!K96-'5-Yr PCSB Budget Contingency'!K96</f>
        <v>-150000</v>
      </c>
      <c r="L96" s="75">
        <f>IF('5-Yr PCSB Budget Base Case'!G96,G96/'5-Yr PCSB Budget Base Case'!G96,0)</f>
        <v>0</v>
      </c>
      <c r="M96" s="62">
        <f>IF('5-Yr PCSB Budget Base Case'!H96,H96/'5-Yr PCSB Budget Base Case'!H96,0)</f>
        <v>0</v>
      </c>
      <c r="N96" s="62">
        <f>IF('5-Yr PCSB Budget Base Case'!I96,I96/'5-Yr PCSB Budget Base Case'!I96,0)</f>
        <v>0</v>
      </c>
      <c r="O96" s="62">
        <f>IF('5-Yr PCSB Budget Base Case'!J96,J96/'5-Yr PCSB Budget Base Case'!J96,0)</f>
        <v>0.25</v>
      </c>
      <c r="P96" s="89">
        <f>IF('5-Yr PCSB Budget Base Case'!K96,K96/'5-Yr PCSB Budget Base Case'!K96,0)</f>
        <v>0.375</v>
      </c>
    </row>
    <row r="97" spans="1:16" x14ac:dyDescent="0.45">
      <c r="A97" s="15" t="str">
        <f t="shared" si="4"/>
        <v>PCSB 5-Year Budget</v>
      </c>
      <c r="B97" s="150">
        <f t="shared" si="4"/>
        <v>186</v>
      </c>
      <c r="C97" s="15" t="str">
        <f t="shared" si="4"/>
        <v>Kingsman Academy PCS</v>
      </c>
      <c r="D97" s="6" t="str">
        <f t="shared" si="4"/>
        <v>2025-2026</v>
      </c>
      <c r="E97" t="s">
        <v>94</v>
      </c>
      <c r="F97" s="5" t="e">
        <f>'5-Yr PCSB Budget Base Case'!F97-'5-Yr PCSB Budget Contingency'!F97</f>
        <v>#VALUE!</v>
      </c>
      <c r="G97" s="12">
        <f>'5-Yr PCSB Budget Base Case'!G97-'5-Yr PCSB Budget Contingency'!G97</f>
        <v>0</v>
      </c>
      <c r="H97" s="12">
        <f>'5-Yr PCSB Budget Base Case'!H97-'5-Yr PCSB Budget Contingency'!H97</f>
        <v>10492.221982350573</v>
      </c>
      <c r="I97" s="12">
        <f>'5-Yr PCSB Budget Base Case'!I97-'5-Yr PCSB Budget Contingency'!I97</f>
        <v>10492.195275583304</v>
      </c>
      <c r="J97" s="12">
        <f>'5-Yr PCSB Budget Base Case'!J97-'5-Yr PCSB Budget Contingency'!J97</f>
        <v>10491.559569944628</v>
      </c>
      <c r="K97" s="12">
        <f>'5-Yr PCSB Budget Base Case'!K97-'5-Yr PCSB Budget Contingency'!K97</f>
        <v>10492.24618205335</v>
      </c>
      <c r="L97" s="75">
        <f>IF('5-Yr PCSB Budget Base Case'!G97,G97/'5-Yr PCSB Budget Base Case'!G97,0)</f>
        <v>0</v>
      </c>
      <c r="M97" s="62">
        <f>IF('5-Yr PCSB Budget Base Case'!H97,H97/'5-Yr PCSB Budget Base Case'!H97,0)</f>
        <v>-2.2809971612818215E-2</v>
      </c>
      <c r="N97" s="62">
        <f>IF('5-Yr PCSB Budget Base Case'!I97,I97/'5-Yr PCSB Budget Base Case'!I97,0)</f>
        <v>-2.1859559890961128E-2</v>
      </c>
      <c r="O97" s="62">
        <f>IF('5-Yr PCSB Budget Base Case'!J97,J97/'5-Yr PCSB Budget Base Case'!J97,0)</f>
        <v>-2.0972716672419733E-2</v>
      </c>
      <c r="P97" s="89">
        <f>IF('5-Yr PCSB Budget Base Case'!K97,K97/'5-Yr PCSB Budget Base Case'!K97,0)</f>
        <v>-2.01251485222084E-2</v>
      </c>
    </row>
    <row r="98" spans="1:16" x14ac:dyDescent="0.45">
      <c r="A98" s="15" t="str">
        <f t="shared" si="4"/>
        <v>PCSB 5-Year Budget</v>
      </c>
      <c r="B98" s="150">
        <f t="shared" si="4"/>
        <v>186</v>
      </c>
      <c r="C98" s="15" t="str">
        <f t="shared" si="4"/>
        <v>Kingsman Academy PCS</v>
      </c>
      <c r="D98" s="6" t="str">
        <f t="shared" si="4"/>
        <v>2025-2026</v>
      </c>
      <c r="E98" s="17" t="s">
        <v>95</v>
      </c>
      <c r="F98" s="5" t="e">
        <f>'5-Yr PCSB Budget Base Case'!F98-'5-Yr PCSB Budget Contingency'!F98</f>
        <v>#VALUE!</v>
      </c>
      <c r="G98" s="22">
        <f>'5-Yr PCSB Budget Base Case'!G98-'5-Yr PCSB Budget Contingency'!G98</f>
        <v>-304742</v>
      </c>
      <c r="H98" s="22">
        <f>'5-Yr PCSB Budget Base Case'!H98-'5-Yr PCSB Budget Contingency'!H98</f>
        <v>285270.22198235057</v>
      </c>
      <c r="I98" s="22">
        <f>'5-Yr PCSB Budget Base Case'!I98-'5-Yr PCSB Budget Contingency'!I98</f>
        <v>201548.1952755833</v>
      </c>
      <c r="J98" s="22">
        <f>'5-Yr PCSB Budget Base Case'!J98-'5-Yr PCSB Budget Contingency'!J98</f>
        <v>-113514.44043005537</v>
      </c>
      <c r="K98" s="22">
        <f>'5-Yr PCSB Budget Base Case'!K98-'5-Yr PCSB Budget Contingency'!K98</f>
        <v>-4771.7538179466501</v>
      </c>
      <c r="L98" s="81">
        <f>IF('5-Yr PCSB Budget Base Case'!G98,G98/'5-Yr PCSB Budget Base Case'!G98,0)</f>
        <v>1.2256601041687614</v>
      </c>
      <c r="M98" s="68">
        <f>IF('5-Yr PCSB Budget Base Case'!H98,H98/'5-Yr PCSB Budget Base Case'!H98,0)</f>
        <v>2.3849233533060561</v>
      </c>
      <c r="N98" s="68">
        <f>IF('5-Yr PCSB Budget Base Case'!I98,I98/'5-Yr PCSB Budget Base Case'!I98,0)</f>
        <v>2.1517294623092549</v>
      </c>
      <c r="O98" s="68">
        <f>IF('5-Yr PCSB Budget Base Case'!J98,J98/'5-Yr PCSB Budget Base Case'!J98,0)</f>
        <v>6.4961909368235879</v>
      </c>
      <c r="P98" s="95">
        <f>IF('5-Yr PCSB Budget Base Case'!K98,K98/'5-Yr PCSB Budget Base Case'!K98,0)</f>
        <v>-5.8167292228276345E-2</v>
      </c>
    </row>
    <row r="99" spans="1:16" ht="30" customHeight="1" thickBot="1" x14ac:dyDescent="0.5">
      <c r="A99" s="15" t="str">
        <f t="shared" si="4"/>
        <v>PCSB 5-Year Budget</v>
      </c>
      <c r="B99" s="150">
        <f t="shared" si="4"/>
        <v>186</v>
      </c>
      <c r="C99" s="15" t="str">
        <f t="shared" si="4"/>
        <v>Kingsman Academy PCS</v>
      </c>
      <c r="D99" s="6" t="str">
        <f t="shared" si="4"/>
        <v>2025-2026</v>
      </c>
      <c r="E99" s="17" t="s">
        <v>96</v>
      </c>
      <c r="F99" s="54">
        <f>'5-Yr PCSB Budget Base Case'!F99-'5-Yr PCSB Budget Contingency'!F99</f>
        <v>0</v>
      </c>
      <c r="G99" s="23">
        <f>'5-Yr PCSB Budget Base Case'!G99-'5-Yr PCSB Budget Contingency'!G99</f>
        <v>-304742</v>
      </c>
      <c r="H99" s="23">
        <f>'5-Yr PCSB Budget Base Case'!H99-'5-Yr PCSB Budget Contingency'!H99</f>
        <v>-19471.778017649427</v>
      </c>
      <c r="I99" s="23">
        <f>'5-Yr PCSB Budget Base Case'!I99-'5-Yr PCSB Budget Contingency'!I99</f>
        <v>182076.41725793388</v>
      </c>
      <c r="J99" s="23">
        <f>'5-Yr PCSB Budget Base Case'!J99-'5-Yr PCSB Budget Contingency'!J99</f>
        <v>68561.976827878505</v>
      </c>
      <c r="K99" s="23">
        <f>'5-Yr PCSB Budget Base Case'!K99-'5-Yr PCSB Budget Contingency'!K99</f>
        <v>63790.223009931855</v>
      </c>
      <c r="L99" s="83">
        <f>IF('5-Yr PCSB Budget Base Case'!G99,G99/'5-Yr PCSB Budget Base Case'!G99,0)</f>
        <v>-6.6583872536659774E-2</v>
      </c>
      <c r="M99" s="70">
        <f>IF('5-Yr PCSB Budget Base Case'!H99,H99/'5-Yr PCSB Budget Base Case'!H99,0)</f>
        <v>-4.1460825158289296E-3</v>
      </c>
      <c r="N99" s="70">
        <f>IF('5-Yr PCSB Budget Base Case'!I99,I99/'5-Yr PCSB Budget Base Case'!I99,0)</f>
        <v>3.8011016325755036E-2</v>
      </c>
      <c r="O99" s="70">
        <f>IF('5-Yr PCSB Budget Base Case'!J99,J99/'5-Yr PCSB Budget Base Case'!J99,0)</f>
        <v>1.4365683439392121E-2</v>
      </c>
      <c r="P99" s="97">
        <f>IF('5-Yr PCSB Budget Base Case'!K99,K99/'5-Yr PCSB Budget Base Case'!K99,0)</f>
        <v>1.3140006185798884E-2</v>
      </c>
    </row>
    <row r="100" spans="1:16" ht="30" customHeight="1" thickTop="1" x14ac:dyDescent="0.45">
      <c r="A100" s="15" t="str">
        <f t="shared" si="4"/>
        <v>PCSB 5-Year Budget</v>
      </c>
      <c r="B100" s="150">
        <f t="shared" si="4"/>
        <v>186</v>
      </c>
      <c r="C100" s="15" t="str">
        <f t="shared" si="4"/>
        <v>Kingsman Academy PCS</v>
      </c>
      <c r="D100" s="6" t="str">
        <f t="shared" si="4"/>
        <v>2025-2026</v>
      </c>
      <c r="E100" s="28" t="s">
        <v>97</v>
      </c>
      <c r="F100" s="5" t="e">
        <f>'5-Yr PCSB Budget Base Case'!F100-'5-Yr PCSB Budget Contingency'!F98</f>
        <v>#VALUE!</v>
      </c>
      <c r="G100" s="12">
        <f>'5-Yr PCSB Budget Base Case'!G100-'5-Yr PCSB Budget Contingency'!G100</f>
        <v>0</v>
      </c>
      <c r="H100" s="12">
        <f>'5-Yr PCSB Budget Base Case'!H100-'5-Yr PCSB Budget Contingency'!H100</f>
        <v>0</v>
      </c>
      <c r="I100" s="12">
        <f>'5-Yr PCSB Budget Base Case'!I100-'5-Yr PCSB Budget Contingency'!I100</f>
        <v>0</v>
      </c>
      <c r="J100" s="12">
        <f>'5-Yr PCSB Budget Base Case'!J100-'5-Yr PCSB Budget Contingency'!J100</f>
        <v>0</v>
      </c>
      <c r="K100" s="12">
        <f>'5-Yr PCSB Budget Base Case'!K100-'5-Yr PCSB Budget Contingency'!K100</f>
        <v>0</v>
      </c>
      <c r="L100" s="80">
        <f>IF('5-Yr PCSB Budget Base Case'!G100,G100/'5-Yr PCSB Budget Base Case'!G100,0)</f>
        <v>0</v>
      </c>
      <c r="M100" s="67">
        <f>IF('5-Yr PCSB Budget Base Case'!H100,H100/'5-Yr PCSB Budget Base Case'!H100,0)</f>
        <v>0</v>
      </c>
      <c r="N100" s="67">
        <f>IF('5-Yr PCSB Budget Base Case'!I100,I100/'5-Yr PCSB Budget Base Case'!I100,0)</f>
        <v>0</v>
      </c>
      <c r="O100" s="67">
        <f>IF('5-Yr PCSB Budget Base Case'!J100,J100/'5-Yr PCSB Budget Base Case'!J100,0)</f>
        <v>0</v>
      </c>
      <c r="P100" s="94">
        <f>IF('5-Yr PCSB Budget Base Case'!K100,K100/'5-Yr PCSB Budget Base Case'!K100,0)</f>
        <v>0</v>
      </c>
    </row>
    <row r="101" spans="1:16" ht="15" customHeight="1" x14ac:dyDescent="0.45">
      <c r="A101" s="15" t="str">
        <f t="shared" si="4"/>
        <v>PCSB 5-Year Budget</v>
      </c>
      <c r="B101" s="150">
        <f t="shared" si="4"/>
        <v>186</v>
      </c>
      <c r="C101" s="15" t="str">
        <f t="shared" si="4"/>
        <v>Kingsman Academy PCS</v>
      </c>
      <c r="D101" s="6" t="str">
        <f t="shared" si="4"/>
        <v>2025-2026</v>
      </c>
      <c r="E101" s="28" t="s">
        <v>98</v>
      </c>
      <c r="F101" s="5" t="e">
        <f>'5-Yr PCSB Budget Base Case'!F101-'5-Yr PCSB Budget Contingency'!F99</f>
        <v>#VALUE!</v>
      </c>
      <c r="G101" s="12">
        <f>'5-Yr PCSB Budget Base Case'!G101-'5-Yr PCSB Budget Contingency'!G101</f>
        <v>0</v>
      </c>
      <c r="H101" s="12">
        <f>'5-Yr PCSB Budget Base Case'!H101-'5-Yr PCSB Budget Contingency'!H101</f>
        <v>0</v>
      </c>
      <c r="I101" s="12">
        <f>'5-Yr PCSB Budget Base Case'!I101-'5-Yr PCSB Budget Contingency'!I101</f>
        <v>0</v>
      </c>
      <c r="J101" s="12">
        <f>'5-Yr PCSB Budget Base Case'!J101-'5-Yr PCSB Budget Contingency'!J101</f>
        <v>0</v>
      </c>
      <c r="K101" s="12">
        <f>'5-Yr PCSB Budget Base Case'!K101-'5-Yr PCSB Budget Contingency'!K101</f>
        <v>0</v>
      </c>
      <c r="L101" s="80">
        <f>IF('5-Yr PCSB Budget Base Case'!G101,G101/'5-Yr PCSB Budget Base Case'!G101,0)</f>
        <v>0</v>
      </c>
      <c r="M101" s="67">
        <f>IF('5-Yr PCSB Budget Base Case'!H101,H101/'5-Yr PCSB Budget Base Case'!H101,0)</f>
        <v>0</v>
      </c>
      <c r="N101" s="67">
        <f>IF('5-Yr PCSB Budget Base Case'!I101,I101/'5-Yr PCSB Budget Base Case'!I101,0)</f>
        <v>0</v>
      </c>
      <c r="O101" s="67">
        <f>IF('5-Yr PCSB Budget Base Case'!J101,J101/'5-Yr PCSB Budget Base Case'!J101,0)</f>
        <v>0</v>
      </c>
      <c r="P101" s="94">
        <f>IF('5-Yr PCSB Budget Base Case'!K101,K101/'5-Yr PCSB Budget Base Case'!K101,0)</f>
        <v>0</v>
      </c>
    </row>
    <row r="102" spans="1:16" ht="15" customHeight="1" thickBot="1" x14ac:dyDescent="0.5">
      <c r="A102" s="15" t="str">
        <f t="shared" si="4"/>
        <v>PCSB 5-Year Budget</v>
      </c>
      <c r="B102" s="150">
        <f t="shared" si="4"/>
        <v>186</v>
      </c>
      <c r="C102" s="15" t="str">
        <f t="shared" si="4"/>
        <v>Kingsman Academy PCS</v>
      </c>
      <c r="D102" s="6" t="str">
        <f t="shared" si="4"/>
        <v>2025-2026</v>
      </c>
      <c r="E102" s="28" t="s">
        <v>99</v>
      </c>
      <c r="F102" s="5" t="e">
        <f>'5-Yr PCSB Budget Base Case'!F102-'5-Yr PCSB Budget Contingency'!F102</f>
        <v>#VALUE!</v>
      </c>
      <c r="G102" s="54">
        <f>'5-Yr PCSB Budget Base Case'!G102-'5-Yr PCSB Budget Contingency'!G102</f>
        <v>0</v>
      </c>
      <c r="H102" s="54">
        <f>'5-Yr PCSB Budget Base Case'!H102-'5-Yr PCSB Budget Contingency'!H102</f>
        <v>0</v>
      </c>
      <c r="I102" s="54">
        <f>'5-Yr PCSB Budget Base Case'!I102-'5-Yr PCSB Budget Contingency'!I102</f>
        <v>0</v>
      </c>
      <c r="J102" s="54">
        <f>'5-Yr PCSB Budget Base Case'!J102-'5-Yr PCSB Budget Contingency'!J102</f>
        <v>0</v>
      </c>
      <c r="K102" s="54">
        <f>'5-Yr PCSB Budget Base Case'!K102-'5-Yr PCSB Budget Contingency'!K102</f>
        <v>0</v>
      </c>
      <c r="L102" s="143">
        <f>IF('5-Yr PCSB Budget Base Case'!G102,G102/'5-Yr PCSB Budget Base Case'!G102,0)</f>
        <v>0</v>
      </c>
      <c r="M102" s="144">
        <f>IF('5-Yr PCSB Budget Base Case'!H102,H102/'5-Yr PCSB Budget Base Case'!H102,0)</f>
        <v>0</v>
      </c>
      <c r="N102" s="144">
        <f>IF('5-Yr PCSB Budget Base Case'!I102,I102/'5-Yr PCSB Budget Base Case'!I102,0)</f>
        <v>0</v>
      </c>
      <c r="O102" s="144">
        <f>IF('5-Yr PCSB Budget Base Case'!J102,J102/'5-Yr PCSB Budget Base Case'!J102,0)</f>
        <v>0</v>
      </c>
      <c r="P102" s="145">
        <f>IF('5-Yr PCSB Budget Base Case'!K102,K102/'5-Yr PCSB Budget Base Case'!K102,0)</f>
        <v>0</v>
      </c>
    </row>
    <row r="103" spans="1:16" ht="30" customHeight="1" thickTop="1" x14ac:dyDescent="0.45">
      <c r="A103" s="15" t="str">
        <f t="shared" si="4"/>
        <v>PCSB 5-Year Budget</v>
      </c>
      <c r="B103" s="150">
        <f t="shared" si="4"/>
        <v>186</v>
      </c>
      <c r="C103" s="15" t="str">
        <f t="shared" si="4"/>
        <v>Kingsman Academy PCS</v>
      </c>
      <c r="D103" s="6" t="str">
        <f t="shared" si="4"/>
        <v>2025-2026</v>
      </c>
      <c r="E103" s="17" t="s">
        <v>100</v>
      </c>
      <c r="F103" s="5" t="e">
        <f>'5-Yr PCSB Budget Base Case'!F103-'5-Yr PCSB Budget Contingency'!F103</f>
        <v>#VALUE!</v>
      </c>
      <c r="G103" s="100">
        <f>'5-Yr PCSB Budget Base Case'!G103-'5-Yr PCSB Budget Contingency'!G103</f>
        <v>0</v>
      </c>
      <c r="H103" s="100">
        <f>'5-Yr PCSB Budget Base Case'!H103-'5-Yr PCSB Budget Contingency'!H103</f>
        <v>0</v>
      </c>
      <c r="I103" s="100">
        <f>'5-Yr PCSB Budget Base Case'!I103-'5-Yr PCSB Budget Contingency'!I103</f>
        <v>0</v>
      </c>
      <c r="J103" s="100">
        <f>'5-Yr PCSB Budget Base Case'!J103-'5-Yr PCSB Budget Contingency'!J103</f>
        <v>0</v>
      </c>
      <c r="K103" s="100">
        <f>'5-Yr PCSB Budget Base Case'!K103-'5-Yr PCSB Budget Contingency'!K103</f>
        <v>0</v>
      </c>
      <c r="L103" s="81">
        <f>IF('5-Yr PCSB Budget Base Case'!G103,G103/'5-Yr PCSB Budget Base Case'!G103,0)</f>
        <v>0</v>
      </c>
      <c r="M103" s="68">
        <f>IF('5-Yr PCSB Budget Base Case'!H103,H103/'5-Yr PCSB Budget Base Case'!H103,0)</f>
        <v>0</v>
      </c>
      <c r="N103" s="68">
        <f>IF('5-Yr PCSB Budget Base Case'!I103,I103/'5-Yr PCSB Budget Base Case'!I103,0)</f>
        <v>0</v>
      </c>
      <c r="O103" s="68">
        <f>IF('5-Yr PCSB Budget Base Case'!J103,J103/'5-Yr PCSB Budget Base Case'!J103,0)</f>
        <v>0</v>
      </c>
      <c r="P103" s="95">
        <f>IF('5-Yr PCSB Budget Base Case'!K103,K103/'5-Yr PCSB Budget Base Case'!K103,0)</f>
        <v>0</v>
      </c>
    </row>
    <row r="104" spans="1:16" x14ac:dyDescent="0.45">
      <c r="A104" s="15" t="str">
        <f t="shared" si="4"/>
        <v>PCSB 5-Year Budget</v>
      </c>
      <c r="B104" s="150">
        <f t="shared" si="4"/>
        <v>186</v>
      </c>
      <c r="C104" s="15" t="str">
        <f t="shared" si="4"/>
        <v>Kingsman Academy PCS</v>
      </c>
      <c r="D104" s="6" t="str">
        <f t="shared" si="4"/>
        <v>2025-2026</v>
      </c>
      <c r="E104" s="17" t="s">
        <v>101</v>
      </c>
      <c r="F104" s="5" t="s">
        <v>10</v>
      </c>
      <c r="G104" s="22">
        <f>'5-Yr PCSB Budget Base Case'!G104-'5-Yr PCSB Budget Contingency'!G104</f>
        <v>0</v>
      </c>
      <c r="H104" s="22">
        <f>'5-Yr PCSB Budget Base Case'!H104-'5-Yr PCSB Budget Contingency'!H104</f>
        <v>935.20937499999854</v>
      </c>
      <c r="I104" s="22">
        <f>'5-Yr PCSB Budget Base Case'!I104-'5-Yr PCSB Budget Contingency'!I104</f>
        <v>1021.1796250000007</v>
      </c>
      <c r="J104" s="22">
        <f>'5-Yr PCSB Budget Base Case'!J104-'5-Yr PCSB Budget Contingency'!J104</f>
        <v>1109.882375000001</v>
      </c>
      <c r="K104" s="22">
        <f>'5-Yr PCSB Budget Base Case'!K104-'5-Yr PCSB Budget Contingency'!K104</f>
        <v>1201.3926562499983</v>
      </c>
      <c r="L104" s="81">
        <f>IF('5-Yr PCSB Budget Base Case'!G104,G104/'5-Yr PCSB Budget Base Case'!G104,0)</f>
        <v>0</v>
      </c>
      <c r="M104" s="68">
        <f>IF('5-Yr PCSB Budget Base Case'!H104,H104/'5-Yr PCSB Budget Base Case'!H104,0)</f>
        <v>3.8174250758729711E-2</v>
      </c>
      <c r="N104" s="68">
        <f>IF('5-Yr PCSB Budget Base Case'!I104,I104/'5-Yr PCSB Budget Base Case'!I104,0)</f>
        <v>4.0854440088304127E-2</v>
      </c>
      <c r="O104" s="68">
        <f>IF('5-Yr PCSB Budget Base Case'!J104,J104/'5-Yr PCSB Budget Base Case'!J104,0)</f>
        <v>4.3494205013709292E-2</v>
      </c>
      <c r="P104" s="95">
        <f>IF('5-Yr PCSB Budget Base Case'!K104,K104/'5-Yr PCSB Budget Base Case'!K104,0)</f>
        <v>4.6151918832858824E-2</v>
      </c>
    </row>
    <row r="105" spans="1:16" x14ac:dyDescent="0.45">
      <c r="A105" s="15" t="str">
        <f t="shared" si="4"/>
        <v>PCSB 5-Year Budget</v>
      </c>
      <c r="B105" s="150">
        <f t="shared" si="4"/>
        <v>186</v>
      </c>
      <c r="C105" s="15" t="str">
        <f t="shared" si="4"/>
        <v>Kingsman Academy PCS</v>
      </c>
      <c r="D105" s="6" t="str">
        <f t="shared" si="4"/>
        <v>2025-2026</v>
      </c>
      <c r="E105" s="17" t="s">
        <v>102</v>
      </c>
      <c r="F105" s="5" t="s">
        <v>10</v>
      </c>
      <c r="G105" s="22">
        <f>'5-Yr PCSB Budget Base Case'!G105-'5-Yr PCSB Budget Contingency'!G105</f>
        <v>0</v>
      </c>
      <c r="H105" s="22">
        <f>'5-Yr PCSB Budget Base Case'!H105-'5-Yr PCSB Budget Contingency'!H105</f>
        <v>0</v>
      </c>
      <c r="I105" s="22">
        <f>'5-Yr PCSB Budget Base Case'!I105-'5-Yr PCSB Budget Contingency'!I105</f>
        <v>0</v>
      </c>
      <c r="J105" s="22">
        <f>'5-Yr PCSB Budget Base Case'!J105-'5-Yr PCSB Budget Contingency'!J105</f>
        <v>90.362969996249376</v>
      </c>
      <c r="K105" s="22">
        <f>'5-Yr PCSB Budget Base Case'!K105-'5-Yr PCSB Budget Contingency'!K105</f>
        <v>184.43082176234566</v>
      </c>
      <c r="L105" s="81">
        <f>IF('5-Yr PCSB Budget Base Case'!G105,G105/'5-Yr PCSB Budget Base Case'!G105,0)</f>
        <v>0</v>
      </c>
      <c r="M105" s="68">
        <f>IF('5-Yr PCSB Budget Base Case'!H105,H105/'5-Yr PCSB Budget Base Case'!H105,0)</f>
        <v>0</v>
      </c>
      <c r="N105" s="68">
        <f>IF('5-Yr PCSB Budget Base Case'!I105,I105/'5-Yr PCSB Budget Base Case'!I105,0)</f>
        <v>0</v>
      </c>
      <c r="O105" s="68">
        <f>IF('5-Yr PCSB Budget Base Case'!J105,J105/'5-Yr PCSB Budget Base Case'!J105,0)</f>
        <v>2.0368574199805874E-2</v>
      </c>
      <c r="P105" s="95">
        <f>IF('5-Yr PCSB Budget Base Case'!K105,K105/'5-Yr PCSB Budget Base Case'!K105,0)</f>
        <v>4.0322269584678896E-2</v>
      </c>
    </row>
    <row r="106" spans="1:16" ht="30" customHeight="1" thickBot="1" x14ac:dyDescent="0.5">
      <c r="A106" s="15" t="str">
        <f t="shared" si="4"/>
        <v>PCSB 5-Year Budget</v>
      </c>
      <c r="B106" s="150">
        <f t="shared" si="4"/>
        <v>186</v>
      </c>
      <c r="C106" s="15" t="str">
        <f t="shared" si="4"/>
        <v>Kingsman Academy PCS</v>
      </c>
      <c r="D106" s="6" t="str">
        <f t="shared" si="4"/>
        <v>2025-2026</v>
      </c>
      <c r="E106" s="17" t="s">
        <v>103</v>
      </c>
      <c r="F106" s="5" t="s">
        <v>10</v>
      </c>
      <c r="G106" s="24">
        <f>'5-Yr PCSB Budget Base Case'!G106-'5-Yr PCSB Budget Contingency'!G106</f>
        <v>-32.815625000000182</v>
      </c>
      <c r="H106" s="24">
        <f>'5-Yr PCSB Budget Base Case'!H106-'5-Yr PCSB Budget Contingency'!H106</f>
        <v>0</v>
      </c>
      <c r="I106" s="24">
        <f>'5-Yr PCSB Budget Base Case'!I106-'5-Yr PCSB Budget Contingency'!I106</f>
        <v>0</v>
      </c>
      <c r="J106" s="24">
        <f>'5-Yr PCSB Budget Base Case'!J106-'5-Yr PCSB Budget Contingency'!J106</f>
        <v>0</v>
      </c>
      <c r="K106" s="24">
        <f>'5-Yr PCSB Budget Base Case'!K106-'5-Yr PCSB Budget Contingency'!K106</f>
        <v>0</v>
      </c>
      <c r="L106" s="85">
        <f>IF('5-Yr PCSB Budget Base Case'!G106,G106/'5-Yr PCSB Budget Base Case'!G106,0)</f>
        <v>-4.0300884616122877E-3</v>
      </c>
      <c r="M106" s="59">
        <f>IF('5-Yr PCSB Budget Base Case'!H106,H106/'5-Yr PCSB Budget Base Case'!H106,0)</f>
        <v>0</v>
      </c>
      <c r="N106" s="59">
        <f>IF('5-Yr PCSB Budget Base Case'!I106,I106/'5-Yr PCSB Budget Base Case'!I106,0)</f>
        <v>0</v>
      </c>
      <c r="O106" s="59">
        <f>IF('5-Yr PCSB Budget Base Case'!J106,J106/'5-Yr PCSB Budget Base Case'!J106,0)</f>
        <v>0</v>
      </c>
      <c r="P106" s="99">
        <f>IF('5-Yr PCSB Budget Base Case'!K106,K106/'5-Yr PCSB Budget Base Case'!K106,0)</f>
        <v>0</v>
      </c>
    </row>
    <row r="107" spans="1:16" ht="30" customHeight="1" thickTop="1" x14ac:dyDescent="0.45">
      <c r="A107" s="15" t="str">
        <f t="shared" si="4"/>
        <v>PCSB 5-Year Budget</v>
      </c>
      <c r="B107" s="150">
        <f t="shared" si="4"/>
        <v>186</v>
      </c>
      <c r="C107" s="15" t="str">
        <f t="shared" si="4"/>
        <v>Kingsman Academy PCS</v>
      </c>
      <c r="D107" s="6" t="str">
        <f t="shared" si="4"/>
        <v>2025-2026</v>
      </c>
      <c r="E107" s="28" t="s">
        <v>104</v>
      </c>
      <c r="F107" s="5" t="s">
        <v>10</v>
      </c>
      <c r="G107" s="1">
        <f>'5-Yr PCSB Budget Base Case'!G107-'5-Yr PCSB Budget Contingency'!G107</f>
        <v>0</v>
      </c>
      <c r="H107" s="1">
        <f>'5-Yr PCSB Budget Base Case'!H107-'5-Yr PCSB Budget Contingency'!H107</f>
        <v>0</v>
      </c>
      <c r="I107" s="1">
        <f>'5-Yr PCSB Budget Base Case'!I107-'5-Yr PCSB Budget Contingency'!I107</f>
        <v>0</v>
      </c>
      <c r="J107" s="1">
        <f>'5-Yr PCSB Budget Base Case'!J107-'5-Yr PCSB Budget Contingency'!J107</f>
        <v>0</v>
      </c>
      <c r="K107" s="1">
        <f>'5-Yr PCSB Budget Base Case'!K107-'5-Yr PCSB Budget Contingency'!K107</f>
        <v>0</v>
      </c>
      <c r="L107" s="75">
        <f>IF('5-Yr PCSB Budget Base Case'!G107,G107/'5-Yr PCSB Budget Base Case'!G107,0)</f>
        <v>0</v>
      </c>
      <c r="M107" s="62">
        <f>IF('5-Yr PCSB Budget Base Case'!H107,H107/'5-Yr PCSB Budget Base Case'!H107,0)</f>
        <v>0</v>
      </c>
      <c r="N107" s="62">
        <f>IF('5-Yr PCSB Budget Base Case'!I107,I107/'5-Yr PCSB Budget Base Case'!I107,0)</f>
        <v>0</v>
      </c>
      <c r="O107" s="62">
        <f>IF('5-Yr PCSB Budget Base Case'!J107,J107/'5-Yr PCSB Budget Base Case'!J107,0)</f>
        <v>0</v>
      </c>
      <c r="P107" s="89">
        <f>IF('5-Yr PCSB Budget Base Case'!K107,K107/'5-Yr PCSB Budget Base Case'!K107,0)</f>
        <v>0</v>
      </c>
    </row>
    <row r="108" spans="1:16" x14ac:dyDescent="0.45">
      <c r="A108" s="15" t="str">
        <f t="shared" si="4"/>
        <v>PCSB 5-Year Budget</v>
      </c>
      <c r="B108" s="150">
        <f t="shared" si="4"/>
        <v>186</v>
      </c>
      <c r="C108" s="15" t="str">
        <f t="shared" si="4"/>
        <v>Kingsman Academy PCS</v>
      </c>
      <c r="D108" s="6" t="str">
        <f t="shared" si="4"/>
        <v>2025-2026</v>
      </c>
      <c r="E108" s="28" t="s">
        <v>105</v>
      </c>
      <c r="F108" s="5" t="s">
        <v>10</v>
      </c>
      <c r="G108" s="1">
        <f>'5-Yr PCSB Budget Base Case'!G108-'5-Yr PCSB Budget Contingency'!G108</f>
        <v>0</v>
      </c>
      <c r="H108" s="1">
        <f>'5-Yr PCSB Budget Base Case'!H108-'5-Yr PCSB Budget Contingency'!H108</f>
        <v>0</v>
      </c>
      <c r="I108" s="1">
        <f>'5-Yr PCSB Budget Base Case'!I108-'5-Yr PCSB Budget Contingency'!I108</f>
        <v>0</v>
      </c>
      <c r="J108" s="1">
        <f>'5-Yr PCSB Budget Base Case'!J108-'5-Yr PCSB Budget Contingency'!J108</f>
        <v>0</v>
      </c>
      <c r="K108" s="1">
        <f>'5-Yr PCSB Budget Base Case'!K108-'5-Yr PCSB Budget Contingency'!K108</f>
        <v>0</v>
      </c>
      <c r="L108" s="75">
        <f>IF('5-Yr PCSB Budget Base Case'!G108,G108/'5-Yr PCSB Budget Base Case'!G108,0)</f>
        <v>0</v>
      </c>
      <c r="M108" s="62">
        <f>IF('5-Yr PCSB Budget Base Case'!H108,H108/'5-Yr PCSB Budget Base Case'!H108,0)</f>
        <v>0</v>
      </c>
      <c r="N108" s="62">
        <f>IF('5-Yr PCSB Budget Base Case'!I108,I108/'5-Yr PCSB Budget Base Case'!I108,0)</f>
        <v>0</v>
      </c>
      <c r="O108" s="62">
        <f>IF('5-Yr PCSB Budget Base Case'!J108,J108/'5-Yr PCSB Budget Base Case'!J108,0)</f>
        <v>0</v>
      </c>
      <c r="P108" s="89">
        <f>IF('5-Yr PCSB Budget Base Case'!K108,K108/'5-Yr PCSB Budget Base Case'!K108,0)</f>
        <v>0</v>
      </c>
    </row>
    <row r="109" spans="1:16" x14ac:dyDescent="0.45">
      <c r="A109" s="15" t="str">
        <f t="shared" si="4"/>
        <v>PCSB 5-Year Budget</v>
      </c>
      <c r="B109" s="150">
        <f t="shared" si="4"/>
        <v>186</v>
      </c>
      <c r="C109" s="15" t="str">
        <f t="shared" si="4"/>
        <v>Kingsman Academy PCS</v>
      </c>
      <c r="D109" s="6" t="str">
        <f t="shared" si="4"/>
        <v>2025-2026</v>
      </c>
      <c r="E109" s="17" t="s">
        <v>106</v>
      </c>
      <c r="F109" s="5" t="s">
        <v>10</v>
      </c>
      <c r="G109" s="29">
        <f>'5-Yr PCSB Budget Base Case'!G109-'5-Yr PCSB Budget Contingency'!G109</f>
        <v>0</v>
      </c>
      <c r="H109" s="29">
        <f>'5-Yr PCSB Budget Base Case'!H109-'5-Yr PCSB Budget Contingency'!H109</f>
        <v>0</v>
      </c>
      <c r="I109" s="29">
        <f>'5-Yr PCSB Budget Base Case'!I109-'5-Yr PCSB Budget Contingency'!I109</f>
        <v>0</v>
      </c>
      <c r="J109" s="29">
        <f>'5-Yr PCSB Budget Base Case'!J109-'5-Yr PCSB Budget Contingency'!J109</f>
        <v>0</v>
      </c>
      <c r="K109" s="29">
        <f>'5-Yr PCSB Budget Base Case'!K109-'5-Yr PCSB Budget Contingency'!K109</f>
        <v>0</v>
      </c>
      <c r="L109" s="81">
        <f>IF('5-Yr PCSB Budget Base Case'!G109,G109/'5-Yr PCSB Budget Base Case'!G109,0)</f>
        <v>0</v>
      </c>
      <c r="M109" s="68">
        <f>IF('5-Yr PCSB Budget Base Case'!H109,H109/'5-Yr PCSB Budget Base Case'!H109,0)</f>
        <v>0</v>
      </c>
      <c r="N109" s="68">
        <f>IF('5-Yr PCSB Budget Base Case'!I109,I109/'5-Yr PCSB Budget Base Case'!I109,0)</f>
        <v>0</v>
      </c>
      <c r="O109" s="68">
        <f>IF('5-Yr PCSB Budget Base Case'!J109,J109/'5-Yr PCSB Budget Base Case'!J109,0)</f>
        <v>0</v>
      </c>
      <c r="P109" s="95">
        <f>IF('5-Yr PCSB Budget Base Case'!K109,K109/'5-Yr PCSB Budget Base Case'!K109,0)</f>
        <v>0</v>
      </c>
    </row>
    <row r="110" spans="1:16" ht="17" thickBot="1" x14ac:dyDescent="0.5">
      <c r="A110" s="15" t="str">
        <f t="shared" ref="A110:D122" si="5">A$2</f>
        <v>PCSB 5-Year Budget</v>
      </c>
      <c r="B110" s="150">
        <f t="shared" si="5"/>
        <v>186</v>
      </c>
      <c r="C110" s="15" t="str">
        <f t="shared" si="5"/>
        <v>Kingsman Academy PCS</v>
      </c>
      <c r="D110" s="6" t="str">
        <f t="shared" si="5"/>
        <v>2025-2026</v>
      </c>
      <c r="E110" s="17" t="s">
        <v>107</v>
      </c>
      <c r="F110" s="5" t="s">
        <v>10</v>
      </c>
      <c r="G110" s="58">
        <f>'5-Yr PCSB Budget Base Case'!G110-'5-Yr PCSB Budget Contingency'!G110</f>
        <v>0</v>
      </c>
      <c r="H110" s="58">
        <f>'5-Yr PCSB Budget Base Case'!H110-'5-Yr PCSB Budget Contingency'!H110</f>
        <v>0</v>
      </c>
      <c r="I110" s="58">
        <f>'5-Yr PCSB Budget Base Case'!I110-'5-Yr PCSB Budget Contingency'!I110</f>
        <v>0</v>
      </c>
      <c r="J110" s="58">
        <f>'5-Yr PCSB Budget Base Case'!J110-'5-Yr PCSB Budget Contingency'!J110</f>
        <v>0</v>
      </c>
      <c r="K110" s="58">
        <f>'5-Yr PCSB Budget Base Case'!K110-'5-Yr PCSB Budget Contingency'!K110</f>
        <v>0</v>
      </c>
      <c r="L110" s="101">
        <f>IF('5-Yr PCSB Budget Base Case'!G110,G110/'5-Yr PCSB Budget Base Case'!G110,0)</f>
        <v>0</v>
      </c>
      <c r="M110" s="102">
        <f>IF('5-Yr PCSB Budget Base Case'!H110,H110/'5-Yr PCSB Budget Base Case'!H110,0)</f>
        <v>0</v>
      </c>
      <c r="N110" s="102">
        <f>IF('5-Yr PCSB Budget Base Case'!I110,I110/'5-Yr PCSB Budget Base Case'!I110,0)</f>
        <v>0</v>
      </c>
      <c r="O110" s="102">
        <f>IF('5-Yr PCSB Budget Base Case'!J110,J110/'5-Yr PCSB Budget Base Case'!J110,0)</f>
        <v>0</v>
      </c>
      <c r="P110" s="103">
        <f>IF('5-Yr PCSB Budget Base Case'!K110,K110/'5-Yr PCSB Budget Base Case'!K110,0)</f>
        <v>0</v>
      </c>
    </row>
    <row r="111" spans="1:16" ht="30" customHeight="1" thickTop="1" x14ac:dyDescent="0.45">
      <c r="A111" s="15" t="str">
        <f t="shared" si="5"/>
        <v>PCSB 5-Year Budget</v>
      </c>
      <c r="B111" s="150">
        <f t="shared" si="5"/>
        <v>186</v>
      </c>
      <c r="C111" s="15" t="str">
        <f t="shared" si="5"/>
        <v>Kingsman Academy PCS</v>
      </c>
      <c r="D111" s="6" t="str">
        <f t="shared" si="5"/>
        <v>2025-2026</v>
      </c>
      <c r="E111" s="17" t="s">
        <v>108</v>
      </c>
      <c r="F111" s="5" t="s">
        <v>10</v>
      </c>
      <c r="G111" s="23">
        <f>'5-Yr PCSB Budget Base Case'!G111-'5-Yr PCSB Budget Contingency'!G111</f>
        <v>-0.17182923436912034</v>
      </c>
      <c r="H111" s="23">
        <f>'5-Yr PCSB Budget Base Case'!H111-'5-Yr PCSB Budget Contingency'!H111</f>
        <v>0</v>
      </c>
      <c r="I111" s="23">
        <f>'5-Yr PCSB Budget Base Case'!I111-'5-Yr PCSB Budget Contingency'!I111</f>
        <v>0</v>
      </c>
      <c r="J111" s="23">
        <f>'5-Yr PCSB Budget Base Case'!J111-'5-Yr PCSB Budget Contingency'!J111</f>
        <v>0</v>
      </c>
      <c r="K111" s="23">
        <f>'5-Yr PCSB Budget Base Case'!K111-'5-Yr PCSB Budget Contingency'!K111</f>
        <v>0</v>
      </c>
      <c r="L111" s="83">
        <f>IF('5-Yr PCSB Budget Base Case'!G111,G111/'5-Yr PCSB Budget Base Case'!G111,0)</f>
        <v>-4.0300884616122851E-3</v>
      </c>
      <c r="M111" s="70">
        <f>IF('5-Yr PCSB Budget Base Case'!H111,H111/'5-Yr PCSB Budget Base Case'!H111,0)</f>
        <v>0</v>
      </c>
      <c r="N111" s="70">
        <f>IF('5-Yr PCSB Budget Base Case'!I111,I111/'5-Yr PCSB Budget Base Case'!I111,0)</f>
        <v>0</v>
      </c>
      <c r="O111" s="70">
        <f>IF('5-Yr PCSB Budget Base Case'!J111,J111/'5-Yr PCSB Budget Base Case'!J111,0)</f>
        <v>0</v>
      </c>
      <c r="P111" s="97">
        <f>IF('5-Yr PCSB Budget Base Case'!K111,K111/'5-Yr PCSB Budget Base Case'!K111,0)</f>
        <v>0</v>
      </c>
    </row>
    <row r="112" spans="1:16" x14ac:dyDescent="0.45">
      <c r="A112" s="15" t="str">
        <f t="shared" si="5"/>
        <v>PCSB 5-Year Budget</v>
      </c>
      <c r="B112" s="150">
        <f t="shared" si="5"/>
        <v>186</v>
      </c>
      <c r="C112" s="15" t="str">
        <f t="shared" si="5"/>
        <v>Kingsman Academy PCS</v>
      </c>
      <c r="D112" s="6" t="str">
        <f t="shared" si="5"/>
        <v>2025-2026</v>
      </c>
      <c r="E112" s="17" t="s">
        <v>109</v>
      </c>
      <c r="F112" s="5" t="s">
        <v>10</v>
      </c>
      <c r="G112" s="57">
        <f>'5-Yr PCSB Budget Base Case'!G112-'5-Yr PCSB Budget Contingency'!G112</f>
        <v>0</v>
      </c>
      <c r="H112" s="57">
        <f>'5-Yr PCSB Budget Base Case'!H112-'5-Yr PCSB Budget Contingency'!H112</f>
        <v>0</v>
      </c>
      <c r="I112" s="57">
        <f>'5-Yr PCSB Budget Base Case'!I112-'5-Yr PCSB Budget Contingency'!I112</f>
        <v>0</v>
      </c>
      <c r="J112" s="57">
        <f>'5-Yr PCSB Budget Base Case'!J112-'5-Yr PCSB Budget Contingency'!J112</f>
        <v>0</v>
      </c>
      <c r="K112" s="57">
        <f>'5-Yr PCSB Budget Base Case'!K112-'5-Yr PCSB Budget Contingency'!K112</f>
        <v>0</v>
      </c>
      <c r="L112" s="104">
        <f>IF('5-Yr PCSB Budget Base Case'!G112,G112/'5-Yr PCSB Budget Base Case'!G112,0)</f>
        <v>0</v>
      </c>
      <c r="M112" s="105">
        <f>IF('5-Yr PCSB Budget Base Case'!H112,H112/'5-Yr PCSB Budget Base Case'!H112,0)</f>
        <v>0</v>
      </c>
      <c r="N112" s="105">
        <f>IF('5-Yr PCSB Budget Base Case'!I112,I112/'5-Yr PCSB Budget Base Case'!I112,0)</f>
        <v>0</v>
      </c>
      <c r="O112" s="105">
        <f>IF('5-Yr PCSB Budget Base Case'!J112,J112/'5-Yr PCSB Budget Base Case'!J112,0)</f>
        <v>0</v>
      </c>
      <c r="P112" s="106">
        <f>IF('5-Yr PCSB Budget Base Case'!K112,K112/'5-Yr PCSB Budget Base Case'!K112,0)</f>
        <v>0</v>
      </c>
    </row>
    <row r="113" spans="1:16" x14ac:dyDescent="0.45">
      <c r="A113" s="15" t="str">
        <f t="shared" si="5"/>
        <v>PCSB 5-Year Budget</v>
      </c>
      <c r="B113" s="150">
        <f t="shared" si="5"/>
        <v>186</v>
      </c>
      <c r="C113" s="15" t="str">
        <f t="shared" si="5"/>
        <v>Kingsman Academy PCS</v>
      </c>
      <c r="D113" s="6" t="str">
        <f t="shared" si="5"/>
        <v>2025-2026</v>
      </c>
      <c r="E113" s="17" t="s">
        <v>110</v>
      </c>
      <c r="F113" s="5" t="s">
        <v>10</v>
      </c>
      <c r="G113" s="22">
        <f>'5-Yr PCSB Budget Base Case'!G113-'5-Yr PCSB Budget Contingency'!G113</f>
        <v>-0.17182923436912034</v>
      </c>
      <c r="H113" s="22">
        <f>'5-Yr PCSB Budget Base Case'!H113-'5-Yr PCSB Budget Contingency'!H113</f>
        <v>0</v>
      </c>
      <c r="I113" s="22">
        <f>'5-Yr PCSB Budget Base Case'!I113-'5-Yr PCSB Budget Contingency'!I113</f>
        <v>0</v>
      </c>
      <c r="J113" s="22">
        <f>'5-Yr PCSB Budget Base Case'!J113-'5-Yr PCSB Budget Contingency'!J113</f>
        <v>0</v>
      </c>
      <c r="K113" s="22">
        <f>'5-Yr PCSB Budget Base Case'!K113-'5-Yr PCSB Budget Contingency'!K113</f>
        <v>0</v>
      </c>
      <c r="L113" s="81">
        <f>IF('5-Yr PCSB Budget Base Case'!G113,G113/'5-Yr PCSB Budget Base Case'!G113,0)</f>
        <v>-4.0300884616122851E-3</v>
      </c>
      <c r="M113" s="68">
        <f>IF('5-Yr PCSB Budget Base Case'!H113,H113/'5-Yr PCSB Budget Base Case'!H113,0)</f>
        <v>0</v>
      </c>
      <c r="N113" s="68">
        <f>IF('5-Yr PCSB Budget Base Case'!I113,I113/'5-Yr PCSB Budget Base Case'!I113,0)</f>
        <v>0</v>
      </c>
      <c r="O113" s="68">
        <f>IF('5-Yr PCSB Budget Base Case'!J113,J113/'5-Yr PCSB Budget Base Case'!J113,0)</f>
        <v>0</v>
      </c>
      <c r="P113" s="95">
        <f>IF('5-Yr PCSB Budget Base Case'!K113,K113/'5-Yr PCSB Budget Base Case'!K113,0)</f>
        <v>0</v>
      </c>
    </row>
    <row r="114" spans="1:16" ht="17" thickBot="1" x14ac:dyDescent="0.5">
      <c r="A114" s="15" t="str">
        <f t="shared" si="5"/>
        <v>PCSB 5-Year Budget</v>
      </c>
      <c r="B114" s="150">
        <f t="shared" si="5"/>
        <v>186</v>
      </c>
      <c r="C114" s="15" t="str">
        <f t="shared" si="5"/>
        <v>Kingsman Academy PCS</v>
      </c>
      <c r="D114" s="6" t="str">
        <f t="shared" si="5"/>
        <v>2025-2026</v>
      </c>
      <c r="E114" s="17" t="s">
        <v>111</v>
      </c>
      <c r="F114" s="5" t="s">
        <v>10</v>
      </c>
      <c r="G114" s="59">
        <f>'5-Yr PCSB Budget Base Case'!G114-'5-Yr PCSB Budget Contingency'!G114</f>
        <v>-8.5235389610387458E-3</v>
      </c>
      <c r="H114" s="59">
        <f>'5-Yr PCSB Budget Base Case'!H114-'5-Yr PCSB Budget Contingency'!H114</f>
        <v>0</v>
      </c>
      <c r="I114" s="59">
        <f>'5-Yr PCSB Budget Base Case'!I114-'5-Yr PCSB Budget Contingency'!I114</f>
        <v>0</v>
      </c>
      <c r="J114" s="59">
        <f>'5-Yr PCSB Budget Base Case'!J114-'5-Yr PCSB Budget Contingency'!J114</f>
        <v>-2.8077243599035517E-2</v>
      </c>
      <c r="K114" s="59">
        <f>'5-Yr PCSB Budget Base Case'!K114-'5-Yr PCSB Budget Contingency'!K114</f>
        <v>-5.4463994361098722E-2</v>
      </c>
      <c r="L114" s="85">
        <f>IF('5-Yr PCSB Budget Base Case'!G114,G114/'5-Yr PCSB Budget Base Case'!G114,0)</f>
        <v>-4.0300884616121637E-3</v>
      </c>
      <c r="M114" s="59">
        <f>IF('5-Yr PCSB Budget Base Case'!H114,H114/'5-Yr PCSB Budget Base Case'!H114,0)</f>
        <v>0</v>
      </c>
      <c r="N114" s="59">
        <f>IF('5-Yr PCSB Budget Base Case'!I114,I114/'5-Yr PCSB Budget Base Case'!I114,0)</f>
        <v>0</v>
      </c>
      <c r="O114" s="59">
        <f>IF('5-Yr PCSB Budget Base Case'!J114,J114/'5-Yr PCSB Budget Base Case'!J114,0)</f>
        <v>-2.0792079207920564E-2</v>
      </c>
      <c r="P114" s="99">
        <f>IF('5-Yr PCSB Budget Base Case'!K114,K114/'5-Yr PCSB Budget Base Case'!K114,0)</f>
        <v>-4.2016468973629838E-2</v>
      </c>
    </row>
    <row r="115" spans="1:16" ht="30" customHeight="1" thickTop="1" x14ac:dyDescent="0.45">
      <c r="A115" s="15" t="str">
        <f t="shared" si="5"/>
        <v>PCSB 5-Year Budget</v>
      </c>
      <c r="B115" s="150">
        <f t="shared" si="5"/>
        <v>186</v>
      </c>
      <c r="C115" s="15" t="str">
        <f t="shared" si="5"/>
        <v>Kingsman Academy PCS</v>
      </c>
      <c r="D115" s="6" t="str">
        <f t="shared" si="5"/>
        <v>2025-2026</v>
      </c>
      <c r="E115" s="17" t="s">
        <v>112</v>
      </c>
      <c r="F115" s="5" t="s">
        <v>10</v>
      </c>
      <c r="G115" s="56">
        <f ca="1">'5-Yr PCSB Budget Base Case'!G115-'5-Yr PCSB Budget Contingency'!G115</f>
        <v>-4.7685531447997608E-2</v>
      </c>
      <c r="H115" s="56">
        <f>'5-Yr PCSB Budget Base Case'!H115-'5-Yr PCSB Budget Contingency'!H115</f>
        <v>1.3250428796430314E-2</v>
      </c>
      <c r="I115" s="56">
        <f>'5-Yr PCSB Budget Base Case'!I115-'5-Yr PCSB Budget Contingency'!I115</f>
        <v>1.0641937443065307E-2</v>
      </c>
      <c r="J115" s="56">
        <f>'5-Yr PCSB Budget Base Case'!J115-'5-Yr PCSB Budget Contingency'!J115</f>
        <v>-2.4280868618072344E-3</v>
      </c>
      <c r="K115" s="56">
        <f>'5-Yr PCSB Budget Base Case'!K115-'5-Yr PCSB Budget Contingency'!K115</f>
        <v>6.2102993885009977E-3</v>
      </c>
      <c r="L115" s="84">
        <f ca="1">IF('5-Yr PCSB Budget Base Case'!G115,G115/'5-Yr PCSB Budget Base Case'!G115,0)</f>
        <v>-0.90099696630578086</v>
      </c>
      <c r="M115" s="56">
        <f>IF('5-Yr PCSB Budget Base Case'!H115,H115/'5-Yr PCSB Budget Base Case'!H115,0)</f>
        <v>0.63710594909005513</v>
      </c>
      <c r="N115" s="56">
        <f>IF('5-Yr PCSB Budget Base Case'!I115,I115/'5-Yr PCSB Budget Base Case'!I115,0)</f>
        <v>0.59931626307089569</v>
      </c>
      <c r="O115" s="56">
        <f>IF('5-Yr PCSB Budget Base Case'!J115,J115/'5-Yr PCSB Budget Base Case'!J115,0)</f>
        <v>-0.18742436397150156</v>
      </c>
      <c r="P115" s="98">
        <f>IF('5-Yr PCSB Budget Base Case'!K115,K115/'5-Yr PCSB Budget Base Case'!K115,0)</f>
        <v>0.30906857623892292</v>
      </c>
    </row>
    <row r="116" spans="1:16" x14ac:dyDescent="0.45">
      <c r="A116" s="15" t="str">
        <f t="shared" si="5"/>
        <v>PCSB 5-Year Budget</v>
      </c>
      <c r="B116" s="150">
        <f t="shared" si="5"/>
        <v>186</v>
      </c>
      <c r="C116" s="15" t="str">
        <f t="shared" si="5"/>
        <v>Kingsman Academy PCS</v>
      </c>
      <c r="D116" s="6" t="str">
        <f t="shared" si="5"/>
        <v>2025-2026</v>
      </c>
      <c r="E116" s="17" t="s">
        <v>113</v>
      </c>
      <c r="F116" s="5" t="s">
        <v>10</v>
      </c>
      <c r="G116" s="56">
        <f>'5-Yr PCSB Budget Base Case'!G116-'5-Yr PCSB Budget Contingency'!G116</f>
        <v>-2.0859070320061568E-2</v>
      </c>
      <c r="H116" s="56">
        <f>'5-Yr PCSB Budget Base Case'!H116-'5-Yr PCSB Budget Contingency'!H116</f>
        <v>1.3902542676714431E-2</v>
      </c>
      <c r="I116" s="56">
        <f>'5-Yr PCSB Budget Base Case'!I116-'5-Yr PCSB Budget Contingency'!I116</f>
        <v>8.7075193779366025E-3</v>
      </c>
      <c r="J116" s="56">
        <f>'5-Yr PCSB Budget Base Case'!J116-'5-Yr PCSB Budget Contingency'!J116</f>
        <v>-2.3017860729066392E-3</v>
      </c>
      <c r="K116" s="56">
        <f>'5-Yr PCSB Budget Base Case'!K116-'5-Yr PCSB Budget Contingency'!K116</f>
        <v>5.9931046942084121E-3</v>
      </c>
      <c r="L116" s="84">
        <f>IF('5-Yr PCSB Budget Base Case'!G116,G116/'5-Yr PCSB Budget Base Case'!G116,0)</f>
        <v>-0.26730793015338933</v>
      </c>
      <c r="M116" s="56">
        <f>IF('5-Yr PCSB Budget Base Case'!H116,H116/'5-Yr PCSB Budget Base Case'!H116,0)</f>
        <v>0.23998832229513378</v>
      </c>
      <c r="N116" s="56">
        <f>IF('5-Yr PCSB Budget Base Case'!I116,I116/'5-Yr PCSB Budget Base Case'!I116,0)</f>
        <v>0.15554875914700586</v>
      </c>
      <c r="O116" s="56">
        <f>IF('5-Yr PCSB Budget Base Case'!J116,J116/'5-Yr PCSB Budget Base Case'!J116,0)</f>
        <v>-4.6590500696557992E-2</v>
      </c>
      <c r="P116" s="98">
        <f>IF('5-Yr PCSB Budget Base Case'!K116,K116/'5-Yr PCSB Budget Base Case'!K116,0)</f>
        <v>0.10890905319886281</v>
      </c>
    </row>
    <row r="117" spans="1:16" x14ac:dyDescent="0.45">
      <c r="A117" s="15" t="str">
        <f t="shared" si="5"/>
        <v>PCSB 5-Year Budget</v>
      </c>
      <c r="B117" s="150">
        <f t="shared" si="5"/>
        <v>186</v>
      </c>
      <c r="C117" s="15" t="str">
        <f t="shared" si="5"/>
        <v>Kingsman Academy PCS</v>
      </c>
      <c r="D117" s="6" t="str">
        <f t="shared" si="5"/>
        <v>2025-2026</v>
      </c>
      <c r="E117" s="17" t="s">
        <v>114</v>
      </c>
      <c r="F117" s="5" t="s">
        <v>10</v>
      </c>
      <c r="G117" s="60">
        <f ca="1">'5-Yr PCSB Budget Base Case'!G117-'5-Yr PCSB Budget Contingency'!G117</f>
        <v>-36.575583701894189</v>
      </c>
      <c r="H117" s="60">
        <f>'5-Yr PCSB Budget Base Case'!H117-'5-Yr PCSB Budget Contingency'!H117</f>
        <v>-4.7066187453605721</v>
      </c>
      <c r="I117" s="60">
        <f>'5-Yr PCSB Budget Base Case'!I117-'5-Yr PCSB Budget Contingency'!I117</f>
        <v>-0.15298499145629307</v>
      </c>
      <c r="J117" s="60">
        <f>'5-Yr PCSB Budget Base Case'!J117-'5-Yr PCSB Budget Contingency'!J117</f>
        <v>-0.68548602276379711</v>
      </c>
      <c r="K117" s="60">
        <f>'5-Yr PCSB Budget Base Case'!K117-'5-Yr PCSB Budget Contingency'!K117</f>
        <v>-0.96474292702754383</v>
      </c>
      <c r="L117" s="104">
        <f ca="1">IF('5-Yr PCSB Budget Base Case'!G117,G117/'5-Yr PCSB Budget Base Case'!G117,0)</f>
        <v>-0.28910702501191116</v>
      </c>
      <c r="M117" s="105">
        <f>IF('5-Yr PCSB Budget Base Case'!H117,H117/'5-Yr PCSB Budget Base Case'!H117,0)</f>
        <v>-4.42614133214718E-2</v>
      </c>
      <c r="N117" s="105">
        <f>IF('5-Yr PCSB Budget Base Case'!I117,I117/'5-Yr PCSB Budget Base Case'!I117,0)</f>
        <v>-1.4367069665053897E-3</v>
      </c>
      <c r="O117" s="105">
        <f>IF('5-Yr PCSB Budget Base Case'!J117,J117/'5-Yr PCSB Budget Base Case'!J117,0)</f>
        <v>-6.6838449053112483E-3</v>
      </c>
      <c r="P117" s="106">
        <f>IF('5-Yr PCSB Budget Base Case'!K117,K117/'5-Yr PCSB Budget Base Case'!K117,0)</f>
        <v>-9.381204748112229E-3</v>
      </c>
    </row>
    <row r="118" spans="1:16" ht="30" customHeight="1" x14ac:dyDescent="0.45">
      <c r="A118" s="15" t="str">
        <f t="shared" si="5"/>
        <v>PCSB 5-Year Budget</v>
      </c>
      <c r="B118" s="150">
        <f t="shared" si="5"/>
        <v>186</v>
      </c>
      <c r="C118" s="15" t="str">
        <f t="shared" si="5"/>
        <v>Kingsman Academy PCS</v>
      </c>
      <c r="D118" s="6" t="str">
        <f t="shared" si="5"/>
        <v>2025-2026</v>
      </c>
      <c r="E118" s="17" t="s">
        <v>115</v>
      </c>
      <c r="F118" s="5" t="s">
        <v>10</v>
      </c>
      <c r="G118" s="56">
        <f ca="1">'5-Yr PCSB Budget Base Case'!G118-'5-Yr PCSB Budget Contingency'!G118</f>
        <v>-2.7499829361634309E-2</v>
      </c>
      <c r="H118" s="56">
        <f>'5-Yr PCSB Budget Base Case'!H118-'5-Yr PCSB Budget Contingency'!H118</f>
        <v>5.4508838376671198E-4</v>
      </c>
      <c r="I118" s="56">
        <f>'5-Yr PCSB Budget Base Case'!I118-'5-Yr PCSB Budget Contingency'!I118</f>
        <v>1.4579569652062307E-3</v>
      </c>
      <c r="J118" s="56">
        <f>'5-Yr PCSB Budget Base Case'!J118-'5-Yr PCSB Budget Contingency'!J118</f>
        <v>1.0662337013897183E-2</v>
      </c>
      <c r="K118" s="56">
        <f>'5-Yr PCSB Budget Base Case'!K118-'5-Yr PCSB Budget Contingency'!K118</f>
        <v>1.1366067889342191E-2</v>
      </c>
      <c r="L118" s="84">
        <f ca="1">IF('5-Yr PCSB Budget Base Case'!G118,G118/'5-Yr PCSB Budget Base Case'!G118,0)</f>
        <v>-5.3019908312884542E-2</v>
      </c>
      <c r="M118" s="56">
        <f>IF('5-Yr PCSB Budget Base Case'!H118,H118/'5-Yr PCSB Budget Base Case'!H118,0)</f>
        <v>1.1619999694956532E-3</v>
      </c>
      <c r="N118" s="56">
        <f>IF('5-Yr PCSB Budget Base Case'!I118,I118/'5-Yr PCSB Budget Base Case'!I118,0)</f>
        <v>3.1140519269213887E-3</v>
      </c>
      <c r="O118" s="56">
        <f>IF('5-Yr PCSB Budget Base Case'!J118,J118/'5-Yr PCSB Budget Base Case'!J118,0)</f>
        <v>2.3029036380026142E-2</v>
      </c>
      <c r="P118" s="98">
        <f>IF('5-Yr PCSB Budget Base Case'!K118,K118/'5-Yr PCSB Budget Base Case'!K118,0)</f>
        <v>2.437975710994076E-2</v>
      </c>
    </row>
    <row r="119" spans="1:16" x14ac:dyDescent="0.45">
      <c r="A119" s="15" t="str">
        <f t="shared" si="5"/>
        <v>PCSB 5-Year Budget</v>
      </c>
      <c r="B119" s="150">
        <f t="shared" si="5"/>
        <v>186</v>
      </c>
      <c r="C119" s="15" t="str">
        <f t="shared" si="5"/>
        <v>Kingsman Academy PCS</v>
      </c>
      <c r="D119" s="6" t="str">
        <f t="shared" si="5"/>
        <v>2025-2026</v>
      </c>
      <c r="E119" s="17" t="s">
        <v>116</v>
      </c>
      <c r="F119" s="5" t="s">
        <v>10</v>
      </c>
      <c r="G119" s="56">
        <f ca="1">'5-Yr PCSB Budget Base Case'!G119-'5-Yr PCSB Budget Contingency'!G119</f>
        <v>4.5868816203098461E-2</v>
      </c>
      <c r="H119" s="56">
        <f>'5-Yr PCSB Budget Base Case'!H119-'5-Yr PCSB Budget Contingency'!H119</f>
        <v>9.2353768128476954E-3</v>
      </c>
      <c r="I119" s="56">
        <f>'5-Yr PCSB Budget Base Case'!I119-'5-Yr PCSB Budget Contingency'!I119</f>
        <v>8.5929521442533741E-3</v>
      </c>
      <c r="J119" s="56">
        <f>'5-Yr PCSB Budget Base Case'!J119-'5-Yr PCSB Budget Contingency'!J119</f>
        <v>-6.1157951118153697E-3</v>
      </c>
      <c r="K119" s="56">
        <f>'5-Yr PCSB Budget Base Case'!K119-'5-Yr PCSB Budget Contingency'!K119</f>
        <v>-6.5276564578664598E-3</v>
      </c>
      <c r="L119" s="84">
        <f ca="1">IF('5-Yr PCSB Budget Base Case'!G119,G119/'5-Yr PCSB Budget Base Case'!G119,0)</f>
        <v>0.30589642910785364</v>
      </c>
      <c r="M119" s="56">
        <f>IF('5-Yr PCSB Budget Base Case'!H119,H119/'5-Yr PCSB Budget Base Case'!H119,0)</f>
        <v>3.3371659120771301E-2</v>
      </c>
      <c r="N119" s="56">
        <f>IF('5-Yr PCSB Budget Base Case'!I119,I119/'5-Yr PCSB Budget Base Case'!I119,0)</f>
        <v>3.1091447954527431E-2</v>
      </c>
      <c r="O119" s="56">
        <f>IF('5-Yr PCSB Budget Base Case'!J119,J119/'5-Yr PCSB Budget Base Case'!J119,0)</f>
        <v>-2.1395760214893846E-2</v>
      </c>
      <c r="P119" s="98">
        <f>IF('5-Yr PCSB Budget Base Case'!K119,K119/'5-Yr PCSB Budget Base Case'!K119,0)</f>
        <v>-2.282560729825809E-2</v>
      </c>
    </row>
    <row r="120" spans="1:16" x14ac:dyDescent="0.45">
      <c r="A120" s="15" t="str">
        <f t="shared" si="5"/>
        <v>PCSB 5-Year Budget</v>
      </c>
      <c r="B120" s="150">
        <f t="shared" si="5"/>
        <v>186</v>
      </c>
      <c r="C120" s="15" t="str">
        <f t="shared" si="5"/>
        <v>Kingsman Academy PCS</v>
      </c>
      <c r="D120" s="6" t="str">
        <f t="shared" si="5"/>
        <v>2025-2026</v>
      </c>
      <c r="E120" s="17" t="s">
        <v>117</v>
      </c>
      <c r="F120" s="5" t="s">
        <v>10</v>
      </c>
      <c r="G120" s="56">
        <f ca="1">'5-Yr PCSB Budget Base Case'!G120-'5-Yr PCSB Budget Contingency'!G120</f>
        <v>-1.078384578194172E-2</v>
      </c>
      <c r="H120" s="56">
        <f>'5-Yr PCSB Budget Base Case'!H120-'5-Yr PCSB Budget Contingency'!H120</f>
        <v>-4.3119442718941997E-3</v>
      </c>
      <c r="I120" s="56">
        <f>'5-Yr PCSB Budget Base Case'!I120-'5-Yr PCSB Budget Contingency'!I120</f>
        <v>-4.348755977950397E-3</v>
      </c>
      <c r="J120" s="56">
        <f>'5-Yr PCSB Budget Base Case'!J120-'5-Yr PCSB Budget Contingency'!J120</f>
        <v>-2.3256546288135116E-3</v>
      </c>
      <c r="K120" s="56">
        <f>'5-Yr PCSB Budget Base Case'!K120-'5-Yr PCSB Budget Contingency'!K120</f>
        <v>-2.4237424616716935E-3</v>
      </c>
      <c r="L120" s="84">
        <f ca="1">IF('5-Yr PCSB Budget Base Case'!G120,G120/'5-Yr PCSB Budget Base Case'!G120,0)</f>
        <v>-5.7263671695224179E-2</v>
      </c>
      <c r="M120" s="56">
        <f>IF('5-Yr PCSB Budget Base Case'!H120,H120/'5-Yr PCSB Budget Base Case'!H120,0)</f>
        <v>-3.8481243425257605E-2</v>
      </c>
      <c r="N120" s="56">
        <f>IF('5-Yr PCSB Budget Base Case'!I120,I120/'5-Yr PCSB Budget Base Case'!I120,0)</f>
        <v>-3.9347925631702189E-2</v>
      </c>
      <c r="O120" s="56">
        <f>IF('5-Yr PCSB Budget Base Case'!J120,J120/'5-Yr PCSB Budget Base Case'!J120,0)</f>
        <v>-2.1395760214893852E-2</v>
      </c>
      <c r="P120" s="98">
        <f>IF('5-Yr PCSB Budget Base Case'!K120,K120/'5-Yr PCSB Budget Base Case'!K120,0)</f>
        <v>-2.2825607298258201E-2</v>
      </c>
    </row>
    <row r="121" spans="1:16" ht="17" thickBot="1" x14ac:dyDescent="0.5">
      <c r="A121" s="15" t="str">
        <f t="shared" si="5"/>
        <v>PCSB 5-Year Budget</v>
      </c>
      <c r="B121" s="150">
        <f t="shared" si="5"/>
        <v>186</v>
      </c>
      <c r="C121" s="15" t="str">
        <f t="shared" si="5"/>
        <v>Kingsman Academy PCS</v>
      </c>
      <c r="D121" s="6" t="str">
        <f t="shared" si="5"/>
        <v>2025-2026</v>
      </c>
      <c r="E121" s="17" t="s">
        <v>118</v>
      </c>
      <c r="F121" s="5" t="s">
        <v>10</v>
      </c>
      <c r="G121" s="102">
        <f ca="1">'5-Yr PCSB Budget Base Case'!G121-'5-Yr PCSB Budget Contingency'!G121</f>
        <v>-7.58514105952246E-3</v>
      </c>
      <c r="H121" s="102">
        <f>'5-Yr PCSB Budget Base Case'!H121-'5-Yr PCSB Budget Contingency'!H121</f>
        <v>-5.4685209247202216E-3</v>
      </c>
      <c r="I121" s="102">
        <f>'5-Yr PCSB Budget Base Case'!I121-'5-Yr PCSB Budget Contingency'!I121</f>
        <v>-5.7021531315092355E-3</v>
      </c>
      <c r="J121" s="102">
        <f>'5-Yr PCSB Budget Base Case'!J121-'5-Yr PCSB Budget Contingency'!J121</f>
        <v>-2.2208872732682183E-3</v>
      </c>
      <c r="K121" s="102">
        <f>'5-Yr PCSB Budget Base Case'!K121-'5-Yr PCSB Budget Contingency'!K121</f>
        <v>-2.4146689698039125E-3</v>
      </c>
      <c r="L121" s="104">
        <f ca="1">IF('5-Yr PCSB Budget Base Case'!G121,G121/'5-Yr PCSB Budget Base Case'!G121,0)</f>
        <v>-5.3019908312884494E-2</v>
      </c>
      <c r="M121" s="105">
        <f>IF('5-Yr PCSB Budget Base Case'!H121,H121/'5-Yr PCSB Budget Base Case'!H121,0)</f>
        <v>-3.8481243425257723E-2</v>
      </c>
      <c r="N121" s="105">
        <f>IF('5-Yr PCSB Budget Base Case'!I121,I121/'5-Yr PCSB Budget Base Case'!I121,0)</f>
        <v>-3.934792563170221E-2</v>
      </c>
      <c r="O121" s="105">
        <f>IF('5-Yr PCSB Budget Base Case'!J121,J121/'5-Yr PCSB Budget Base Case'!J121,0)</f>
        <v>-1.5588870936413934E-2</v>
      </c>
      <c r="P121" s="106">
        <f>IF('5-Yr PCSB Budget Base Case'!K121,K121/'5-Yr PCSB Budget Base Case'!K121,0)</f>
        <v>-1.7049616258625475E-2</v>
      </c>
    </row>
    <row r="122" spans="1:16" ht="30" customHeight="1" thickTop="1" thickBot="1" x14ac:dyDescent="0.5">
      <c r="A122" s="15" t="str">
        <f t="shared" si="5"/>
        <v>PCSB 5-Year Budget</v>
      </c>
      <c r="B122" s="150">
        <f t="shared" si="5"/>
        <v>186</v>
      </c>
      <c r="C122" s="15" t="str">
        <f t="shared" si="5"/>
        <v>Kingsman Academy PCS</v>
      </c>
      <c r="D122" s="6" t="str">
        <f t="shared" si="5"/>
        <v>2025-2026</v>
      </c>
      <c r="E122" s="17" t="s">
        <v>119</v>
      </c>
      <c r="F122" s="5" t="s">
        <v>10</v>
      </c>
      <c r="G122" s="107">
        <f ca="1">'5-Yr PCSB Budget Base Case'!G122-'5-Yr PCSB Budget Contingency'!G122</f>
        <v>-8.9338773813496308E-2</v>
      </c>
      <c r="H122" s="108">
        <f ca="1">'5-Yr PCSB Budget Base Case'!H122-'5-Yr PCSB Budget Contingency'!H122</f>
        <v>-0.10946929386055915</v>
      </c>
      <c r="I122" s="108">
        <f ca="1">'5-Yr PCSB Budget Base Case'!I122-'5-Yr PCSB Budget Contingency'!I122</f>
        <v>-0.1354254306060898</v>
      </c>
      <c r="J122" s="108">
        <f ca="1">'5-Yr PCSB Budget Base Case'!J122-'5-Yr PCSB Budget Contingency'!J122</f>
        <v>-0.14812528586981266</v>
      </c>
      <c r="K122" s="108">
        <f ca="1">'5-Yr PCSB Budget Base Case'!K122-'5-Yr PCSB Budget Contingency'!K122</f>
        <v>-0.15082883049014773</v>
      </c>
      <c r="L122" s="81">
        <f ca="1">IF('5-Yr PCSB Budget Base Case'!G122,G122/'5-Yr PCSB Budget Base Case'!G122,0)</f>
        <v>-0.13042074775979154</v>
      </c>
      <c r="M122" s="68">
        <f ca="1">IF('5-Yr PCSB Budget Base Case'!H122,H122/'5-Yr PCSB Budget Base Case'!H122,0)</f>
        <v>-0.17901214820644745</v>
      </c>
      <c r="N122" s="68">
        <f ca="1">IF('5-Yr PCSB Budget Base Case'!I122,I122/'5-Yr PCSB Budget Base Case'!I122,0)</f>
        <v>-0.21476003772020247</v>
      </c>
      <c r="O122" s="68">
        <f ca="1">IF('5-Yr PCSB Budget Base Case'!J122,J122/'5-Yr PCSB Budget Base Case'!J122,0)</f>
        <v>-0.24070690290454297</v>
      </c>
      <c r="P122" s="95">
        <f ca="1">IF('5-Yr PCSB Budget Base Case'!K122,K122/'5-Yr PCSB Budget Base Case'!K122,0)</f>
        <v>-0.24019845397414541</v>
      </c>
    </row>
    <row r="123" spans="1:16" ht="17" thickTop="1" x14ac:dyDescent="0.45"/>
  </sheetData>
  <sheetProtection algorithmName="SHA-512" hashValue="sP0nZu5/cUHWoBR/M/JQt5l5svneT8Itu4g/wDwhhGgpdva4oa8eyi/x36rGLe2mh8Rj2cPlQ9R2TrL4CcIm3Q==" saltValue="eLcYGB8HbPpRw2ieQHS23w==" spinCount="100000" sheet="1" objects="1" scenarios="1"/>
  <autoFilter ref="A1:K1" xr:uid="{4CC79657-46CE-0E4E-9154-6B27DCE8447C}"/>
  <conditionalFormatting sqref="E57:E59">
    <cfRule type="containsBlanks" dxfId="3" priority="2">
      <formula>LEN(TRIM(E57))=0</formula>
    </cfRule>
  </conditionalFormatting>
  <conditionalFormatting sqref="E103">
    <cfRule type="containsBlanks" dxfId="2" priority="1">
      <formula>LEN(TRIM(E103))=0</formula>
    </cfRule>
  </conditionalFormatting>
  <dataValidations count="3">
    <dataValidation type="whole" allowBlank="1" showInputMessage="1" showErrorMessage="1" error="Enter Whole Number" sqref="G61:P63 G95:P97 G89:P89 G65:P66 G68:P70 G91:P91 G103:P104 G122:P122 G107:P108 F94 F99 G100:K102 G8:P52 G72:P78 G82:P85" xr:uid="{FD433C7C-6907-454F-BA71-0B62BC3CD50F}">
      <formula1>-1000000000</formula1>
      <formula2>1000000000</formula2>
    </dataValidation>
    <dataValidation type="list" allowBlank="1" showInputMessage="1" showErrorMessage="1" sqref="D2" xr:uid="{2F661BC5-10DA-E243-A631-606CABDA0647}">
      <formula1>"2022-2023,2023-2024,2024-2025,2025-2026,2026-2027,2027-2028"</formula1>
    </dataValidation>
    <dataValidation type="whole" allowBlank="1" showInputMessage="1" showErrorMessage="1" sqref="G54:P59" xr:uid="{771D7C90-2783-D941-9176-B0E07A8C5B10}">
      <formula1>0</formula1>
      <formula2>10000</formula2>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BD0912-9DF4-1441-91E9-68E97B20AF1E}">
          <x14:formula1>
            <xm:f>_xlfn.ANCHORARRAY('LEA and Campus Lists'!$F$2)</xm:f>
          </x14:formula1>
          <xm:sqref>C2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6364F-0496-464B-82BD-DB90E0393DAF}">
  <sheetPr codeName="Sheet6">
    <tabColor theme="1"/>
  </sheetPr>
  <dimension ref="A1:P123"/>
  <sheetViews>
    <sheetView zoomScaleNormal="100" workbookViewId="0">
      <pane xSplit="5" ySplit="1" topLeftCell="F2" activePane="bottomRight" state="frozen"/>
      <selection pane="topRight" activeCell="E103" sqref="E103"/>
      <selection pane="bottomLeft" activeCell="E103" sqref="E103"/>
      <selection pane="bottomRight" activeCell="F2" sqref="F2"/>
    </sheetView>
  </sheetViews>
  <sheetFormatPr defaultColWidth="10.6640625" defaultRowHeight="16.5" x14ac:dyDescent="0.45"/>
  <cols>
    <col min="1" max="1" width="17.06640625" bestFit="1" customWidth="1"/>
    <col min="2" max="2" width="6.265625" style="146" bestFit="1" customWidth="1"/>
    <col min="3" max="3" width="57.06640625" bestFit="1" customWidth="1"/>
    <col min="4" max="4" width="9.59765625" style="1" bestFit="1" customWidth="1"/>
    <col min="5" max="5" width="63.265625" bestFit="1" customWidth="1"/>
    <col min="6" max="6" width="15.3984375" style="3" customWidth="1"/>
    <col min="7" max="11" width="15.3984375" style="12" customWidth="1"/>
    <col min="12" max="16" width="9.6640625" style="1" customWidth="1"/>
    <col min="17" max="16384" width="10.6640625" style="1"/>
  </cols>
  <sheetData>
    <row r="1" spans="1:16" s="2" customFormat="1" ht="80.150000000000006" customHeight="1" x14ac:dyDescent="0.45">
      <c r="A1" s="13" t="s">
        <v>0</v>
      </c>
      <c r="B1" s="149" t="s">
        <v>1</v>
      </c>
      <c r="C1" s="13" t="s">
        <v>2</v>
      </c>
      <c r="D1" s="26" t="s">
        <v>3</v>
      </c>
      <c r="E1" s="13" t="s">
        <v>4</v>
      </c>
      <c r="F1" s="4" t="str">
        <f>"6/30/"&amp;TEXT(LEFT(D2,4),"0000")</f>
        <v>6/30/2025</v>
      </c>
      <c r="G1" s="25" t="str">
        <f>D2</f>
        <v>2025-2026</v>
      </c>
      <c r="H1" s="25" t="str">
        <f>TEXT(RIGHT(G1,4),"0000")&amp;"-"&amp;TEXT(RIGHT(G1,4)+1,"0000")</f>
        <v>2026-2027</v>
      </c>
      <c r="I1" s="25" t="str">
        <f t="shared" ref="I1:K1" si="0">TEXT(RIGHT(H1,4),"0000")&amp;"-"&amp;TEXT(RIGHT(H1,4)+1,"0000")</f>
        <v>2027-2028</v>
      </c>
      <c r="J1" s="25" t="str">
        <f t="shared" si="0"/>
        <v>2028-2029</v>
      </c>
      <c r="K1" s="25" t="str">
        <f t="shared" si="0"/>
        <v>2029-2030</v>
      </c>
      <c r="L1" s="72" t="str">
        <f>G1&amp;" % of Base Case"</f>
        <v>2025-2026 % of Base Case</v>
      </c>
      <c r="M1" s="71" t="str">
        <f t="shared" ref="M1:P1" si="1">H1&amp;" % of Base Case"</f>
        <v>2026-2027 % of Base Case</v>
      </c>
      <c r="N1" s="71" t="str">
        <f t="shared" si="1"/>
        <v>2027-2028 % of Base Case</v>
      </c>
      <c r="O1" s="71" t="str">
        <f t="shared" si="1"/>
        <v>2028-2029 % of Base Case</v>
      </c>
      <c r="P1" s="86" t="str">
        <f t="shared" si="1"/>
        <v>2029-2030 % of Base Case</v>
      </c>
    </row>
    <row r="2" spans="1:16" x14ac:dyDescent="0.45">
      <c r="A2" s="18" t="s">
        <v>6</v>
      </c>
      <c r="B2" s="150">
        <f>VLOOKUP(C2,LEA_and_Campus_List[],2,FALSE)</f>
        <v>186</v>
      </c>
      <c r="C2" s="55" t="str">
        <f>'5-Yr PCSB Budget Contingency'!C2</f>
        <v>Kingsman Academy PCS</v>
      </c>
      <c r="D2" s="6" t="str">
        <f>'5-Yr PCSB Budget Contingency'!D2</f>
        <v>2025-2026</v>
      </c>
      <c r="E2" s="41" t="s">
        <v>9</v>
      </c>
      <c r="F2" s="34">
        <f>'5-Yr PCSB Budget Contingency'!F2-'5-Yr PCSB Budget No Expansion'!F2</f>
        <v>0</v>
      </c>
      <c r="G2" s="34">
        <f>'5-Yr PCSB Budget Contingency'!G2-'5-Yr PCSB Budget No Expansion'!G2</f>
        <v>0</v>
      </c>
      <c r="H2" s="49">
        <f>'5-Yr PCSB Budget Contingency'!H2-'5-Yr PCSB Budget No Expansion'!H2</f>
        <v>0</v>
      </c>
      <c r="I2" s="49">
        <f>'5-Yr PCSB Budget Contingency'!I2-'5-Yr PCSB Budget No Expansion'!I2</f>
        <v>-0.01</v>
      </c>
      <c r="J2" s="49">
        <f>'5-Yr PCSB Budget Contingency'!J2-'5-Yr PCSB Budget No Expansion'!J2</f>
        <v>-0.01</v>
      </c>
      <c r="K2" s="49">
        <f>'5-Yr PCSB Budget Contingency'!K2-'5-Yr PCSB Budget No Expansion'!K2</f>
        <v>-0.01</v>
      </c>
      <c r="L2" s="73">
        <f>IF('5-Yr PCSB Budget Contingency'!G2,G2/'5-Yr PCSB Budget Contingency'!G2,0)</f>
        <v>0</v>
      </c>
      <c r="M2" s="49">
        <f>IF('5-Yr PCSB Budget Contingency'!H2,H2/'5-Yr PCSB Budget Contingency'!H2,0)</f>
        <v>0</v>
      </c>
      <c r="N2" s="49">
        <f>IF('5-Yr PCSB Budget Contingency'!I2,I2/'5-Yr PCSB Budget Contingency'!I2,0)</f>
        <v>-1</v>
      </c>
      <c r="O2" s="49">
        <f>IF('5-Yr PCSB Budget Contingency'!J2,J2/'5-Yr PCSB Budget Contingency'!J2,0)</f>
        <v>-1</v>
      </c>
      <c r="P2" s="87">
        <f>IF('5-Yr PCSB Budget Contingency'!K2,K2/'5-Yr PCSB Budget Contingency'!K2,0)</f>
        <v>-1</v>
      </c>
    </row>
    <row r="3" spans="1:16" x14ac:dyDescent="0.45">
      <c r="A3" s="15" t="str">
        <f t="shared" ref="A3:D18" si="2">A$2</f>
        <v>PCSB 5-Year Budget</v>
      </c>
      <c r="B3" s="150">
        <f t="shared" si="2"/>
        <v>186</v>
      </c>
      <c r="C3" s="15" t="str">
        <f t="shared" si="2"/>
        <v>Kingsman Academy PCS</v>
      </c>
      <c r="D3" s="6" t="str">
        <f t="shared" si="2"/>
        <v>2025-2026</v>
      </c>
      <c r="E3" s="41" t="s">
        <v>11</v>
      </c>
      <c r="F3" s="43">
        <f>'5-Yr PCSB Budget Contingency'!F3-'5-Yr PCSB Budget No Expansion'!F3</f>
        <v>0</v>
      </c>
      <c r="G3" s="43">
        <f>'5-Yr PCSB Budget Contingency'!G3-'5-Yr PCSB Budget No Expansion'!G3</f>
        <v>0</v>
      </c>
      <c r="H3" s="43">
        <f>'5-Yr PCSB Budget Contingency'!H3-'5-Yr PCSB Budget No Expansion'!H3</f>
        <v>0</v>
      </c>
      <c r="I3" s="43">
        <f>'5-Yr PCSB Budget Contingency'!I3-'5-Yr PCSB Budget No Expansion'!I3</f>
        <v>-154.54284999999982</v>
      </c>
      <c r="J3" s="43">
        <f>'5-Yr PCSB Budget Contingency'!J3-'5-Yr PCSB Budget No Expansion'!J3</f>
        <v>-313.7219855000003</v>
      </c>
      <c r="K3" s="43">
        <f>'5-Yr PCSB Budget Contingency'!K3-'5-Yr PCSB Budget No Expansion'!K3</f>
        <v>-477.64558649500032</v>
      </c>
      <c r="L3" s="74">
        <f>IF('5-Yr PCSB Budget Contingency'!G3,G3/'5-Yr PCSB Budget Contingency'!G3,0)</f>
        <v>0</v>
      </c>
      <c r="M3" s="61">
        <f>IF('5-Yr PCSB Budget Contingency'!H3,H3/'5-Yr PCSB Budget Contingency'!H3,0)</f>
        <v>0</v>
      </c>
      <c r="N3" s="61">
        <f>IF('5-Yr PCSB Budget Contingency'!I3,I3/'5-Yr PCSB Budget Contingency'!I3,0)</f>
        <v>-9.900990099009889E-3</v>
      </c>
      <c r="O3" s="61">
        <f>IF('5-Yr PCSB Budget Contingency'!J3,J3/'5-Yr PCSB Budget Contingency'!J3,0)</f>
        <v>-1.990000980296051E-2</v>
      </c>
      <c r="P3" s="88">
        <f>IF('5-Yr PCSB Budget Contingency'!K3,K3/'5-Yr PCSB Budget Contingency'!K3,0)</f>
        <v>-2.9998029701999725E-2</v>
      </c>
    </row>
    <row r="4" spans="1:16" x14ac:dyDescent="0.45">
      <c r="A4" s="15" t="str">
        <f t="shared" si="2"/>
        <v>PCSB 5-Year Budget</v>
      </c>
      <c r="B4" s="150">
        <f t="shared" si="2"/>
        <v>186</v>
      </c>
      <c r="C4" s="15" t="str">
        <f t="shared" si="2"/>
        <v>Kingsman Academy PCS</v>
      </c>
      <c r="D4" s="6" t="str">
        <f t="shared" si="2"/>
        <v>2025-2026</v>
      </c>
      <c r="E4" s="40" t="s">
        <v>12</v>
      </c>
      <c r="F4" s="34">
        <f>'5-Yr PCSB Budget Contingency'!F4-'5-Yr PCSB Budget No Expansion'!F4</f>
        <v>0</v>
      </c>
      <c r="G4" s="34">
        <f>'5-Yr PCSB Budget Contingency'!G4-'5-Yr PCSB Budget No Expansion'!G4</f>
        <v>0</v>
      </c>
      <c r="H4" s="49">
        <f>'5-Yr PCSB Budget Contingency'!H4-'5-Yr PCSB Budget No Expansion'!H4</f>
        <v>-2.0999999999999998E-2</v>
      </c>
      <c r="I4" s="49">
        <f>'5-Yr PCSB Budget Contingency'!I4-'5-Yr PCSB Budget No Expansion'!I4</f>
        <v>-2.0999999999999998E-2</v>
      </c>
      <c r="J4" s="49">
        <f>'5-Yr PCSB Budget Contingency'!J4-'5-Yr PCSB Budget No Expansion'!J4</f>
        <v>-2.0999999999999998E-2</v>
      </c>
      <c r="K4" s="49">
        <f>'5-Yr PCSB Budget Contingency'!K4-'5-Yr PCSB Budget No Expansion'!K4</f>
        <v>-2.0999999999999998E-2</v>
      </c>
      <c r="L4" s="75">
        <f>IF('5-Yr PCSB Budget Contingency'!G4,G4/'5-Yr PCSB Budget Contingency'!G4,0)</f>
        <v>0</v>
      </c>
      <c r="M4" s="62">
        <f>IF('5-Yr PCSB Budget Contingency'!H4,H4/'5-Yr PCSB Budget Contingency'!H4,0)</f>
        <v>-2.0999999999999996</v>
      </c>
      <c r="N4" s="62">
        <f>IF('5-Yr PCSB Budget Contingency'!I4,I4/'5-Yr PCSB Budget Contingency'!I4,0)</f>
        <v>-2.0999999999999996</v>
      </c>
      <c r="O4" s="62">
        <f>IF('5-Yr PCSB Budget Contingency'!J4,J4/'5-Yr PCSB Budget Contingency'!J4,0)</f>
        <v>-2.0999999999999996</v>
      </c>
      <c r="P4" s="89">
        <f>IF('5-Yr PCSB Budget Contingency'!K4,K4/'5-Yr PCSB Budget Contingency'!K4,0)</f>
        <v>-2.0999999999999996</v>
      </c>
    </row>
    <row r="5" spans="1:16" x14ac:dyDescent="0.45">
      <c r="A5" s="15" t="str">
        <f t="shared" si="2"/>
        <v>PCSB 5-Year Budget</v>
      </c>
      <c r="B5" s="150">
        <f t="shared" si="2"/>
        <v>186</v>
      </c>
      <c r="C5" s="15" t="str">
        <f t="shared" si="2"/>
        <v>Kingsman Academy PCS</v>
      </c>
      <c r="D5" s="6" t="str">
        <f t="shared" si="2"/>
        <v>2025-2026</v>
      </c>
      <c r="E5" s="40" t="s">
        <v>13</v>
      </c>
      <c r="F5" s="43">
        <f>'5-Yr PCSB Budget Contingency'!F5-'5-Yr PCSB Budget No Expansion'!F5</f>
        <v>0</v>
      </c>
      <c r="G5" s="43">
        <f>'5-Yr PCSB Budget Contingency'!G5-'5-Yr PCSB Budget No Expansion'!G5</f>
        <v>0</v>
      </c>
      <c r="H5" s="43">
        <f>'5-Yr PCSB Budget Contingency'!H5-'5-Yr PCSB Budget No Expansion'!H5</f>
        <v>-80.849999999999454</v>
      </c>
      <c r="I5" s="43">
        <f>'5-Yr PCSB Budget Contingency'!I5-'5-Yr PCSB Budget No Expansion'!I5</f>
        <v>-165.01484999999911</v>
      </c>
      <c r="J5" s="43">
        <f>'5-Yr PCSB Budget Contingency'!J5-'5-Yr PCSB Budget No Expansion'!J5</f>
        <v>-252.60539534999907</v>
      </c>
      <c r="K5" s="43">
        <f>'5-Yr PCSB Budget Contingency'!K5-'5-Yr PCSB Budget No Expansion'!K5</f>
        <v>-343.7359984558484</v>
      </c>
      <c r="L5" s="74">
        <f>IF('5-Yr PCSB Budget Contingency'!G5,G5/'5-Yr PCSB Budget Contingency'!G5,0)</f>
        <v>0</v>
      </c>
      <c r="M5" s="61">
        <f>IF('5-Yr PCSB Budget Contingency'!H5,H5/'5-Yr PCSB Budget Contingency'!H5,0)</f>
        <v>-2.0792079207920651E-2</v>
      </c>
      <c r="N5" s="61">
        <f>IF('5-Yr PCSB Budget Contingency'!I5,I5/'5-Yr PCSB Budget Contingency'!I5,0)</f>
        <v>-4.201646897362981E-2</v>
      </c>
      <c r="O5" s="61">
        <f>IF('5-Yr PCSB Budget Contingency'!J5,J5/'5-Yr PCSB Budget Contingency'!J5,0)</f>
        <v>-6.3682157932487451E-2</v>
      </c>
      <c r="P5" s="88">
        <f>IF('5-Yr PCSB Budget Contingency'!K5,K5/'5-Yr PCSB Budget Contingency'!K5,0)</f>
        <v>-8.5798321612271675E-2</v>
      </c>
    </row>
    <row r="6" spans="1:16" x14ac:dyDescent="0.45">
      <c r="A6" s="15" t="str">
        <f t="shared" si="2"/>
        <v>PCSB 5-Year Budget</v>
      </c>
      <c r="B6" s="150">
        <f t="shared" si="2"/>
        <v>186</v>
      </c>
      <c r="C6" s="15" t="str">
        <f t="shared" si="2"/>
        <v>Kingsman Academy PCS</v>
      </c>
      <c r="D6" s="6" t="str">
        <f t="shared" si="2"/>
        <v>2025-2026</v>
      </c>
      <c r="E6" s="40" t="s">
        <v>14</v>
      </c>
      <c r="F6" s="34">
        <f>'5-Yr PCSB Budget Contingency'!F6-'5-Yr PCSB Budget No Expansion'!F6</f>
        <v>0</v>
      </c>
      <c r="G6" s="34">
        <f>'5-Yr PCSB Budget Contingency'!G6-'5-Yr PCSB Budget No Expansion'!G6</f>
        <v>0</v>
      </c>
      <c r="H6" s="49">
        <f>'5-Yr PCSB Budget Contingency'!H6-'5-Yr PCSB Budget No Expansion'!H6</f>
        <v>-2.0999999999999998E-2</v>
      </c>
      <c r="I6" s="49">
        <f>'5-Yr PCSB Budget Contingency'!I6-'5-Yr PCSB Budget No Expansion'!I6</f>
        <v>-2.0999999999999998E-2</v>
      </c>
      <c r="J6" s="49">
        <f>'5-Yr PCSB Budget Contingency'!J6-'5-Yr PCSB Budget No Expansion'!J6</f>
        <v>-2.0999999999999998E-2</v>
      </c>
      <c r="K6" s="49">
        <f>'5-Yr PCSB Budget Contingency'!K6-'5-Yr PCSB Budget No Expansion'!K6</f>
        <v>-2.0999999999999998E-2</v>
      </c>
      <c r="L6" s="75">
        <f>IF('5-Yr PCSB Budget Contingency'!G6,G6/'5-Yr PCSB Budget Contingency'!G6,0)</f>
        <v>0</v>
      </c>
      <c r="M6" s="62">
        <f>IF('5-Yr PCSB Budget Contingency'!H6,H6/'5-Yr PCSB Budget Contingency'!H6,0)</f>
        <v>-2.0999999999999996</v>
      </c>
      <c r="N6" s="62">
        <f>IF('5-Yr PCSB Budget Contingency'!I6,I6/'5-Yr PCSB Budget Contingency'!I6,0)</f>
        <v>-2.0999999999999996</v>
      </c>
      <c r="O6" s="62">
        <f>IF('5-Yr PCSB Budget Contingency'!J6,J6/'5-Yr PCSB Budget Contingency'!J6,0)</f>
        <v>-2.0999999999999996</v>
      </c>
      <c r="P6" s="89">
        <f>IF('5-Yr PCSB Budget Contingency'!K6,K6/'5-Yr PCSB Budget Contingency'!K6,0)</f>
        <v>-2.0999999999999996</v>
      </c>
    </row>
    <row r="7" spans="1:16" ht="17" thickBot="1" x14ac:dyDescent="0.5">
      <c r="A7" s="15" t="str">
        <f t="shared" si="2"/>
        <v>PCSB 5-Year Budget</v>
      </c>
      <c r="B7" s="150">
        <f t="shared" si="2"/>
        <v>186</v>
      </c>
      <c r="C7" s="15" t="str">
        <f t="shared" si="2"/>
        <v>Kingsman Academy PCS</v>
      </c>
      <c r="D7" s="6" t="str">
        <f t="shared" si="2"/>
        <v>2025-2026</v>
      </c>
      <c r="E7" s="40" t="s">
        <v>15</v>
      </c>
      <c r="F7" s="42">
        <f>'5-Yr PCSB Budget Contingency'!F7-'5-Yr PCSB Budget No Expansion'!F7</f>
        <v>0</v>
      </c>
      <c r="G7" s="42">
        <f>'5-Yr PCSB Budget Contingency'!G7-'5-Yr PCSB Budget No Expansion'!G7</f>
        <v>0</v>
      </c>
      <c r="H7" s="42">
        <f>'5-Yr PCSB Budget Contingency'!H7-'5-Yr PCSB Budget No Expansion'!H7</f>
        <v>-218.31599999999889</v>
      </c>
      <c r="I7" s="42">
        <f>'5-Yr PCSB Budget Contingency'!I7-'5-Yr PCSB Budget No Expansion'!I7</f>
        <v>-445.58295599999656</v>
      </c>
      <c r="J7" s="42">
        <f>'5-Yr PCSB Budget Contingency'!J7-'5-Yr PCSB Budget No Expansion'!J7</f>
        <v>-682.1001792359948</v>
      </c>
      <c r="K7" s="42">
        <f>'5-Yr PCSB Budget Contingency'!K7-'5-Yr PCSB Budget No Expansion'!K7</f>
        <v>-928.17647790830961</v>
      </c>
      <c r="L7" s="76">
        <f>IF('5-Yr PCSB Budget Contingency'!G7,G7/'5-Yr PCSB Budget Contingency'!G7,0)</f>
        <v>0</v>
      </c>
      <c r="M7" s="63">
        <f>IF('5-Yr PCSB Budget Contingency'!H7,H7/'5-Yr PCSB Budget Contingency'!H7,0)</f>
        <v>-2.0792079207920686E-2</v>
      </c>
      <c r="N7" s="63">
        <f>IF('5-Yr PCSB Budget Contingency'!I7,I7/'5-Yr PCSB Budget Contingency'!I7,0)</f>
        <v>-4.2016468973629706E-2</v>
      </c>
      <c r="O7" s="63">
        <f>IF('5-Yr PCSB Budget Contingency'!J7,J7/'5-Yr PCSB Budget Contingency'!J7,0)</f>
        <v>-6.3682157932487188E-2</v>
      </c>
      <c r="P7" s="90">
        <f>IF('5-Yr PCSB Budget Contingency'!K7,K7/'5-Yr PCSB Budget Contingency'!K7,0)</f>
        <v>-8.579832161227148E-2</v>
      </c>
    </row>
    <row r="8" spans="1:16" ht="30" customHeight="1" thickTop="1" x14ac:dyDescent="0.45">
      <c r="A8" s="15" t="str">
        <f t="shared" si="2"/>
        <v>PCSB 5-Year Budget</v>
      </c>
      <c r="B8" s="150">
        <f t="shared" si="2"/>
        <v>186</v>
      </c>
      <c r="C8" s="15" t="str">
        <f t="shared" si="2"/>
        <v>Kingsman Academy PCS</v>
      </c>
      <c r="D8" s="6" t="str">
        <f t="shared" si="2"/>
        <v>2025-2026</v>
      </c>
      <c r="E8" s="37" t="s">
        <v>16</v>
      </c>
      <c r="F8" s="35">
        <f>'5-Yr PCSB Budget Contingency'!F8</f>
        <v>1.34</v>
      </c>
      <c r="G8" s="50">
        <f>'5-Yr PCSB Budget Contingency'!G8-'5-Yr PCSB Budget No Expansion'!G8</f>
        <v>0</v>
      </c>
      <c r="H8" s="50">
        <f>'5-Yr PCSB Budget Contingency'!H8-'5-Yr PCSB Budget No Expansion'!H8</f>
        <v>0</v>
      </c>
      <c r="I8" s="50">
        <f>'5-Yr PCSB Budget Contingency'!I8-'5-Yr PCSB Budget No Expansion'!I8</f>
        <v>0</v>
      </c>
      <c r="J8" s="50">
        <f>'5-Yr PCSB Budget Contingency'!J8-'5-Yr PCSB Budget No Expansion'!J8</f>
        <v>0</v>
      </c>
      <c r="K8" s="50">
        <f>'5-Yr PCSB Budget Contingency'!K8-'5-Yr PCSB Budget No Expansion'!K8</f>
        <v>0</v>
      </c>
      <c r="L8" s="77">
        <f>IF('5-Yr PCSB Budget Contingency'!G8,G8/'5-Yr PCSB Budget Contingency'!G8,0)</f>
        <v>0</v>
      </c>
      <c r="M8" s="64">
        <f>IF('5-Yr PCSB Budget Contingency'!H8,H8/'5-Yr PCSB Budget Contingency'!H8,0)</f>
        <v>0</v>
      </c>
      <c r="N8" s="64">
        <f>IF('5-Yr PCSB Budget Contingency'!I8,I8/'5-Yr PCSB Budget Contingency'!I8,0)</f>
        <v>0</v>
      </c>
      <c r="O8" s="64">
        <f>IF('5-Yr PCSB Budget Contingency'!J8,J8/'5-Yr PCSB Budget Contingency'!J8,0)</f>
        <v>0</v>
      </c>
      <c r="P8" s="91">
        <f>IF('5-Yr PCSB Budget Contingency'!K8,K8/'5-Yr PCSB Budget Contingency'!K8,0)</f>
        <v>0</v>
      </c>
    </row>
    <row r="9" spans="1:16" x14ac:dyDescent="0.45">
      <c r="A9" s="15" t="str">
        <f t="shared" si="2"/>
        <v>PCSB 5-Year Budget</v>
      </c>
      <c r="B9" s="150">
        <f t="shared" si="2"/>
        <v>186</v>
      </c>
      <c r="C9" s="15" t="str">
        <f t="shared" si="2"/>
        <v>Kingsman Academy PCS</v>
      </c>
      <c r="D9" s="6" t="str">
        <f t="shared" si="2"/>
        <v>2025-2026</v>
      </c>
      <c r="E9" s="37" t="s">
        <v>17</v>
      </c>
      <c r="F9" s="35">
        <f>'5-Yr PCSB Budget Contingency'!F9</f>
        <v>1.3</v>
      </c>
      <c r="G9" s="50">
        <f>'5-Yr PCSB Budget Contingency'!G9-'5-Yr PCSB Budget No Expansion'!G9</f>
        <v>0</v>
      </c>
      <c r="H9" s="50">
        <f>'5-Yr PCSB Budget Contingency'!H9-'5-Yr PCSB Budget No Expansion'!H9</f>
        <v>0</v>
      </c>
      <c r="I9" s="50">
        <f>'5-Yr PCSB Budget Contingency'!I9-'5-Yr PCSB Budget No Expansion'!I9</f>
        <v>0</v>
      </c>
      <c r="J9" s="50">
        <f>'5-Yr PCSB Budget Contingency'!J9-'5-Yr PCSB Budget No Expansion'!J9</f>
        <v>0</v>
      </c>
      <c r="K9" s="50">
        <f>'5-Yr PCSB Budget Contingency'!K9-'5-Yr PCSB Budget No Expansion'!K9</f>
        <v>0</v>
      </c>
      <c r="L9" s="77">
        <f>IF('5-Yr PCSB Budget Contingency'!G9,G9/'5-Yr PCSB Budget Contingency'!G9,0)</f>
        <v>0</v>
      </c>
      <c r="M9" s="64">
        <f>IF('5-Yr PCSB Budget Contingency'!H9,H9/'5-Yr PCSB Budget Contingency'!H9,0)</f>
        <v>0</v>
      </c>
      <c r="N9" s="64">
        <f>IF('5-Yr PCSB Budget Contingency'!I9,I9/'5-Yr PCSB Budget Contingency'!I9,0)</f>
        <v>0</v>
      </c>
      <c r="O9" s="64">
        <f>IF('5-Yr PCSB Budget Contingency'!J9,J9/'5-Yr PCSB Budget Contingency'!J9,0)</f>
        <v>0</v>
      </c>
      <c r="P9" s="91">
        <f>IF('5-Yr PCSB Budget Contingency'!K9,K9/'5-Yr PCSB Budget Contingency'!K9,0)</f>
        <v>0</v>
      </c>
    </row>
    <row r="10" spans="1:16" x14ac:dyDescent="0.45">
      <c r="A10" s="15" t="str">
        <f t="shared" si="2"/>
        <v>PCSB 5-Year Budget</v>
      </c>
      <c r="B10" s="150">
        <f t="shared" si="2"/>
        <v>186</v>
      </c>
      <c r="C10" s="15" t="str">
        <f t="shared" si="2"/>
        <v>Kingsman Academy PCS</v>
      </c>
      <c r="D10" s="6" t="str">
        <f t="shared" si="2"/>
        <v>2025-2026</v>
      </c>
      <c r="E10" s="37" t="s">
        <v>18</v>
      </c>
      <c r="F10" s="35">
        <f>'5-Yr PCSB Budget Contingency'!F10</f>
        <v>1.3</v>
      </c>
      <c r="G10" s="50">
        <f>'5-Yr PCSB Budget Contingency'!G10-'5-Yr PCSB Budget No Expansion'!G10</f>
        <v>0</v>
      </c>
      <c r="H10" s="50">
        <f>'5-Yr PCSB Budget Contingency'!H10-'5-Yr PCSB Budget No Expansion'!H10</f>
        <v>0</v>
      </c>
      <c r="I10" s="50">
        <f>'5-Yr PCSB Budget Contingency'!I10-'5-Yr PCSB Budget No Expansion'!I10</f>
        <v>0</v>
      </c>
      <c r="J10" s="50">
        <f>'5-Yr PCSB Budget Contingency'!J10-'5-Yr PCSB Budget No Expansion'!J10</f>
        <v>0</v>
      </c>
      <c r="K10" s="50">
        <f>'5-Yr PCSB Budget Contingency'!K10-'5-Yr PCSB Budget No Expansion'!K10</f>
        <v>0</v>
      </c>
      <c r="L10" s="77">
        <f>IF('5-Yr PCSB Budget Contingency'!G10,G10/'5-Yr PCSB Budget Contingency'!G10,0)</f>
        <v>0</v>
      </c>
      <c r="M10" s="64">
        <f>IF('5-Yr PCSB Budget Contingency'!H10,H10/'5-Yr PCSB Budget Contingency'!H10,0)</f>
        <v>0</v>
      </c>
      <c r="N10" s="64">
        <f>IF('5-Yr PCSB Budget Contingency'!I10,I10/'5-Yr PCSB Budget Contingency'!I10,0)</f>
        <v>0</v>
      </c>
      <c r="O10" s="64">
        <f>IF('5-Yr PCSB Budget Contingency'!J10,J10/'5-Yr PCSB Budget Contingency'!J10,0)</f>
        <v>0</v>
      </c>
      <c r="P10" s="91">
        <f>IF('5-Yr PCSB Budget Contingency'!K10,K10/'5-Yr PCSB Budget Contingency'!K10,0)</f>
        <v>0</v>
      </c>
    </row>
    <row r="11" spans="1:16" x14ac:dyDescent="0.45">
      <c r="A11" s="15" t="str">
        <f t="shared" si="2"/>
        <v>PCSB 5-Year Budget</v>
      </c>
      <c r="B11" s="150">
        <f t="shared" si="2"/>
        <v>186</v>
      </c>
      <c r="C11" s="15" t="str">
        <f t="shared" si="2"/>
        <v>Kingsman Academy PCS</v>
      </c>
      <c r="D11" s="6" t="str">
        <f t="shared" si="2"/>
        <v>2025-2026</v>
      </c>
      <c r="E11" s="38">
        <v>1</v>
      </c>
      <c r="F11" s="35">
        <f>'5-Yr PCSB Budget Contingency'!F11</f>
        <v>1</v>
      </c>
      <c r="G11" s="50">
        <f>'5-Yr PCSB Budget Contingency'!G11-'5-Yr PCSB Budget No Expansion'!G11</f>
        <v>0</v>
      </c>
      <c r="H11" s="50">
        <f>'5-Yr PCSB Budget Contingency'!H11-'5-Yr PCSB Budget No Expansion'!H11</f>
        <v>0</v>
      </c>
      <c r="I11" s="50">
        <f>'5-Yr PCSB Budget Contingency'!I11-'5-Yr PCSB Budget No Expansion'!I11</f>
        <v>0</v>
      </c>
      <c r="J11" s="50">
        <f>'5-Yr PCSB Budget Contingency'!J11-'5-Yr PCSB Budget No Expansion'!J11</f>
        <v>0</v>
      </c>
      <c r="K11" s="50">
        <f>'5-Yr PCSB Budget Contingency'!K11-'5-Yr PCSB Budget No Expansion'!K11</f>
        <v>0</v>
      </c>
      <c r="L11" s="77">
        <f>IF('5-Yr PCSB Budget Contingency'!G11,G11/'5-Yr PCSB Budget Contingency'!G11,0)</f>
        <v>0</v>
      </c>
      <c r="M11" s="64">
        <f>IF('5-Yr PCSB Budget Contingency'!H11,H11/'5-Yr PCSB Budget Contingency'!H11,0)</f>
        <v>0</v>
      </c>
      <c r="N11" s="64">
        <f>IF('5-Yr PCSB Budget Contingency'!I11,I11/'5-Yr PCSB Budget Contingency'!I11,0)</f>
        <v>0</v>
      </c>
      <c r="O11" s="64">
        <f>IF('5-Yr PCSB Budget Contingency'!J11,J11/'5-Yr PCSB Budget Contingency'!J11,0)</f>
        <v>0</v>
      </c>
      <c r="P11" s="91">
        <f>IF('5-Yr PCSB Budget Contingency'!K11,K11/'5-Yr PCSB Budget Contingency'!K11,0)</f>
        <v>0</v>
      </c>
    </row>
    <row r="12" spans="1:16" x14ac:dyDescent="0.45">
      <c r="A12" s="15" t="str">
        <f t="shared" si="2"/>
        <v>PCSB 5-Year Budget</v>
      </c>
      <c r="B12" s="150">
        <f t="shared" si="2"/>
        <v>186</v>
      </c>
      <c r="C12" s="15" t="str">
        <f t="shared" si="2"/>
        <v>Kingsman Academy PCS</v>
      </c>
      <c r="D12" s="6" t="str">
        <f t="shared" si="2"/>
        <v>2025-2026</v>
      </c>
      <c r="E12" s="38">
        <v>2</v>
      </c>
      <c r="F12" s="35">
        <f>'5-Yr PCSB Budget Contingency'!F12</f>
        <v>1</v>
      </c>
      <c r="G12" s="50">
        <f>'5-Yr PCSB Budget Contingency'!G12-'5-Yr PCSB Budget No Expansion'!G12</f>
        <v>0</v>
      </c>
      <c r="H12" s="50">
        <f>'5-Yr PCSB Budget Contingency'!H12-'5-Yr PCSB Budget No Expansion'!H12</f>
        <v>0</v>
      </c>
      <c r="I12" s="50">
        <f>'5-Yr PCSB Budget Contingency'!I12-'5-Yr PCSB Budget No Expansion'!I12</f>
        <v>0</v>
      </c>
      <c r="J12" s="50">
        <f>'5-Yr PCSB Budget Contingency'!J12-'5-Yr PCSB Budget No Expansion'!J12</f>
        <v>0</v>
      </c>
      <c r="K12" s="50">
        <f>'5-Yr PCSB Budget Contingency'!K12-'5-Yr PCSB Budget No Expansion'!K12</f>
        <v>0</v>
      </c>
      <c r="L12" s="77">
        <f>IF('5-Yr PCSB Budget Contingency'!G12,G12/'5-Yr PCSB Budget Contingency'!G12,0)</f>
        <v>0</v>
      </c>
      <c r="M12" s="64">
        <f>IF('5-Yr PCSB Budget Contingency'!H12,H12/'5-Yr PCSB Budget Contingency'!H12,0)</f>
        <v>0</v>
      </c>
      <c r="N12" s="64">
        <f>IF('5-Yr PCSB Budget Contingency'!I12,I12/'5-Yr PCSB Budget Contingency'!I12,0)</f>
        <v>0</v>
      </c>
      <c r="O12" s="64">
        <f>IF('5-Yr PCSB Budget Contingency'!J12,J12/'5-Yr PCSB Budget Contingency'!J12,0)</f>
        <v>0</v>
      </c>
      <c r="P12" s="91">
        <f>IF('5-Yr PCSB Budget Contingency'!K12,K12/'5-Yr PCSB Budget Contingency'!K12,0)</f>
        <v>0</v>
      </c>
    </row>
    <row r="13" spans="1:16" x14ac:dyDescent="0.45">
      <c r="A13" s="15" t="str">
        <f t="shared" si="2"/>
        <v>PCSB 5-Year Budget</v>
      </c>
      <c r="B13" s="150">
        <f t="shared" si="2"/>
        <v>186</v>
      </c>
      <c r="C13" s="15" t="str">
        <f t="shared" si="2"/>
        <v>Kingsman Academy PCS</v>
      </c>
      <c r="D13" s="6" t="str">
        <f t="shared" si="2"/>
        <v>2025-2026</v>
      </c>
      <c r="E13" s="38">
        <v>3</v>
      </c>
      <c r="F13" s="35">
        <f>'5-Yr PCSB Budget Contingency'!F13</f>
        <v>1</v>
      </c>
      <c r="G13" s="50">
        <f>'5-Yr PCSB Budget Contingency'!G13-'5-Yr PCSB Budget No Expansion'!G13</f>
        <v>0</v>
      </c>
      <c r="H13" s="50">
        <f>'5-Yr PCSB Budget Contingency'!H13-'5-Yr PCSB Budget No Expansion'!H13</f>
        <v>0</v>
      </c>
      <c r="I13" s="50">
        <f>'5-Yr PCSB Budget Contingency'!I13-'5-Yr PCSB Budget No Expansion'!I13</f>
        <v>0</v>
      </c>
      <c r="J13" s="50">
        <f>'5-Yr PCSB Budget Contingency'!J13-'5-Yr PCSB Budget No Expansion'!J13</f>
        <v>0</v>
      </c>
      <c r="K13" s="50">
        <f>'5-Yr PCSB Budget Contingency'!K13-'5-Yr PCSB Budget No Expansion'!K13</f>
        <v>0</v>
      </c>
      <c r="L13" s="77">
        <f>IF('5-Yr PCSB Budget Contingency'!G13,G13/'5-Yr PCSB Budget Contingency'!G13,0)</f>
        <v>0</v>
      </c>
      <c r="M13" s="64">
        <f>IF('5-Yr PCSB Budget Contingency'!H13,H13/'5-Yr PCSB Budget Contingency'!H13,0)</f>
        <v>0</v>
      </c>
      <c r="N13" s="64">
        <f>IF('5-Yr PCSB Budget Contingency'!I13,I13/'5-Yr PCSB Budget Contingency'!I13,0)</f>
        <v>0</v>
      </c>
      <c r="O13" s="64">
        <f>IF('5-Yr PCSB Budget Contingency'!J13,J13/'5-Yr PCSB Budget Contingency'!J13,0)</f>
        <v>0</v>
      </c>
      <c r="P13" s="91">
        <f>IF('5-Yr PCSB Budget Contingency'!K13,K13/'5-Yr PCSB Budget Contingency'!K13,0)</f>
        <v>0</v>
      </c>
    </row>
    <row r="14" spans="1:16" x14ac:dyDescent="0.45">
      <c r="A14" s="15" t="str">
        <f t="shared" si="2"/>
        <v>PCSB 5-Year Budget</v>
      </c>
      <c r="B14" s="150">
        <f t="shared" si="2"/>
        <v>186</v>
      </c>
      <c r="C14" s="15" t="str">
        <f t="shared" si="2"/>
        <v>Kingsman Academy PCS</v>
      </c>
      <c r="D14" s="6" t="str">
        <f t="shared" si="2"/>
        <v>2025-2026</v>
      </c>
      <c r="E14" s="38">
        <v>4</v>
      </c>
      <c r="F14" s="35">
        <f>'5-Yr PCSB Budget Contingency'!F14</f>
        <v>1</v>
      </c>
      <c r="G14" s="50">
        <f>'5-Yr PCSB Budget Contingency'!G14-'5-Yr PCSB Budget No Expansion'!G14</f>
        <v>0</v>
      </c>
      <c r="H14" s="50">
        <f>'5-Yr PCSB Budget Contingency'!H14-'5-Yr PCSB Budget No Expansion'!H14</f>
        <v>0</v>
      </c>
      <c r="I14" s="50">
        <f>'5-Yr PCSB Budget Contingency'!I14-'5-Yr PCSB Budget No Expansion'!I14</f>
        <v>0</v>
      </c>
      <c r="J14" s="50">
        <f>'5-Yr PCSB Budget Contingency'!J14-'5-Yr PCSB Budget No Expansion'!J14</f>
        <v>0</v>
      </c>
      <c r="K14" s="50">
        <f>'5-Yr PCSB Budget Contingency'!K14-'5-Yr PCSB Budget No Expansion'!K14</f>
        <v>0</v>
      </c>
      <c r="L14" s="77">
        <f>IF('5-Yr PCSB Budget Contingency'!G14,G14/'5-Yr PCSB Budget Contingency'!G14,0)</f>
        <v>0</v>
      </c>
      <c r="M14" s="64">
        <f>IF('5-Yr PCSB Budget Contingency'!H14,H14/'5-Yr PCSB Budget Contingency'!H14,0)</f>
        <v>0</v>
      </c>
      <c r="N14" s="64">
        <f>IF('5-Yr PCSB Budget Contingency'!I14,I14/'5-Yr PCSB Budget Contingency'!I14,0)</f>
        <v>0</v>
      </c>
      <c r="O14" s="64">
        <f>IF('5-Yr PCSB Budget Contingency'!J14,J14/'5-Yr PCSB Budget Contingency'!J14,0)</f>
        <v>0</v>
      </c>
      <c r="P14" s="91">
        <f>IF('5-Yr PCSB Budget Contingency'!K14,K14/'5-Yr PCSB Budget Contingency'!K14,0)</f>
        <v>0</v>
      </c>
    </row>
    <row r="15" spans="1:16" x14ac:dyDescent="0.45">
      <c r="A15" s="15" t="str">
        <f t="shared" si="2"/>
        <v>PCSB 5-Year Budget</v>
      </c>
      <c r="B15" s="150">
        <f t="shared" si="2"/>
        <v>186</v>
      </c>
      <c r="C15" s="15" t="str">
        <f t="shared" si="2"/>
        <v>Kingsman Academy PCS</v>
      </c>
      <c r="D15" s="6" t="str">
        <f t="shared" si="2"/>
        <v>2025-2026</v>
      </c>
      <c r="E15" s="38">
        <v>5</v>
      </c>
      <c r="F15" s="35">
        <f>'5-Yr PCSB Budget Contingency'!F15</f>
        <v>1</v>
      </c>
      <c r="G15" s="50">
        <f>'5-Yr PCSB Budget Contingency'!G15-'5-Yr PCSB Budget No Expansion'!G15</f>
        <v>0</v>
      </c>
      <c r="H15" s="50">
        <f>'5-Yr PCSB Budget Contingency'!H15-'5-Yr PCSB Budget No Expansion'!H15</f>
        <v>0</v>
      </c>
      <c r="I15" s="50">
        <f>'5-Yr PCSB Budget Contingency'!I15-'5-Yr PCSB Budget No Expansion'!I15</f>
        <v>0</v>
      </c>
      <c r="J15" s="50">
        <f>'5-Yr PCSB Budget Contingency'!J15-'5-Yr PCSB Budget No Expansion'!J15</f>
        <v>0</v>
      </c>
      <c r="K15" s="50">
        <f>'5-Yr PCSB Budget Contingency'!K15-'5-Yr PCSB Budget No Expansion'!K15</f>
        <v>0</v>
      </c>
      <c r="L15" s="77">
        <f>IF('5-Yr PCSB Budget Contingency'!G15,G15/'5-Yr PCSB Budget Contingency'!G15,0)</f>
        <v>0</v>
      </c>
      <c r="M15" s="64">
        <f>IF('5-Yr PCSB Budget Contingency'!H15,H15/'5-Yr PCSB Budget Contingency'!H15,0)</f>
        <v>0</v>
      </c>
      <c r="N15" s="64">
        <f>IF('5-Yr PCSB Budget Contingency'!I15,I15/'5-Yr PCSB Budget Contingency'!I15,0)</f>
        <v>0</v>
      </c>
      <c r="O15" s="64">
        <f>IF('5-Yr PCSB Budget Contingency'!J15,J15/'5-Yr PCSB Budget Contingency'!J15,0)</f>
        <v>0</v>
      </c>
      <c r="P15" s="91">
        <f>IF('5-Yr PCSB Budget Contingency'!K15,K15/'5-Yr PCSB Budget Contingency'!K15,0)</f>
        <v>0</v>
      </c>
    </row>
    <row r="16" spans="1:16" x14ac:dyDescent="0.45">
      <c r="A16" s="15" t="str">
        <f t="shared" si="2"/>
        <v>PCSB 5-Year Budget</v>
      </c>
      <c r="B16" s="150">
        <f t="shared" si="2"/>
        <v>186</v>
      </c>
      <c r="C16" s="15" t="str">
        <f t="shared" si="2"/>
        <v>Kingsman Academy PCS</v>
      </c>
      <c r="D16" s="6" t="str">
        <f t="shared" si="2"/>
        <v>2025-2026</v>
      </c>
      <c r="E16" s="38">
        <v>6</v>
      </c>
      <c r="F16" s="35">
        <f>'5-Yr PCSB Budget Contingency'!F16</f>
        <v>1.08</v>
      </c>
      <c r="G16" s="50">
        <f>'5-Yr PCSB Budget Contingency'!G16-'5-Yr PCSB Budget No Expansion'!G16</f>
        <v>0</v>
      </c>
      <c r="H16" s="50">
        <f>'5-Yr PCSB Budget Contingency'!H16-'5-Yr PCSB Budget No Expansion'!H16</f>
        <v>0</v>
      </c>
      <c r="I16" s="50">
        <f>'5-Yr PCSB Budget Contingency'!I16-'5-Yr PCSB Budget No Expansion'!I16</f>
        <v>0</v>
      </c>
      <c r="J16" s="50">
        <f>'5-Yr PCSB Budget Contingency'!J16-'5-Yr PCSB Budget No Expansion'!J16</f>
        <v>0</v>
      </c>
      <c r="K16" s="50">
        <f>'5-Yr PCSB Budget Contingency'!K16-'5-Yr PCSB Budget No Expansion'!K16</f>
        <v>0</v>
      </c>
      <c r="L16" s="77">
        <f>IF('5-Yr PCSB Budget Contingency'!G16,G16/'5-Yr PCSB Budget Contingency'!G16,0)</f>
        <v>0</v>
      </c>
      <c r="M16" s="64">
        <f>IF('5-Yr PCSB Budget Contingency'!H16,H16/'5-Yr PCSB Budget Contingency'!H16,0)</f>
        <v>0</v>
      </c>
      <c r="N16" s="64">
        <f>IF('5-Yr PCSB Budget Contingency'!I16,I16/'5-Yr PCSB Budget Contingency'!I16,0)</f>
        <v>0</v>
      </c>
      <c r="O16" s="64">
        <f>IF('5-Yr PCSB Budget Contingency'!J16,J16/'5-Yr PCSB Budget Contingency'!J16,0)</f>
        <v>0</v>
      </c>
      <c r="P16" s="91">
        <f>IF('5-Yr PCSB Budget Contingency'!K16,K16/'5-Yr PCSB Budget Contingency'!K16,0)</f>
        <v>0</v>
      </c>
    </row>
    <row r="17" spans="1:16" x14ac:dyDescent="0.45">
      <c r="A17" s="15" t="str">
        <f t="shared" si="2"/>
        <v>PCSB 5-Year Budget</v>
      </c>
      <c r="B17" s="150">
        <f t="shared" si="2"/>
        <v>186</v>
      </c>
      <c r="C17" s="15" t="str">
        <f t="shared" si="2"/>
        <v>Kingsman Academy PCS</v>
      </c>
      <c r="D17" s="6" t="str">
        <f t="shared" si="2"/>
        <v>2025-2026</v>
      </c>
      <c r="E17" s="38">
        <v>7</v>
      </c>
      <c r="F17" s="35">
        <f>'5-Yr PCSB Budget Contingency'!F17</f>
        <v>1.08</v>
      </c>
      <c r="G17" s="50">
        <f>'5-Yr PCSB Budget Contingency'!G17-'5-Yr PCSB Budget No Expansion'!G17</f>
        <v>0</v>
      </c>
      <c r="H17" s="50">
        <f>'5-Yr PCSB Budget Contingency'!H17-'5-Yr PCSB Budget No Expansion'!H17</f>
        <v>0</v>
      </c>
      <c r="I17" s="50">
        <f>'5-Yr PCSB Budget Contingency'!I17-'5-Yr PCSB Budget No Expansion'!I17</f>
        <v>0</v>
      </c>
      <c r="J17" s="50">
        <f>'5-Yr PCSB Budget Contingency'!J17-'5-Yr PCSB Budget No Expansion'!J17</f>
        <v>0</v>
      </c>
      <c r="K17" s="50">
        <f>'5-Yr PCSB Budget Contingency'!K17-'5-Yr PCSB Budget No Expansion'!K17</f>
        <v>0</v>
      </c>
      <c r="L17" s="77">
        <f>IF('5-Yr PCSB Budget Contingency'!G17,G17/'5-Yr PCSB Budget Contingency'!G17,0)</f>
        <v>0</v>
      </c>
      <c r="M17" s="64">
        <f>IF('5-Yr PCSB Budget Contingency'!H17,H17/'5-Yr PCSB Budget Contingency'!H17,0)</f>
        <v>0</v>
      </c>
      <c r="N17" s="64">
        <f>IF('5-Yr PCSB Budget Contingency'!I17,I17/'5-Yr PCSB Budget Contingency'!I17,0)</f>
        <v>0</v>
      </c>
      <c r="O17" s="64">
        <f>IF('5-Yr PCSB Budget Contingency'!J17,J17/'5-Yr PCSB Budget Contingency'!J17,0)</f>
        <v>0</v>
      </c>
      <c r="P17" s="91">
        <f>IF('5-Yr PCSB Budget Contingency'!K17,K17/'5-Yr PCSB Budget Contingency'!K17,0)</f>
        <v>0</v>
      </c>
    </row>
    <row r="18" spans="1:16" x14ac:dyDescent="0.45">
      <c r="A18" s="15" t="str">
        <f t="shared" si="2"/>
        <v>PCSB 5-Year Budget</v>
      </c>
      <c r="B18" s="150">
        <f t="shared" si="2"/>
        <v>186</v>
      </c>
      <c r="C18" s="15" t="str">
        <f t="shared" si="2"/>
        <v>Kingsman Academy PCS</v>
      </c>
      <c r="D18" s="6" t="str">
        <f t="shared" si="2"/>
        <v>2025-2026</v>
      </c>
      <c r="E18" s="38">
        <v>8</v>
      </c>
      <c r="F18" s="35">
        <f>'5-Yr PCSB Budget Contingency'!F18</f>
        <v>1.08</v>
      </c>
      <c r="G18" s="50">
        <f>'5-Yr PCSB Budget Contingency'!G18-'5-Yr PCSB Budget No Expansion'!G18</f>
        <v>0</v>
      </c>
      <c r="H18" s="50">
        <f>'5-Yr PCSB Budget Contingency'!H18-'5-Yr PCSB Budget No Expansion'!H18</f>
        <v>0</v>
      </c>
      <c r="I18" s="50">
        <f>'5-Yr PCSB Budget Contingency'!I18-'5-Yr PCSB Budget No Expansion'!I18</f>
        <v>0</v>
      </c>
      <c r="J18" s="50">
        <f>'5-Yr PCSB Budget Contingency'!J18-'5-Yr PCSB Budget No Expansion'!J18</f>
        <v>0</v>
      </c>
      <c r="K18" s="50">
        <f>'5-Yr PCSB Budget Contingency'!K18-'5-Yr PCSB Budget No Expansion'!K18</f>
        <v>0</v>
      </c>
      <c r="L18" s="77">
        <f>IF('5-Yr PCSB Budget Contingency'!G18,G18/'5-Yr PCSB Budget Contingency'!G18,0)</f>
        <v>0</v>
      </c>
      <c r="M18" s="64">
        <f>IF('5-Yr PCSB Budget Contingency'!H18,H18/'5-Yr PCSB Budget Contingency'!H18,0)</f>
        <v>0</v>
      </c>
      <c r="N18" s="64">
        <f>IF('5-Yr PCSB Budget Contingency'!I18,I18/'5-Yr PCSB Budget Contingency'!I18,0)</f>
        <v>0</v>
      </c>
      <c r="O18" s="64">
        <f>IF('5-Yr PCSB Budget Contingency'!J18,J18/'5-Yr PCSB Budget Contingency'!J18,0)</f>
        <v>0</v>
      </c>
      <c r="P18" s="91">
        <f>IF('5-Yr PCSB Budget Contingency'!K18,K18/'5-Yr PCSB Budget Contingency'!K18,0)</f>
        <v>0</v>
      </c>
    </row>
    <row r="19" spans="1:16" x14ac:dyDescent="0.45">
      <c r="A19" s="15" t="str">
        <f t="shared" ref="A19:D56" si="3">A$2</f>
        <v>PCSB 5-Year Budget</v>
      </c>
      <c r="B19" s="150">
        <f t="shared" si="3"/>
        <v>186</v>
      </c>
      <c r="C19" s="15" t="str">
        <f t="shared" si="3"/>
        <v>Kingsman Academy PCS</v>
      </c>
      <c r="D19" s="6" t="str">
        <f t="shared" si="3"/>
        <v>2025-2026</v>
      </c>
      <c r="E19" s="38">
        <v>9</v>
      </c>
      <c r="F19" s="35">
        <f>'5-Yr PCSB Budget Contingency'!F19</f>
        <v>1.22</v>
      </c>
      <c r="G19" s="50">
        <f>'5-Yr PCSB Budget Contingency'!G19-'5-Yr PCSB Budget No Expansion'!G19</f>
        <v>0</v>
      </c>
      <c r="H19" s="50">
        <f>'5-Yr PCSB Budget Contingency'!H19-'5-Yr PCSB Budget No Expansion'!H19</f>
        <v>0</v>
      </c>
      <c r="I19" s="50">
        <f>'5-Yr PCSB Budget Contingency'!I19-'5-Yr PCSB Budget No Expansion'!I19</f>
        <v>0</v>
      </c>
      <c r="J19" s="50">
        <f>'5-Yr PCSB Budget Contingency'!J19-'5-Yr PCSB Budget No Expansion'!J19</f>
        <v>0</v>
      </c>
      <c r="K19" s="50">
        <f>'5-Yr PCSB Budget Contingency'!K19-'5-Yr PCSB Budget No Expansion'!K19</f>
        <v>0</v>
      </c>
      <c r="L19" s="77">
        <f>IF('5-Yr PCSB Budget Contingency'!G19,G19/'5-Yr PCSB Budget Contingency'!G19,0)</f>
        <v>0</v>
      </c>
      <c r="M19" s="64">
        <f>IF('5-Yr PCSB Budget Contingency'!H19,H19/'5-Yr PCSB Budget Contingency'!H19,0)</f>
        <v>0</v>
      </c>
      <c r="N19" s="64">
        <f>IF('5-Yr PCSB Budget Contingency'!I19,I19/'5-Yr PCSB Budget Contingency'!I19,0)</f>
        <v>0</v>
      </c>
      <c r="O19" s="64">
        <f>IF('5-Yr PCSB Budget Contingency'!J19,J19/'5-Yr PCSB Budget Contingency'!J19,0)</f>
        <v>0</v>
      </c>
      <c r="P19" s="91">
        <f>IF('5-Yr PCSB Budget Contingency'!K19,K19/'5-Yr PCSB Budget Contingency'!K19,0)</f>
        <v>0</v>
      </c>
    </row>
    <row r="20" spans="1:16" x14ac:dyDescent="0.45">
      <c r="A20" s="15" t="str">
        <f t="shared" si="3"/>
        <v>PCSB 5-Year Budget</v>
      </c>
      <c r="B20" s="150">
        <f t="shared" si="3"/>
        <v>186</v>
      </c>
      <c r="C20" s="15" t="str">
        <f t="shared" si="3"/>
        <v>Kingsman Academy PCS</v>
      </c>
      <c r="D20" s="6" t="str">
        <f t="shared" si="3"/>
        <v>2025-2026</v>
      </c>
      <c r="E20" s="38">
        <v>10</v>
      </c>
      <c r="F20" s="35">
        <f>'5-Yr PCSB Budget Contingency'!F20</f>
        <v>1.22</v>
      </c>
      <c r="G20" s="50">
        <f>'5-Yr PCSB Budget Contingency'!G20-'5-Yr PCSB Budget No Expansion'!G20</f>
        <v>0</v>
      </c>
      <c r="H20" s="50">
        <f>'5-Yr PCSB Budget Contingency'!H20-'5-Yr PCSB Budget No Expansion'!H20</f>
        <v>0</v>
      </c>
      <c r="I20" s="50">
        <f>'5-Yr PCSB Budget Contingency'!I20-'5-Yr PCSB Budget No Expansion'!I20</f>
        <v>0</v>
      </c>
      <c r="J20" s="50">
        <f>'5-Yr PCSB Budget Contingency'!J20-'5-Yr PCSB Budget No Expansion'!J20</f>
        <v>0</v>
      </c>
      <c r="K20" s="50">
        <f>'5-Yr PCSB Budget Contingency'!K20-'5-Yr PCSB Budget No Expansion'!K20</f>
        <v>0</v>
      </c>
      <c r="L20" s="77">
        <f>IF('5-Yr PCSB Budget Contingency'!G20,G20/'5-Yr PCSB Budget Contingency'!G20,0)</f>
        <v>0</v>
      </c>
      <c r="M20" s="64">
        <f>IF('5-Yr PCSB Budget Contingency'!H20,H20/'5-Yr PCSB Budget Contingency'!H20,0)</f>
        <v>0</v>
      </c>
      <c r="N20" s="64">
        <f>IF('5-Yr PCSB Budget Contingency'!I20,I20/'5-Yr PCSB Budget Contingency'!I20,0)</f>
        <v>0</v>
      </c>
      <c r="O20" s="64">
        <f>IF('5-Yr PCSB Budget Contingency'!J20,J20/'5-Yr PCSB Budget Contingency'!J20,0)</f>
        <v>0</v>
      </c>
      <c r="P20" s="91">
        <f>IF('5-Yr PCSB Budget Contingency'!K20,K20/'5-Yr PCSB Budget Contingency'!K20,0)</f>
        <v>0</v>
      </c>
    </row>
    <row r="21" spans="1:16" x14ac:dyDescent="0.45">
      <c r="A21" s="15" t="str">
        <f t="shared" si="3"/>
        <v>PCSB 5-Year Budget</v>
      </c>
      <c r="B21" s="150">
        <f t="shared" si="3"/>
        <v>186</v>
      </c>
      <c r="C21" s="15" t="str">
        <f t="shared" si="3"/>
        <v>Kingsman Academy PCS</v>
      </c>
      <c r="D21" s="6" t="str">
        <f t="shared" si="3"/>
        <v>2025-2026</v>
      </c>
      <c r="E21" s="38">
        <v>11</v>
      </c>
      <c r="F21" s="35">
        <f>'5-Yr PCSB Budget Contingency'!F21</f>
        <v>1.22</v>
      </c>
      <c r="G21" s="50">
        <f>'5-Yr PCSB Budget Contingency'!G21-'5-Yr PCSB Budget No Expansion'!G21</f>
        <v>0</v>
      </c>
      <c r="H21" s="50">
        <f>'5-Yr PCSB Budget Contingency'!H21-'5-Yr PCSB Budget No Expansion'!H21</f>
        <v>0</v>
      </c>
      <c r="I21" s="50">
        <f>'5-Yr PCSB Budget Contingency'!I21-'5-Yr PCSB Budget No Expansion'!I21</f>
        <v>0</v>
      </c>
      <c r="J21" s="50">
        <f>'5-Yr PCSB Budget Contingency'!J21-'5-Yr PCSB Budget No Expansion'!J21</f>
        <v>0</v>
      </c>
      <c r="K21" s="50">
        <f>'5-Yr PCSB Budget Contingency'!K21-'5-Yr PCSB Budget No Expansion'!K21</f>
        <v>0</v>
      </c>
      <c r="L21" s="77">
        <f>IF('5-Yr PCSB Budget Contingency'!G21,G21/'5-Yr PCSB Budget Contingency'!G21,0)</f>
        <v>0</v>
      </c>
      <c r="M21" s="64">
        <f>IF('5-Yr PCSB Budget Contingency'!H21,H21/'5-Yr PCSB Budget Contingency'!H21,0)</f>
        <v>0</v>
      </c>
      <c r="N21" s="64">
        <f>IF('5-Yr PCSB Budget Contingency'!I21,I21/'5-Yr PCSB Budget Contingency'!I21,0)</f>
        <v>0</v>
      </c>
      <c r="O21" s="64">
        <f>IF('5-Yr PCSB Budget Contingency'!J21,J21/'5-Yr PCSB Budget Contingency'!J21,0)</f>
        <v>0</v>
      </c>
      <c r="P21" s="91">
        <f>IF('5-Yr PCSB Budget Contingency'!K21,K21/'5-Yr PCSB Budget Contingency'!K21,0)</f>
        <v>0</v>
      </c>
    </row>
    <row r="22" spans="1:16" x14ac:dyDescent="0.45">
      <c r="A22" s="15" t="str">
        <f t="shared" si="3"/>
        <v>PCSB 5-Year Budget</v>
      </c>
      <c r="B22" s="150">
        <f t="shared" si="3"/>
        <v>186</v>
      </c>
      <c r="C22" s="15" t="str">
        <f t="shared" si="3"/>
        <v>Kingsman Academy PCS</v>
      </c>
      <c r="D22" s="6" t="str">
        <f t="shared" si="3"/>
        <v>2025-2026</v>
      </c>
      <c r="E22" s="38">
        <v>12</v>
      </c>
      <c r="F22" s="35">
        <f>'5-Yr PCSB Budget Contingency'!F22</f>
        <v>1.22</v>
      </c>
      <c r="G22" s="50">
        <f>'5-Yr PCSB Budget Contingency'!G22-'5-Yr PCSB Budget No Expansion'!G22</f>
        <v>0</v>
      </c>
      <c r="H22" s="50">
        <f>'5-Yr PCSB Budget Contingency'!H22-'5-Yr PCSB Budget No Expansion'!H22</f>
        <v>0</v>
      </c>
      <c r="I22" s="50">
        <f>'5-Yr PCSB Budget Contingency'!I22-'5-Yr PCSB Budget No Expansion'!I22</f>
        <v>0</v>
      </c>
      <c r="J22" s="50">
        <f>'5-Yr PCSB Budget Contingency'!J22-'5-Yr PCSB Budget No Expansion'!J22</f>
        <v>0</v>
      </c>
      <c r="K22" s="50">
        <f>'5-Yr PCSB Budget Contingency'!K22-'5-Yr PCSB Budget No Expansion'!K22</f>
        <v>0</v>
      </c>
      <c r="L22" s="77">
        <f>IF('5-Yr PCSB Budget Contingency'!G22,G22/'5-Yr PCSB Budget Contingency'!G22,0)</f>
        <v>0</v>
      </c>
      <c r="M22" s="64">
        <f>IF('5-Yr PCSB Budget Contingency'!H22,H22/'5-Yr PCSB Budget Contingency'!H22,0)</f>
        <v>0</v>
      </c>
      <c r="N22" s="64">
        <f>IF('5-Yr PCSB Budget Contingency'!I22,I22/'5-Yr PCSB Budget Contingency'!I22,0)</f>
        <v>0</v>
      </c>
      <c r="O22" s="64">
        <f>IF('5-Yr PCSB Budget Contingency'!J22,J22/'5-Yr PCSB Budget Contingency'!J22,0)</f>
        <v>0</v>
      </c>
      <c r="P22" s="91">
        <f>IF('5-Yr PCSB Budget Contingency'!K22,K22/'5-Yr PCSB Budget Contingency'!K22,0)</f>
        <v>0</v>
      </c>
    </row>
    <row r="23" spans="1:16" x14ac:dyDescent="0.45">
      <c r="A23" s="15" t="str">
        <f t="shared" si="3"/>
        <v>PCSB 5-Year Budget</v>
      </c>
      <c r="B23" s="150">
        <f t="shared" si="3"/>
        <v>186</v>
      </c>
      <c r="C23" s="15" t="str">
        <f t="shared" si="3"/>
        <v>Kingsman Academy PCS</v>
      </c>
      <c r="D23" s="6" t="str">
        <f t="shared" si="3"/>
        <v>2025-2026</v>
      </c>
      <c r="E23" s="37" t="s">
        <v>19</v>
      </c>
      <c r="F23" s="35">
        <f>'5-Yr PCSB Budget Contingency'!F23</f>
        <v>1.58</v>
      </c>
      <c r="G23" s="50">
        <f>'5-Yr PCSB Budget Contingency'!G23-'5-Yr PCSB Budget No Expansion'!G23</f>
        <v>0</v>
      </c>
      <c r="H23" s="50">
        <f>'5-Yr PCSB Budget Contingency'!H23-'5-Yr PCSB Budget No Expansion'!H23</f>
        <v>0</v>
      </c>
      <c r="I23" s="50">
        <f>'5-Yr PCSB Budget Contingency'!I23-'5-Yr PCSB Budget No Expansion'!I23</f>
        <v>0</v>
      </c>
      <c r="J23" s="50">
        <f>'5-Yr PCSB Budget Contingency'!J23-'5-Yr PCSB Budget No Expansion'!J23</f>
        <v>0</v>
      </c>
      <c r="K23" s="50">
        <f>'5-Yr PCSB Budget Contingency'!K23-'5-Yr PCSB Budget No Expansion'!K23</f>
        <v>0</v>
      </c>
      <c r="L23" s="77">
        <f>IF('5-Yr PCSB Budget Contingency'!G23,G23/'5-Yr PCSB Budget Contingency'!G23,0)</f>
        <v>0</v>
      </c>
      <c r="M23" s="64">
        <f>IF('5-Yr PCSB Budget Contingency'!H23,H23/'5-Yr PCSB Budget Contingency'!H23,0)</f>
        <v>0</v>
      </c>
      <c r="N23" s="64">
        <f>IF('5-Yr PCSB Budget Contingency'!I23,I23/'5-Yr PCSB Budget Contingency'!I23,0)</f>
        <v>0</v>
      </c>
      <c r="O23" s="64">
        <f>IF('5-Yr PCSB Budget Contingency'!J23,J23/'5-Yr PCSB Budget Contingency'!J23,0)</f>
        <v>0</v>
      </c>
      <c r="P23" s="91">
        <f>IF('5-Yr PCSB Budget Contingency'!K23,K23/'5-Yr PCSB Budget Contingency'!K23,0)</f>
        <v>0</v>
      </c>
    </row>
    <row r="24" spans="1:16" x14ac:dyDescent="0.45">
      <c r="A24" s="15" t="str">
        <f t="shared" si="3"/>
        <v>PCSB 5-Year Budget</v>
      </c>
      <c r="B24" s="150">
        <f t="shared" si="3"/>
        <v>186</v>
      </c>
      <c r="C24" s="15" t="str">
        <f t="shared" si="3"/>
        <v>Kingsman Academy PCS</v>
      </c>
      <c r="D24" s="6" t="str">
        <f t="shared" si="3"/>
        <v>2025-2026</v>
      </c>
      <c r="E24" s="37" t="s">
        <v>20</v>
      </c>
      <c r="F24" s="35">
        <f>'5-Yr PCSB Budget Contingency'!F24</f>
        <v>1.17</v>
      </c>
      <c r="G24" s="50">
        <f>'5-Yr PCSB Budget Contingency'!G24-'5-Yr PCSB Budget No Expansion'!G24</f>
        <v>0</v>
      </c>
      <c r="H24" s="50">
        <f>'5-Yr PCSB Budget Contingency'!H24-'5-Yr PCSB Budget No Expansion'!H24</f>
        <v>0</v>
      </c>
      <c r="I24" s="50">
        <f>'5-Yr PCSB Budget Contingency'!I24-'5-Yr PCSB Budget No Expansion'!I24</f>
        <v>0</v>
      </c>
      <c r="J24" s="50">
        <f>'5-Yr PCSB Budget Contingency'!J24-'5-Yr PCSB Budget No Expansion'!J24</f>
        <v>0</v>
      </c>
      <c r="K24" s="50">
        <f>'5-Yr PCSB Budget Contingency'!K24-'5-Yr PCSB Budget No Expansion'!K24</f>
        <v>0</v>
      </c>
      <c r="L24" s="77">
        <f>IF('5-Yr PCSB Budget Contingency'!G24,G24/'5-Yr PCSB Budget Contingency'!G24,0)</f>
        <v>0</v>
      </c>
      <c r="M24" s="64">
        <f>IF('5-Yr PCSB Budget Contingency'!H24,H24/'5-Yr PCSB Budget Contingency'!H24,0)</f>
        <v>0</v>
      </c>
      <c r="N24" s="64">
        <f>IF('5-Yr PCSB Budget Contingency'!I24,I24/'5-Yr PCSB Budget Contingency'!I24,0)</f>
        <v>0</v>
      </c>
      <c r="O24" s="64">
        <f>IF('5-Yr PCSB Budget Contingency'!J24,J24/'5-Yr PCSB Budget Contingency'!J24,0)</f>
        <v>0</v>
      </c>
      <c r="P24" s="91">
        <f>IF('5-Yr PCSB Budget Contingency'!K24,K24/'5-Yr PCSB Budget Contingency'!K24,0)</f>
        <v>0</v>
      </c>
    </row>
    <row r="25" spans="1:16" x14ac:dyDescent="0.45">
      <c r="A25" s="15" t="str">
        <f t="shared" si="3"/>
        <v>PCSB 5-Year Budget</v>
      </c>
      <c r="B25" s="150">
        <f t="shared" si="3"/>
        <v>186</v>
      </c>
      <c r="C25" s="15" t="str">
        <f t="shared" si="3"/>
        <v>Kingsman Academy PCS</v>
      </c>
      <c r="D25" s="6" t="str">
        <f t="shared" si="3"/>
        <v>2025-2026</v>
      </c>
      <c r="E25" s="37" t="s">
        <v>21</v>
      </c>
      <c r="F25" s="44">
        <f>'5-Yr PCSB Budget Contingency'!F25</f>
        <v>1</v>
      </c>
      <c r="G25" s="51">
        <f>'5-Yr PCSB Budget Contingency'!G25-'5-Yr PCSB Budget No Expansion'!G25</f>
        <v>0</v>
      </c>
      <c r="H25" s="51">
        <f>'5-Yr PCSB Budget Contingency'!H25-'5-Yr PCSB Budget No Expansion'!H25</f>
        <v>0</v>
      </c>
      <c r="I25" s="51">
        <f>'5-Yr PCSB Budget Contingency'!I25-'5-Yr PCSB Budget No Expansion'!I25</f>
        <v>0</v>
      </c>
      <c r="J25" s="51">
        <f>'5-Yr PCSB Budget Contingency'!J25-'5-Yr PCSB Budget No Expansion'!J25</f>
        <v>0</v>
      </c>
      <c r="K25" s="51">
        <f>'5-Yr PCSB Budget Contingency'!K25-'5-Yr PCSB Budget No Expansion'!K25</f>
        <v>0</v>
      </c>
      <c r="L25" s="78">
        <f>IF('5-Yr PCSB Budget Contingency'!G25,G25/'5-Yr PCSB Budget Contingency'!G25,0)</f>
        <v>0</v>
      </c>
      <c r="M25" s="65">
        <f>IF('5-Yr PCSB Budget Contingency'!H25,H25/'5-Yr PCSB Budget Contingency'!H25,0)</f>
        <v>0</v>
      </c>
      <c r="N25" s="65">
        <f>IF('5-Yr PCSB Budget Contingency'!I25,I25/'5-Yr PCSB Budget Contingency'!I25,0)</f>
        <v>0</v>
      </c>
      <c r="O25" s="65">
        <f>IF('5-Yr PCSB Budget Contingency'!J25,J25/'5-Yr PCSB Budget Contingency'!J25,0)</f>
        <v>0</v>
      </c>
      <c r="P25" s="92">
        <f>IF('5-Yr PCSB Budget Contingency'!K25,K25/'5-Yr PCSB Budget Contingency'!K25,0)</f>
        <v>0</v>
      </c>
    </row>
    <row r="26" spans="1:16" ht="30" customHeight="1" x14ac:dyDescent="0.45">
      <c r="A26" s="15" t="str">
        <f t="shared" si="3"/>
        <v>PCSB 5-Year Budget</v>
      </c>
      <c r="B26" s="150">
        <f t="shared" si="3"/>
        <v>186</v>
      </c>
      <c r="C26" s="15" t="str">
        <f t="shared" si="3"/>
        <v>Kingsman Academy PCS</v>
      </c>
      <c r="D26" s="6" t="str">
        <f t="shared" si="3"/>
        <v>2025-2026</v>
      </c>
      <c r="E26" s="39" t="s">
        <v>22</v>
      </c>
      <c r="F26" s="35">
        <f>'5-Yr PCSB Budget Contingency'!F26</f>
        <v>0.97</v>
      </c>
      <c r="G26" s="50">
        <f>'5-Yr PCSB Budget Contingency'!G26-'5-Yr PCSB Budget No Expansion'!G26</f>
        <v>0</v>
      </c>
      <c r="H26" s="50">
        <f>'5-Yr PCSB Budget Contingency'!H26-'5-Yr PCSB Budget No Expansion'!H26</f>
        <v>0</v>
      </c>
      <c r="I26" s="50">
        <f>'5-Yr PCSB Budget Contingency'!I26-'5-Yr PCSB Budget No Expansion'!I26</f>
        <v>0</v>
      </c>
      <c r="J26" s="50">
        <f>'5-Yr PCSB Budget Contingency'!J26-'5-Yr PCSB Budget No Expansion'!J26</f>
        <v>1</v>
      </c>
      <c r="K26" s="50">
        <f>'5-Yr PCSB Budget Contingency'!K26-'5-Yr PCSB Budget No Expansion'!K26</f>
        <v>1</v>
      </c>
      <c r="L26" s="77">
        <f>IF('5-Yr PCSB Budget Contingency'!G26,G26/'5-Yr PCSB Budget Contingency'!G26,0)</f>
        <v>0</v>
      </c>
      <c r="M26" s="64">
        <f>IF('5-Yr PCSB Budget Contingency'!H26,H26/'5-Yr PCSB Budget Contingency'!H26,0)</f>
        <v>0</v>
      </c>
      <c r="N26" s="64">
        <f>IF('5-Yr PCSB Budget Contingency'!I26,I26/'5-Yr PCSB Budget Contingency'!I26,0)</f>
        <v>0</v>
      </c>
      <c r="O26" s="64">
        <f>IF('5-Yr PCSB Budget Contingency'!J26,J26/'5-Yr PCSB Budget Contingency'!J26,0)</f>
        <v>0.125</v>
      </c>
      <c r="P26" s="91">
        <f>IF('5-Yr PCSB Budget Contingency'!K26,K26/'5-Yr PCSB Budget Contingency'!K26,0)</f>
        <v>0.125</v>
      </c>
    </row>
    <row r="27" spans="1:16" x14ac:dyDescent="0.45">
      <c r="A27" s="15" t="str">
        <f t="shared" si="3"/>
        <v>PCSB 5-Year Budget</v>
      </c>
      <c r="B27" s="150">
        <f t="shared" si="3"/>
        <v>186</v>
      </c>
      <c r="C27" s="15" t="str">
        <f t="shared" si="3"/>
        <v>Kingsman Academy PCS</v>
      </c>
      <c r="D27" s="6" t="str">
        <f t="shared" si="3"/>
        <v>2025-2026</v>
      </c>
      <c r="E27" s="39" t="s">
        <v>23</v>
      </c>
      <c r="F27" s="35">
        <f>'5-Yr PCSB Budget Contingency'!F27</f>
        <v>1.2</v>
      </c>
      <c r="G27" s="50">
        <f>'5-Yr PCSB Budget Contingency'!G27-'5-Yr PCSB Budget No Expansion'!G27</f>
        <v>0</v>
      </c>
      <c r="H27" s="50">
        <f>'5-Yr PCSB Budget Contingency'!H27-'5-Yr PCSB Budget No Expansion'!H27</f>
        <v>-6</v>
      </c>
      <c r="I27" s="50">
        <f>'5-Yr PCSB Budget Contingency'!I27-'5-Yr PCSB Budget No Expansion'!I27</f>
        <v>-6</v>
      </c>
      <c r="J27" s="50">
        <f>'5-Yr PCSB Budget Contingency'!J27-'5-Yr PCSB Budget No Expansion'!J27</f>
        <v>-6</v>
      </c>
      <c r="K27" s="50">
        <f>'5-Yr PCSB Budget Contingency'!K27-'5-Yr PCSB Budget No Expansion'!K27</f>
        <v>-6</v>
      </c>
      <c r="L27" s="77">
        <f>IF('5-Yr PCSB Budget Contingency'!G27,G27/'5-Yr PCSB Budget Contingency'!G27,0)</f>
        <v>0</v>
      </c>
      <c r="M27" s="64">
        <f>IF('5-Yr PCSB Budget Contingency'!H27,H27/'5-Yr PCSB Budget Contingency'!H27,0)</f>
        <v>-0.4</v>
      </c>
      <c r="N27" s="64">
        <f>IF('5-Yr PCSB Budget Contingency'!I27,I27/'5-Yr PCSB Budget Contingency'!I27,0)</f>
        <v>-0.4</v>
      </c>
      <c r="O27" s="64">
        <f>IF('5-Yr PCSB Budget Contingency'!J27,J27/'5-Yr PCSB Budget Contingency'!J27,0)</f>
        <v>-0.4</v>
      </c>
      <c r="P27" s="91">
        <f>IF('5-Yr PCSB Budget Contingency'!K27,K27/'5-Yr PCSB Budget Contingency'!K27,0)</f>
        <v>-0.4</v>
      </c>
    </row>
    <row r="28" spans="1:16" x14ac:dyDescent="0.45">
      <c r="A28" s="15" t="str">
        <f t="shared" si="3"/>
        <v>PCSB 5-Year Budget</v>
      </c>
      <c r="B28" s="150">
        <f t="shared" si="3"/>
        <v>186</v>
      </c>
      <c r="C28" s="15" t="str">
        <f t="shared" si="3"/>
        <v>Kingsman Academy PCS</v>
      </c>
      <c r="D28" s="6" t="str">
        <f t="shared" si="3"/>
        <v>2025-2026</v>
      </c>
      <c r="E28" s="39" t="s">
        <v>24</v>
      </c>
      <c r="F28" s="35">
        <f>'5-Yr PCSB Budget Contingency'!F28</f>
        <v>1.97</v>
      </c>
      <c r="G28" s="50">
        <f>'5-Yr PCSB Budget Contingency'!G28-'5-Yr PCSB Budget No Expansion'!G28</f>
        <v>0</v>
      </c>
      <c r="H28" s="50">
        <f>'5-Yr PCSB Budget Contingency'!H28-'5-Yr PCSB Budget No Expansion'!H28</f>
        <v>0</v>
      </c>
      <c r="I28" s="50">
        <f>'5-Yr PCSB Budget Contingency'!I28-'5-Yr PCSB Budget No Expansion'!I28</f>
        <v>2</v>
      </c>
      <c r="J28" s="50">
        <f>'5-Yr PCSB Budget Contingency'!J28-'5-Yr PCSB Budget No Expansion'!J28</f>
        <v>8</v>
      </c>
      <c r="K28" s="50">
        <f>'5-Yr PCSB Budget Contingency'!K28-'5-Yr PCSB Budget No Expansion'!K28</f>
        <v>8</v>
      </c>
      <c r="L28" s="77">
        <f>IF('5-Yr PCSB Budget Contingency'!G28,G28/'5-Yr PCSB Budget Contingency'!G28,0)</f>
        <v>0</v>
      </c>
      <c r="M28" s="64">
        <f>IF('5-Yr PCSB Budget Contingency'!H28,H28/'5-Yr PCSB Budget Contingency'!H28,0)</f>
        <v>0</v>
      </c>
      <c r="N28" s="64">
        <f>IF('5-Yr PCSB Budget Contingency'!I28,I28/'5-Yr PCSB Budget Contingency'!I28,0)</f>
        <v>0.1</v>
      </c>
      <c r="O28" s="64">
        <f>IF('5-Yr PCSB Budget Contingency'!J28,J28/'5-Yr PCSB Budget Contingency'!J28,0)</f>
        <v>0.30769230769230771</v>
      </c>
      <c r="P28" s="91">
        <f>IF('5-Yr PCSB Budget Contingency'!K28,K28/'5-Yr PCSB Budget Contingency'!K28,0)</f>
        <v>0.30769230769230771</v>
      </c>
    </row>
    <row r="29" spans="1:16" x14ac:dyDescent="0.45">
      <c r="A29" s="15" t="str">
        <f t="shared" si="3"/>
        <v>PCSB 5-Year Budget</v>
      </c>
      <c r="B29" s="150">
        <f t="shared" si="3"/>
        <v>186</v>
      </c>
      <c r="C29" s="15" t="str">
        <f t="shared" si="3"/>
        <v>Kingsman Academy PCS</v>
      </c>
      <c r="D29" s="6" t="str">
        <f t="shared" si="3"/>
        <v>2025-2026</v>
      </c>
      <c r="E29" s="39" t="s">
        <v>25</v>
      </c>
      <c r="F29" s="35">
        <f>'5-Yr PCSB Budget Contingency'!F29</f>
        <v>3.49</v>
      </c>
      <c r="G29" s="50">
        <f>'5-Yr PCSB Budget Contingency'!G29-'5-Yr PCSB Budget No Expansion'!G29</f>
        <v>0</v>
      </c>
      <c r="H29" s="50">
        <f>'5-Yr PCSB Budget Contingency'!H29-'5-Yr PCSB Budget No Expansion'!H29</f>
        <v>4</v>
      </c>
      <c r="I29" s="50">
        <f>'5-Yr PCSB Budget Contingency'!I29-'5-Yr PCSB Budget No Expansion'!I29</f>
        <v>6</v>
      </c>
      <c r="J29" s="50">
        <f>'5-Yr PCSB Budget Contingency'!J29-'5-Yr PCSB Budget No Expansion'!J29</f>
        <v>15</v>
      </c>
      <c r="K29" s="50">
        <f>'5-Yr PCSB Budget Contingency'!K29-'5-Yr PCSB Budget No Expansion'!K29</f>
        <v>15</v>
      </c>
      <c r="L29" s="77">
        <f>IF('5-Yr PCSB Budget Contingency'!G29,G29/'5-Yr PCSB Budget Contingency'!G29,0)</f>
        <v>0</v>
      </c>
      <c r="M29" s="64">
        <f>IF('5-Yr PCSB Budget Contingency'!H29,H29/'5-Yr PCSB Budget Contingency'!H29,0)</f>
        <v>5.128205128205128E-2</v>
      </c>
      <c r="N29" s="64">
        <f>IF('5-Yr PCSB Budget Contingency'!I29,I29/'5-Yr PCSB Budget Contingency'!I29,0)</f>
        <v>7.4999999999999997E-2</v>
      </c>
      <c r="O29" s="64">
        <f>IF('5-Yr PCSB Budget Contingency'!J29,J29/'5-Yr PCSB Budget Contingency'!J29,0)</f>
        <v>0.16853932584269662</v>
      </c>
      <c r="P29" s="91">
        <f>IF('5-Yr PCSB Budget Contingency'!K29,K29/'5-Yr PCSB Budget Contingency'!K29,0)</f>
        <v>0.16853932584269662</v>
      </c>
    </row>
    <row r="30" spans="1:16" x14ac:dyDescent="0.45">
      <c r="A30" s="15" t="str">
        <f t="shared" si="3"/>
        <v>PCSB 5-Year Budget</v>
      </c>
      <c r="B30" s="150">
        <f t="shared" si="3"/>
        <v>186</v>
      </c>
      <c r="C30" s="15" t="str">
        <f t="shared" si="3"/>
        <v>Kingsman Academy PCS</v>
      </c>
      <c r="D30" s="6" t="str">
        <f t="shared" si="3"/>
        <v>2025-2026</v>
      </c>
      <c r="E30" s="39" t="s">
        <v>26</v>
      </c>
      <c r="F30" s="35">
        <f>'5-Yr PCSB Budget Contingency'!F30</f>
        <v>0.06</v>
      </c>
      <c r="G30" s="50">
        <f>'5-Yr PCSB Budget Contingency'!G30-'5-Yr PCSB Budget No Expansion'!G30</f>
        <v>0</v>
      </c>
      <c r="H30" s="50">
        <f>'5-Yr PCSB Budget Contingency'!H30-'5-Yr PCSB Budget No Expansion'!H30</f>
        <v>0</v>
      </c>
      <c r="I30" s="50">
        <f>'5-Yr PCSB Budget Contingency'!I30-'5-Yr PCSB Budget No Expansion'!I30</f>
        <v>0</v>
      </c>
      <c r="J30" s="50">
        <f>'5-Yr PCSB Budget Contingency'!J30-'5-Yr PCSB Budget No Expansion'!J30</f>
        <v>0</v>
      </c>
      <c r="K30" s="50">
        <f>'5-Yr PCSB Budget Contingency'!K30-'5-Yr PCSB Budget No Expansion'!K30</f>
        <v>0</v>
      </c>
      <c r="L30" s="77">
        <f>IF('5-Yr PCSB Budget Contingency'!G30,G30/'5-Yr PCSB Budget Contingency'!G30,0)</f>
        <v>0</v>
      </c>
      <c r="M30" s="64">
        <f>IF('5-Yr PCSB Budget Contingency'!H30,H30/'5-Yr PCSB Budget Contingency'!H30,0)</f>
        <v>0</v>
      </c>
      <c r="N30" s="64">
        <f>IF('5-Yr PCSB Budget Contingency'!I30,I30/'5-Yr PCSB Budget Contingency'!I30,0)</f>
        <v>0</v>
      </c>
      <c r="O30" s="64">
        <f>IF('5-Yr PCSB Budget Contingency'!J30,J30/'5-Yr PCSB Budget Contingency'!J30,0)</f>
        <v>0</v>
      </c>
      <c r="P30" s="91">
        <f>IF('5-Yr PCSB Budget Contingency'!K30,K30/'5-Yr PCSB Budget Contingency'!K30,0)</f>
        <v>0</v>
      </c>
    </row>
    <row r="31" spans="1:16" x14ac:dyDescent="0.45">
      <c r="A31" s="15" t="str">
        <f t="shared" si="3"/>
        <v>PCSB 5-Year Budget</v>
      </c>
      <c r="B31" s="150">
        <f t="shared" si="3"/>
        <v>186</v>
      </c>
      <c r="C31" s="15" t="str">
        <f t="shared" si="3"/>
        <v>Kingsman Academy PCS</v>
      </c>
      <c r="D31" s="6" t="str">
        <f t="shared" si="3"/>
        <v>2025-2026</v>
      </c>
      <c r="E31" s="39" t="s">
        <v>27</v>
      </c>
      <c r="F31" s="35">
        <f>'5-Yr PCSB Budget Contingency'!F31</f>
        <v>0.3</v>
      </c>
      <c r="G31" s="50">
        <f>'5-Yr PCSB Budget Contingency'!G31-'5-Yr PCSB Budget No Expansion'!G31</f>
        <v>0</v>
      </c>
      <c r="H31" s="50">
        <f>'5-Yr PCSB Budget Contingency'!H31-'5-Yr PCSB Budget No Expansion'!H31</f>
        <v>0</v>
      </c>
      <c r="I31" s="50">
        <f>'5-Yr PCSB Budget Contingency'!I31-'5-Yr PCSB Budget No Expansion'!I31</f>
        <v>0</v>
      </c>
      <c r="J31" s="50">
        <f>'5-Yr PCSB Budget Contingency'!J31-'5-Yr PCSB Budget No Expansion'!J31</f>
        <v>0</v>
      </c>
      <c r="K31" s="50">
        <f>'5-Yr PCSB Budget Contingency'!K31-'5-Yr PCSB Budget No Expansion'!K31</f>
        <v>0</v>
      </c>
      <c r="L31" s="77">
        <f>IF('5-Yr PCSB Budget Contingency'!G31,G31/'5-Yr PCSB Budget Contingency'!G31,0)</f>
        <v>0</v>
      </c>
      <c r="M31" s="64">
        <f>IF('5-Yr PCSB Budget Contingency'!H31,H31/'5-Yr PCSB Budget Contingency'!H31,0)</f>
        <v>0</v>
      </c>
      <c r="N31" s="64">
        <f>IF('5-Yr PCSB Budget Contingency'!I31,I31/'5-Yr PCSB Budget Contingency'!I31,0)</f>
        <v>0</v>
      </c>
      <c r="O31" s="64">
        <f>IF('5-Yr PCSB Budget Contingency'!J31,J31/'5-Yr PCSB Budget Contingency'!J31,0)</f>
        <v>0</v>
      </c>
      <c r="P31" s="91">
        <f>IF('5-Yr PCSB Budget Contingency'!K31,K31/'5-Yr PCSB Budget Contingency'!K31,0)</f>
        <v>0</v>
      </c>
    </row>
    <row r="32" spans="1:16" x14ac:dyDescent="0.45">
      <c r="A32" s="15" t="str">
        <f t="shared" si="3"/>
        <v>PCSB 5-Year Budget</v>
      </c>
      <c r="B32" s="150">
        <f t="shared" si="3"/>
        <v>186</v>
      </c>
      <c r="C32" s="15" t="str">
        <f t="shared" si="3"/>
        <v>Kingsman Academy PCS</v>
      </c>
      <c r="D32" s="6" t="str">
        <f t="shared" si="3"/>
        <v>2025-2026</v>
      </c>
      <c r="E32" s="39" t="s">
        <v>28</v>
      </c>
      <c r="F32" s="35">
        <f>'5-Yr PCSB Budget Contingency'!F32</f>
        <v>0.75</v>
      </c>
      <c r="G32" s="50">
        <f>'5-Yr PCSB Budget Contingency'!G32-'5-Yr PCSB Budget No Expansion'!G32</f>
        <v>0</v>
      </c>
      <c r="H32" s="50">
        <f>'5-Yr PCSB Budget Contingency'!H32-'5-Yr PCSB Budget No Expansion'!H32</f>
        <v>0</v>
      </c>
      <c r="I32" s="50">
        <f>'5-Yr PCSB Budget Contingency'!I32-'5-Yr PCSB Budget No Expansion'!I32</f>
        <v>0</v>
      </c>
      <c r="J32" s="50">
        <f>'5-Yr PCSB Budget Contingency'!J32-'5-Yr PCSB Budget No Expansion'!J32</f>
        <v>0</v>
      </c>
      <c r="K32" s="50">
        <f>'5-Yr PCSB Budget Contingency'!K32-'5-Yr PCSB Budget No Expansion'!K32</f>
        <v>0</v>
      </c>
      <c r="L32" s="77">
        <f>IF('5-Yr PCSB Budget Contingency'!G32,G32/'5-Yr PCSB Budget Contingency'!G32,0)</f>
        <v>0</v>
      </c>
      <c r="M32" s="64">
        <f>IF('5-Yr PCSB Budget Contingency'!H32,H32/'5-Yr PCSB Budget Contingency'!H32,0)</f>
        <v>0</v>
      </c>
      <c r="N32" s="64">
        <f>IF('5-Yr PCSB Budget Contingency'!I32,I32/'5-Yr PCSB Budget Contingency'!I32,0)</f>
        <v>0</v>
      </c>
      <c r="O32" s="64">
        <f>IF('5-Yr PCSB Budget Contingency'!J32,J32/'5-Yr PCSB Budget Contingency'!J32,0)</f>
        <v>0</v>
      </c>
      <c r="P32" s="91">
        <f>IF('5-Yr PCSB Budget Contingency'!K32,K32/'5-Yr PCSB Budget Contingency'!K32,0)</f>
        <v>0</v>
      </c>
    </row>
    <row r="33" spans="1:16" x14ac:dyDescent="0.45">
      <c r="A33" s="15" t="str">
        <f t="shared" si="3"/>
        <v>PCSB 5-Year Budget</v>
      </c>
      <c r="B33" s="150">
        <f t="shared" si="3"/>
        <v>186</v>
      </c>
      <c r="C33" s="15" t="str">
        <f t="shared" si="3"/>
        <v>Kingsman Academy PCS</v>
      </c>
      <c r="D33" s="6" t="str">
        <f t="shared" si="3"/>
        <v>2025-2026</v>
      </c>
      <c r="E33" s="39" t="s">
        <v>29</v>
      </c>
      <c r="F33" s="35">
        <f>'5-Yr PCSB Budget Contingency'!F33</f>
        <v>0.5</v>
      </c>
      <c r="G33" s="50">
        <f>'5-Yr PCSB Budget Contingency'!G33-'5-Yr PCSB Budget No Expansion'!G33</f>
        <v>0</v>
      </c>
      <c r="H33" s="50">
        <f>'5-Yr PCSB Budget Contingency'!H33-'5-Yr PCSB Budget No Expansion'!H33</f>
        <v>0</v>
      </c>
      <c r="I33" s="50">
        <f>'5-Yr PCSB Budget Contingency'!I33-'5-Yr PCSB Budget No Expansion'!I33</f>
        <v>0</v>
      </c>
      <c r="J33" s="50">
        <f>'5-Yr PCSB Budget Contingency'!J33-'5-Yr PCSB Budget No Expansion'!J33</f>
        <v>0</v>
      </c>
      <c r="K33" s="50">
        <f>'5-Yr PCSB Budget Contingency'!K33-'5-Yr PCSB Budget No Expansion'!K33</f>
        <v>0</v>
      </c>
      <c r="L33" s="77">
        <f>IF('5-Yr PCSB Budget Contingency'!G33,G33/'5-Yr PCSB Budget Contingency'!G33,0)</f>
        <v>0</v>
      </c>
      <c r="M33" s="64">
        <f>IF('5-Yr PCSB Budget Contingency'!H33,H33/'5-Yr PCSB Budget Contingency'!H33,0)</f>
        <v>0</v>
      </c>
      <c r="N33" s="64">
        <f>IF('5-Yr PCSB Budget Contingency'!I33,I33/'5-Yr PCSB Budget Contingency'!I33,0)</f>
        <v>0</v>
      </c>
      <c r="O33" s="64">
        <f>IF('5-Yr PCSB Budget Contingency'!J33,J33/'5-Yr PCSB Budget Contingency'!J33,0)</f>
        <v>0</v>
      </c>
      <c r="P33" s="91">
        <f>IF('5-Yr PCSB Budget Contingency'!K33,K33/'5-Yr PCSB Budget Contingency'!K33,0)</f>
        <v>0</v>
      </c>
    </row>
    <row r="34" spans="1:16" x14ac:dyDescent="0.45">
      <c r="A34" s="15" t="str">
        <f t="shared" si="3"/>
        <v>PCSB 5-Year Budget</v>
      </c>
      <c r="B34" s="150">
        <f t="shared" si="3"/>
        <v>186</v>
      </c>
      <c r="C34" s="15" t="str">
        <f t="shared" si="3"/>
        <v>Kingsman Academy PCS</v>
      </c>
      <c r="D34" s="6" t="str">
        <f t="shared" si="3"/>
        <v>2025-2026</v>
      </c>
      <c r="E34" s="39" t="s">
        <v>30</v>
      </c>
      <c r="F34" s="35">
        <f>'5-Yr PCSB Budget Contingency'!F34</f>
        <v>1.67</v>
      </c>
      <c r="G34" s="50">
        <f>'5-Yr PCSB Budget Contingency'!G34-'5-Yr PCSB Budget No Expansion'!G34</f>
        <v>0</v>
      </c>
      <c r="H34" s="50">
        <f>'5-Yr PCSB Budget Contingency'!H34-'5-Yr PCSB Budget No Expansion'!H34</f>
        <v>16</v>
      </c>
      <c r="I34" s="50">
        <f>'5-Yr PCSB Budget Contingency'!I34-'5-Yr PCSB Budget No Expansion'!I34</f>
        <v>16</v>
      </c>
      <c r="J34" s="50">
        <f>'5-Yr PCSB Budget Contingency'!J34-'5-Yr PCSB Budget No Expansion'!J34</f>
        <v>18</v>
      </c>
      <c r="K34" s="50">
        <f>'5-Yr PCSB Budget Contingency'!K34-'5-Yr PCSB Budget No Expansion'!K34</f>
        <v>18</v>
      </c>
      <c r="L34" s="77">
        <f>IF('5-Yr PCSB Budget Contingency'!G34,G34/'5-Yr PCSB Budget Contingency'!G34,0)</f>
        <v>0</v>
      </c>
      <c r="M34" s="64">
        <f>IF('5-Yr PCSB Budget Contingency'!H34,H34/'5-Yr PCSB Budget Contingency'!H34,0)</f>
        <v>1</v>
      </c>
      <c r="N34" s="64">
        <f>IF('5-Yr PCSB Budget Contingency'!I34,I34/'5-Yr PCSB Budget Contingency'!I34,0)</f>
        <v>1</v>
      </c>
      <c r="O34" s="64">
        <f>IF('5-Yr PCSB Budget Contingency'!J34,J34/'5-Yr PCSB Budget Contingency'!J34,0)</f>
        <v>1</v>
      </c>
      <c r="P34" s="91">
        <f>IF('5-Yr PCSB Budget Contingency'!K34,K34/'5-Yr PCSB Budget Contingency'!K34,0)</f>
        <v>1</v>
      </c>
    </row>
    <row r="35" spans="1:16" x14ac:dyDescent="0.45">
      <c r="A35" s="15" t="str">
        <f t="shared" si="3"/>
        <v>PCSB 5-Year Budget</v>
      </c>
      <c r="B35" s="150">
        <f t="shared" si="3"/>
        <v>186</v>
      </c>
      <c r="C35" s="15" t="str">
        <f t="shared" si="3"/>
        <v>Kingsman Academy PCS</v>
      </c>
      <c r="D35" s="6" t="str">
        <f t="shared" si="3"/>
        <v>2025-2026</v>
      </c>
      <c r="E35" s="39" t="s">
        <v>31</v>
      </c>
      <c r="F35" s="35">
        <f>'5-Yr PCSB Budget Contingency'!F35</f>
        <v>0.37</v>
      </c>
      <c r="G35" s="50">
        <f>'5-Yr PCSB Budget Contingency'!G35-'5-Yr PCSB Budget No Expansion'!G35</f>
        <v>0</v>
      </c>
      <c r="H35" s="50">
        <f>'5-Yr PCSB Budget Contingency'!H35-'5-Yr PCSB Budget No Expansion'!H35</f>
        <v>0</v>
      </c>
      <c r="I35" s="50">
        <f>'5-Yr PCSB Budget Contingency'!I35-'5-Yr PCSB Budget No Expansion'!I35</f>
        <v>0</v>
      </c>
      <c r="J35" s="50">
        <f>'5-Yr PCSB Budget Contingency'!J35-'5-Yr PCSB Budget No Expansion'!J35</f>
        <v>0</v>
      </c>
      <c r="K35" s="50">
        <f>'5-Yr PCSB Budget Contingency'!K35-'5-Yr PCSB Budget No Expansion'!K35</f>
        <v>0</v>
      </c>
      <c r="L35" s="77">
        <f>IF('5-Yr PCSB Budget Contingency'!G35,G35/'5-Yr PCSB Budget Contingency'!G35,0)</f>
        <v>0</v>
      </c>
      <c r="M35" s="64">
        <f>IF('5-Yr PCSB Budget Contingency'!H35,H35/'5-Yr PCSB Budget Contingency'!H35,0)</f>
        <v>0</v>
      </c>
      <c r="N35" s="64">
        <f>IF('5-Yr PCSB Budget Contingency'!I35,I35/'5-Yr PCSB Budget Contingency'!I35,0)</f>
        <v>0</v>
      </c>
      <c r="O35" s="64">
        <f>IF('5-Yr PCSB Budget Contingency'!J35,J35/'5-Yr PCSB Budget Contingency'!J35,0)</f>
        <v>0</v>
      </c>
      <c r="P35" s="91">
        <f>IF('5-Yr PCSB Budget Contingency'!K35,K35/'5-Yr PCSB Budget Contingency'!K35,0)</f>
        <v>0</v>
      </c>
    </row>
    <row r="36" spans="1:16" x14ac:dyDescent="0.45">
      <c r="A36" s="15" t="str">
        <f t="shared" si="3"/>
        <v>PCSB 5-Year Budget</v>
      </c>
      <c r="B36" s="150">
        <f t="shared" si="3"/>
        <v>186</v>
      </c>
      <c r="C36" s="15" t="str">
        <f t="shared" si="3"/>
        <v>Kingsman Academy PCS</v>
      </c>
      <c r="D36" s="6" t="str">
        <f t="shared" si="3"/>
        <v>2025-2026</v>
      </c>
      <c r="E36" s="39" t="s">
        <v>32</v>
      </c>
      <c r="F36" s="35">
        <f>'5-Yr PCSB Budget Contingency'!F36</f>
        <v>1.34</v>
      </c>
      <c r="G36" s="50">
        <f>'5-Yr PCSB Budget Contingency'!G36-'5-Yr PCSB Budget No Expansion'!G36</f>
        <v>0</v>
      </c>
      <c r="H36" s="50">
        <f>'5-Yr PCSB Budget Contingency'!H36-'5-Yr PCSB Budget No Expansion'!H36</f>
        <v>0</v>
      </c>
      <c r="I36" s="50">
        <f>'5-Yr PCSB Budget Contingency'!I36-'5-Yr PCSB Budget No Expansion'!I36</f>
        <v>0</v>
      </c>
      <c r="J36" s="50">
        <f>'5-Yr PCSB Budget Contingency'!J36-'5-Yr PCSB Budget No Expansion'!J36</f>
        <v>0</v>
      </c>
      <c r="K36" s="50">
        <f>'5-Yr PCSB Budget Contingency'!K36-'5-Yr PCSB Budget No Expansion'!K36</f>
        <v>0</v>
      </c>
      <c r="L36" s="77">
        <f>IF('5-Yr PCSB Budget Contingency'!G36,G36/'5-Yr PCSB Budget Contingency'!G36,0)</f>
        <v>0</v>
      </c>
      <c r="M36" s="64">
        <f>IF('5-Yr PCSB Budget Contingency'!H36,H36/'5-Yr PCSB Budget Contingency'!H36,0)</f>
        <v>0</v>
      </c>
      <c r="N36" s="64">
        <f>IF('5-Yr PCSB Budget Contingency'!I36,I36/'5-Yr PCSB Budget Contingency'!I36,0)</f>
        <v>0</v>
      </c>
      <c r="O36" s="64">
        <f>IF('5-Yr PCSB Budget Contingency'!J36,J36/'5-Yr PCSB Budget Contingency'!J36,0)</f>
        <v>0</v>
      </c>
      <c r="P36" s="91">
        <f>IF('5-Yr PCSB Budget Contingency'!K36,K36/'5-Yr PCSB Budget Contingency'!K36,0)</f>
        <v>0</v>
      </c>
    </row>
    <row r="37" spans="1:16" x14ac:dyDescent="0.45">
      <c r="A37" s="15" t="str">
        <f t="shared" si="3"/>
        <v>PCSB 5-Year Budget</v>
      </c>
      <c r="B37" s="150">
        <f t="shared" si="3"/>
        <v>186</v>
      </c>
      <c r="C37" s="15" t="str">
        <f t="shared" si="3"/>
        <v>Kingsman Academy PCS</v>
      </c>
      <c r="D37" s="6" t="str">
        <f t="shared" si="3"/>
        <v>2025-2026</v>
      </c>
      <c r="E37" s="39" t="s">
        <v>33</v>
      </c>
      <c r="F37" s="35">
        <f>'5-Yr PCSB Budget Contingency'!F37</f>
        <v>2.89</v>
      </c>
      <c r="G37" s="50">
        <f>'5-Yr PCSB Budget Contingency'!G37-'5-Yr PCSB Budget No Expansion'!G37</f>
        <v>0</v>
      </c>
      <c r="H37" s="50">
        <f>'5-Yr PCSB Budget Contingency'!H37-'5-Yr PCSB Budget No Expansion'!H37</f>
        <v>5</v>
      </c>
      <c r="I37" s="50">
        <f>'5-Yr PCSB Budget Contingency'!I37-'5-Yr PCSB Budget No Expansion'!I37</f>
        <v>5</v>
      </c>
      <c r="J37" s="50">
        <f>'5-Yr PCSB Budget Contingency'!J37-'5-Yr PCSB Budget No Expansion'!J37</f>
        <v>5</v>
      </c>
      <c r="K37" s="50">
        <f>'5-Yr PCSB Budget Contingency'!K37-'5-Yr PCSB Budget No Expansion'!K37</f>
        <v>5</v>
      </c>
      <c r="L37" s="77">
        <f>IF('5-Yr PCSB Budget Contingency'!G37,G37/'5-Yr PCSB Budget Contingency'!G37,0)</f>
        <v>0</v>
      </c>
      <c r="M37" s="64">
        <f>IF('5-Yr PCSB Budget Contingency'!H37,H37/'5-Yr PCSB Budget Contingency'!H37,0)</f>
        <v>1</v>
      </c>
      <c r="N37" s="64">
        <f>IF('5-Yr PCSB Budget Contingency'!I37,I37/'5-Yr PCSB Budget Contingency'!I37,0)</f>
        <v>1</v>
      </c>
      <c r="O37" s="64">
        <f>IF('5-Yr PCSB Budget Contingency'!J37,J37/'5-Yr PCSB Budget Contingency'!J37,0)</f>
        <v>1</v>
      </c>
      <c r="P37" s="91">
        <f>IF('5-Yr PCSB Budget Contingency'!K37,K37/'5-Yr PCSB Budget Contingency'!K37,0)</f>
        <v>1</v>
      </c>
    </row>
    <row r="38" spans="1:16" x14ac:dyDescent="0.45">
      <c r="A38" s="15" t="str">
        <f t="shared" si="3"/>
        <v>PCSB 5-Year Budget</v>
      </c>
      <c r="B38" s="150">
        <f t="shared" si="3"/>
        <v>186</v>
      </c>
      <c r="C38" s="15" t="str">
        <f t="shared" si="3"/>
        <v>Kingsman Academy PCS</v>
      </c>
      <c r="D38" s="6" t="str">
        <f t="shared" si="3"/>
        <v>2025-2026</v>
      </c>
      <c r="E38" s="39" t="s">
        <v>34</v>
      </c>
      <c r="F38" s="35">
        <f>'5-Yr PCSB Budget Contingency'!F38</f>
        <v>2.89</v>
      </c>
      <c r="G38" s="50">
        <f>'5-Yr PCSB Budget Contingency'!G38-'5-Yr PCSB Budget No Expansion'!G38</f>
        <v>0</v>
      </c>
      <c r="H38" s="50">
        <f>'5-Yr PCSB Budget Contingency'!H38-'5-Yr PCSB Budget No Expansion'!H38</f>
        <v>9</v>
      </c>
      <c r="I38" s="50">
        <f>'5-Yr PCSB Budget Contingency'!I38-'5-Yr PCSB Budget No Expansion'!I38</f>
        <v>9</v>
      </c>
      <c r="J38" s="50">
        <f>'5-Yr PCSB Budget Contingency'!J38-'5-Yr PCSB Budget No Expansion'!J38</f>
        <v>10</v>
      </c>
      <c r="K38" s="50">
        <f>'5-Yr PCSB Budget Contingency'!K38-'5-Yr PCSB Budget No Expansion'!K38</f>
        <v>10</v>
      </c>
      <c r="L38" s="77">
        <f>IF('5-Yr PCSB Budget Contingency'!G38,G38/'5-Yr PCSB Budget Contingency'!G38,0)</f>
        <v>0</v>
      </c>
      <c r="M38" s="64">
        <f>IF('5-Yr PCSB Budget Contingency'!H38,H38/'5-Yr PCSB Budget Contingency'!H38,0)</f>
        <v>1</v>
      </c>
      <c r="N38" s="64">
        <f>IF('5-Yr PCSB Budget Contingency'!I38,I38/'5-Yr PCSB Budget Contingency'!I38,0)</f>
        <v>1</v>
      </c>
      <c r="O38" s="64">
        <f>IF('5-Yr PCSB Budget Contingency'!J38,J38/'5-Yr PCSB Budget Contingency'!J38,0)</f>
        <v>1</v>
      </c>
      <c r="P38" s="91">
        <f>IF('5-Yr PCSB Budget Contingency'!K38,K38/'5-Yr PCSB Budget Contingency'!K38,0)</f>
        <v>1</v>
      </c>
    </row>
    <row r="39" spans="1:16" x14ac:dyDescent="0.45">
      <c r="A39" s="15" t="str">
        <f t="shared" si="3"/>
        <v>PCSB 5-Year Budget</v>
      </c>
      <c r="B39" s="150">
        <f t="shared" si="3"/>
        <v>186</v>
      </c>
      <c r="C39" s="15" t="str">
        <f t="shared" si="3"/>
        <v>Kingsman Academy PCS</v>
      </c>
      <c r="D39" s="6" t="str">
        <f t="shared" si="3"/>
        <v>2025-2026</v>
      </c>
      <c r="E39" s="39" t="s">
        <v>35</v>
      </c>
      <c r="F39" s="35">
        <f>'5-Yr PCSB Budget Contingency'!F39</f>
        <v>0.66800000000000004</v>
      </c>
      <c r="G39" s="50">
        <f>'5-Yr PCSB Budget Contingency'!G39-'5-Yr PCSB Budget No Expansion'!G39</f>
        <v>0</v>
      </c>
      <c r="H39" s="50">
        <f>'5-Yr PCSB Budget Contingency'!H39-'5-Yr PCSB Budget No Expansion'!H39</f>
        <v>0</v>
      </c>
      <c r="I39" s="50">
        <f>'5-Yr PCSB Budget Contingency'!I39-'5-Yr PCSB Budget No Expansion'!I39</f>
        <v>0</v>
      </c>
      <c r="J39" s="50">
        <f>'5-Yr PCSB Budget Contingency'!J39-'5-Yr PCSB Budget No Expansion'!J39</f>
        <v>0</v>
      </c>
      <c r="K39" s="50">
        <f>'5-Yr PCSB Budget Contingency'!K39-'5-Yr PCSB Budget No Expansion'!K39</f>
        <v>0</v>
      </c>
      <c r="L39" s="77">
        <f>IF('5-Yr PCSB Budget Contingency'!G39,G39/'5-Yr PCSB Budget Contingency'!G39,0)</f>
        <v>0</v>
      </c>
      <c r="M39" s="64">
        <f>IF('5-Yr PCSB Budget Contingency'!H39,H39/'5-Yr PCSB Budget Contingency'!H39,0)</f>
        <v>0</v>
      </c>
      <c r="N39" s="64">
        <f>IF('5-Yr PCSB Budget Contingency'!I39,I39/'5-Yr PCSB Budget Contingency'!I39,0)</f>
        <v>0</v>
      </c>
      <c r="O39" s="64">
        <f>IF('5-Yr PCSB Budget Contingency'!J39,J39/'5-Yr PCSB Budget Contingency'!J39,0)</f>
        <v>0</v>
      </c>
      <c r="P39" s="91">
        <f>IF('5-Yr PCSB Budget Contingency'!K39,K39/'5-Yr PCSB Budget Contingency'!K39,0)</f>
        <v>0</v>
      </c>
    </row>
    <row r="40" spans="1:16" x14ac:dyDescent="0.45">
      <c r="A40" s="15" t="str">
        <f t="shared" si="3"/>
        <v>PCSB 5-Year Budget</v>
      </c>
      <c r="B40" s="150">
        <f t="shared" si="3"/>
        <v>186</v>
      </c>
      <c r="C40" s="15" t="str">
        <f t="shared" si="3"/>
        <v>Kingsman Academy PCS</v>
      </c>
      <c r="D40" s="6" t="str">
        <f t="shared" si="3"/>
        <v>2025-2026</v>
      </c>
      <c r="E40" s="39" t="s">
        <v>36</v>
      </c>
      <c r="F40" s="35">
        <f>'5-Yr PCSB Budget Contingency'!F40</f>
        <v>6.3E-2</v>
      </c>
      <c r="G40" s="50">
        <f>'5-Yr PCSB Budget Contingency'!G40-'5-Yr PCSB Budget No Expansion'!G40</f>
        <v>0</v>
      </c>
      <c r="H40" s="50">
        <f>'5-Yr PCSB Budget Contingency'!H40-'5-Yr PCSB Budget No Expansion'!H40</f>
        <v>0</v>
      </c>
      <c r="I40" s="50">
        <f>'5-Yr PCSB Budget Contingency'!I40-'5-Yr PCSB Budget No Expansion'!I40</f>
        <v>0</v>
      </c>
      <c r="J40" s="50">
        <f>'5-Yr PCSB Budget Contingency'!J40-'5-Yr PCSB Budget No Expansion'!J40</f>
        <v>0</v>
      </c>
      <c r="K40" s="50">
        <f>'5-Yr PCSB Budget Contingency'!K40-'5-Yr PCSB Budget No Expansion'!K40</f>
        <v>0</v>
      </c>
      <c r="L40" s="77">
        <f>IF('5-Yr PCSB Budget Contingency'!G40,G40/'5-Yr PCSB Budget Contingency'!G40,0)</f>
        <v>0</v>
      </c>
      <c r="M40" s="64">
        <f>IF('5-Yr PCSB Budget Contingency'!H40,H40/'5-Yr PCSB Budget Contingency'!H40,0)</f>
        <v>0</v>
      </c>
      <c r="N40" s="64">
        <f>IF('5-Yr PCSB Budget Contingency'!I40,I40/'5-Yr PCSB Budget Contingency'!I40,0)</f>
        <v>0</v>
      </c>
      <c r="O40" s="64">
        <f>IF('5-Yr PCSB Budget Contingency'!J40,J40/'5-Yr PCSB Budget Contingency'!J40,0)</f>
        <v>0</v>
      </c>
      <c r="P40" s="91">
        <f>IF('5-Yr PCSB Budget Contingency'!K40,K40/'5-Yr PCSB Budget Contingency'!K40,0)</f>
        <v>0</v>
      </c>
    </row>
    <row r="41" spans="1:16" x14ac:dyDescent="0.45">
      <c r="A41" s="15" t="str">
        <f t="shared" si="3"/>
        <v>PCSB 5-Year Budget</v>
      </c>
      <c r="B41" s="150">
        <f t="shared" si="3"/>
        <v>186</v>
      </c>
      <c r="C41" s="15" t="str">
        <f t="shared" si="3"/>
        <v>Kingsman Academy PCS</v>
      </c>
      <c r="D41" s="6" t="str">
        <f t="shared" si="3"/>
        <v>2025-2026</v>
      </c>
      <c r="E41" s="39" t="s">
        <v>37</v>
      </c>
      <c r="F41" s="35">
        <f>'5-Yr PCSB Budget Contingency'!F41</f>
        <v>0.22700000000000001</v>
      </c>
      <c r="G41" s="50">
        <f>'5-Yr PCSB Budget Contingency'!G41-'5-Yr PCSB Budget No Expansion'!G41</f>
        <v>0</v>
      </c>
      <c r="H41" s="50">
        <f>'5-Yr PCSB Budget Contingency'!H41-'5-Yr PCSB Budget No Expansion'!H41</f>
        <v>0</v>
      </c>
      <c r="I41" s="50">
        <f>'5-Yr PCSB Budget Contingency'!I41-'5-Yr PCSB Budget No Expansion'!I41</f>
        <v>0</v>
      </c>
      <c r="J41" s="50">
        <f>'5-Yr PCSB Budget Contingency'!J41-'5-Yr PCSB Budget No Expansion'!J41</f>
        <v>0</v>
      </c>
      <c r="K41" s="50">
        <f>'5-Yr PCSB Budget Contingency'!K41-'5-Yr PCSB Budget No Expansion'!K41</f>
        <v>0</v>
      </c>
      <c r="L41" s="77">
        <f>IF('5-Yr PCSB Budget Contingency'!G41,G41/'5-Yr PCSB Budget Contingency'!G41,0)</f>
        <v>0</v>
      </c>
      <c r="M41" s="64">
        <f>IF('5-Yr PCSB Budget Contingency'!H41,H41/'5-Yr PCSB Budget Contingency'!H41,0)</f>
        <v>0</v>
      </c>
      <c r="N41" s="64">
        <f>IF('5-Yr PCSB Budget Contingency'!I41,I41/'5-Yr PCSB Budget Contingency'!I41,0)</f>
        <v>0</v>
      </c>
      <c r="O41" s="64">
        <f>IF('5-Yr PCSB Budget Contingency'!J41,J41/'5-Yr PCSB Budget Contingency'!J41,0)</f>
        <v>0</v>
      </c>
      <c r="P41" s="91">
        <f>IF('5-Yr PCSB Budget Contingency'!K41,K41/'5-Yr PCSB Budget Contingency'!K41,0)</f>
        <v>0</v>
      </c>
    </row>
    <row r="42" spans="1:16" x14ac:dyDescent="0.45">
      <c r="A42" s="15" t="str">
        <f t="shared" si="3"/>
        <v>PCSB 5-Year Budget</v>
      </c>
      <c r="B42" s="150">
        <f t="shared" si="3"/>
        <v>186</v>
      </c>
      <c r="C42" s="15" t="str">
        <f t="shared" si="3"/>
        <v>Kingsman Academy PCS</v>
      </c>
      <c r="D42" s="6" t="str">
        <f t="shared" si="3"/>
        <v>2025-2026</v>
      </c>
      <c r="E42" s="39" t="s">
        <v>38</v>
      </c>
      <c r="F42" s="35">
        <f>'5-Yr PCSB Budget Contingency'!F42</f>
        <v>0.49099999999999999</v>
      </c>
      <c r="G42" s="50">
        <f>'5-Yr PCSB Budget Contingency'!G42-'5-Yr PCSB Budget No Expansion'!G42</f>
        <v>0</v>
      </c>
      <c r="H42" s="50">
        <f>'5-Yr PCSB Budget Contingency'!H42-'5-Yr PCSB Budget No Expansion'!H42</f>
        <v>0</v>
      </c>
      <c r="I42" s="50">
        <f>'5-Yr PCSB Budget Contingency'!I42-'5-Yr PCSB Budget No Expansion'!I42</f>
        <v>0</v>
      </c>
      <c r="J42" s="50">
        <f>'5-Yr PCSB Budget Contingency'!J42-'5-Yr PCSB Budget No Expansion'!J42</f>
        <v>0</v>
      </c>
      <c r="K42" s="50">
        <f>'5-Yr PCSB Budget Contingency'!K42-'5-Yr PCSB Budget No Expansion'!K42</f>
        <v>0</v>
      </c>
      <c r="L42" s="77">
        <f>IF('5-Yr PCSB Budget Contingency'!G42,G42/'5-Yr PCSB Budget Contingency'!G42,0)</f>
        <v>0</v>
      </c>
      <c r="M42" s="64">
        <f>IF('5-Yr PCSB Budget Contingency'!H42,H42/'5-Yr PCSB Budget Contingency'!H42,0)</f>
        <v>0</v>
      </c>
      <c r="N42" s="64">
        <f>IF('5-Yr PCSB Budget Contingency'!I42,I42/'5-Yr PCSB Budget Contingency'!I42,0)</f>
        <v>0</v>
      </c>
      <c r="O42" s="64">
        <f>IF('5-Yr PCSB Budget Contingency'!J42,J42/'5-Yr PCSB Budget Contingency'!J42,0)</f>
        <v>0</v>
      </c>
      <c r="P42" s="91">
        <f>IF('5-Yr PCSB Budget Contingency'!K42,K42/'5-Yr PCSB Budget Contingency'!K42,0)</f>
        <v>0</v>
      </c>
    </row>
    <row r="43" spans="1:16" x14ac:dyDescent="0.45">
      <c r="A43" s="15" t="str">
        <f t="shared" si="3"/>
        <v>PCSB 5-Year Budget</v>
      </c>
      <c r="B43" s="150">
        <f t="shared" si="3"/>
        <v>186</v>
      </c>
      <c r="C43" s="15" t="str">
        <f t="shared" si="3"/>
        <v>Kingsman Academy PCS</v>
      </c>
      <c r="D43" s="6" t="str">
        <f t="shared" si="3"/>
        <v>2025-2026</v>
      </c>
      <c r="E43" s="39" t="s">
        <v>39</v>
      </c>
      <c r="F43" s="44">
        <f>'5-Yr PCSB Budget Contingency'!F43</f>
        <v>0.49099999999999999</v>
      </c>
      <c r="G43" s="51">
        <f>'5-Yr PCSB Budget Contingency'!G43-'5-Yr PCSB Budget No Expansion'!G43</f>
        <v>0</v>
      </c>
      <c r="H43" s="51">
        <f>'5-Yr PCSB Budget Contingency'!H43-'5-Yr PCSB Budget No Expansion'!H43</f>
        <v>0</v>
      </c>
      <c r="I43" s="51">
        <f>'5-Yr PCSB Budget Contingency'!I43-'5-Yr PCSB Budget No Expansion'!I43</f>
        <v>0</v>
      </c>
      <c r="J43" s="51">
        <f>'5-Yr PCSB Budget Contingency'!J43-'5-Yr PCSB Budget No Expansion'!J43</f>
        <v>0</v>
      </c>
      <c r="K43" s="51">
        <f>'5-Yr PCSB Budget Contingency'!K43-'5-Yr PCSB Budget No Expansion'!K43</f>
        <v>0</v>
      </c>
      <c r="L43" s="78">
        <f>IF('5-Yr PCSB Budget Contingency'!G43,G43/'5-Yr PCSB Budget Contingency'!G43,0)</f>
        <v>0</v>
      </c>
      <c r="M43" s="65">
        <f>IF('5-Yr PCSB Budget Contingency'!H43,H43/'5-Yr PCSB Budget Contingency'!H43,0)</f>
        <v>0</v>
      </c>
      <c r="N43" s="65">
        <f>IF('5-Yr PCSB Budget Contingency'!I43,I43/'5-Yr PCSB Budget Contingency'!I43,0)</f>
        <v>0</v>
      </c>
      <c r="O43" s="65">
        <f>IF('5-Yr PCSB Budget Contingency'!J43,J43/'5-Yr PCSB Budget Contingency'!J43,0)</f>
        <v>0</v>
      </c>
      <c r="P43" s="92">
        <f>IF('5-Yr PCSB Budget Contingency'!K43,K43/'5-Yr PCSB Budget Contingency'!K43,0)</f>
        <v>0</v>
      </c>
    </row>
    <row r="44" spans="1:16" ht="30" customHeight="1" x14ac:dyDescent="0.45">
      <c r="A44" s="15" t="str">
        <f t="shared" si="3"/>
        <v>PCSB 5-Year Budget</v>
      </c>
      <c r="B44" s="150">
        <f t="shared" si="3"/>
        <v>186</v>
      </c>
      <c r="C44" s="15" t="str">
        <f t="shared" si="3"/>
        <v>Kingsman Academy PCS</v>
      </c>
      <c r="D44" s="6" t="str">
        <f t="shared" si="3"/>
        <v>2025-2026</v>
      </c>
      <c r="E44" s="37" t="s">
        <v>40</v>
      </c>
      <c r="F44" s="5" t="e">
        <f>'5-Yr PCSB Budget Contingency'!F44-'5-Yr PCSB Budget No Expansion'!F44</f>
        <v>#VALUE!</v>
      </c>
      <c r="G44" s="12">
        <f>'5-Yr PCSB Budget Contingency'!G44-'5-Yr PCSB Budget No Expansion'!G44</f>
        <v>0</v>
      </c>
      <c r="H44" s="12">
        <f>'5-Yr PCSB Budget Contingency'!H44-'5-Yr PCSB Budget No Expansion'!H44</f>
        <v>0</v>
      </c>
      <c r="I44" s="12">
        <f>'5-Yr PCSB Budget Contingency'!I44-'5-Yr PCSB Budget No Expansion'!I44</f>
        <v>0</v>
      </c>
      <c r="J44" s="12">
        <f>'5-Yr PCSB Budget Contingency'!J44-'5-Yr PCSB Budget No Expansion'!J44</f>
        <v>0</v>
      </c>
      <c r="K44" s="12">
        <f>'5-Yr PCSB Budget Contingency'!K44-'5-Yr PCSB Budget No Expansion'!K44</f>
        <v>0</v>
      </c>
      <c r="L44" s="75">
        <f>IF('5-Yr PCSB Budget Contingency'!G44,G44/'5-Yr PCSB Budget Contingency'!G44,0)</f>
        <v>0</v>
      </c>
      <c r="M44" s="62">
        <f>IF('5-Yr PCSB Budget Contingency'!H44,H44/'5-Yr PCSB Budget Contingency'!H44,0)</f>
        <v>0</v>
      </c>
      <c r="N44" s="62">
        <f>IF('5-Yr PCSB Budget Contingency'!I44,I44/'5-Yr PCSB Budget Contingency'!I44,0)</f>
        <v>0</v>
      </c>
      <c r="O44" s="62">
        <f>IF('5-Yr PCSB Budget Contingency'!J44,J44/'5-Yr PCSB Budget Contingency'!J44,0)</f>
        <v>0</v>
      </c>
      <c r="P44" s="89">
        <f>IF('5-Yr PCSB Budget Contingency'!K44,K44/'5-Yr PCSB Budget Contingency'!K44,0)</f>
        <v>0</v>
      </c>
    </row>
    <row r="45" spans="1:16" x14ac:dyDescent="0.45">
      <c r="A45" s="15" t="str">
        <f t="shared" si="3"/>
        <v>PCSB 5-Year Budget</v>
      </c>
      <c r="B45" s="150">
        <f t="shared" si="3"/>
        <v>186</v>
      </c>
      <c r="C45" s="15" t="str">
        <f t="shared" si="3"/>
        <v>Kingsman Academy PCS</v>
      </c>
      <c r="D45" s="6" t="str">
        <f t="shared" si="3"/>
        <v>2025-2026</v>
      </c>
      <c r="E45" s="39" t="s">
        <v>42</v>
      </c>
      <c r="F45" s="5" t="e">
        <f>'5-Yr PCSB Budget Contingency'!F45-'5-Yr PCSB Budget No Expansion'!F45</f>
        <v>#VALUE!</v>
      </c>
      <c r="G45" s="52">
        <f>'5-Yr PCSB Budget Contingency'!G45-'5-Yr PCSB Budget No Expansion'!G45</f>
        <v>0</v>
      </c>
      <c r="H45" s="52">
        <f>'5-Yr PCSB Budget Contingency'!H45-'5-Yr PCSB Budget No Expansion'!H45</f>
        <v>0</v>
      </c>
      <c r="I45" s="52">
        <f>'5-Yr PCSB Budget Contingency'!I45-'5-Yr PCSB Budget No Expansion'!I45</f>
        <v>0</v>
      </c>
      <c r="J45" s="52">
        <f>'5-Yr PCSB Budget Contingency'!J45-'5-Yr PCSB Budget No Expansion'!J45</f>
        <v>0</v>
      </c>
      <c r="K45" s="52">
        <f>'5-Yr PCSB Budget Contingency'!K45-'5-Yr PCSB Budget No Expansion'!K45</f>
        <v>0</v>
      </c>
      <c r="L45" s="79">
        <f>IF('5-Yr PCSB Budget Contingency'!G45,G45/'5-Yr PCSB Budget Contingency'!G45,0)</f>
        <v>0</v>
      </c>
      <c r="M45" s="66">
        <f>IF('5-Yr PCSB Budget Contingency'!H45,H45/'5-Yr PCSB Budget Contingency'!H45,0)</f>
        <v>0</v>
      </c>
      <c r="N45" s="66">
        <f>IF('5-Yr PCSB Budget Contingency'!I45,I45/'5-Yr PCSB Budget Contingency'!I45,0)</f>
        <v>0</v>
      </c>
      <c r="O45" s="66">
        <f>IF('5-Yr PCSB Budget Contingency'!J45,J45/'5-Yr PCSB Budget Contingency'!J45,0)</f>
        <v>0</v>
      </c>
      <c r="P45" s="93">
        <f>IF('5-Yr PCSB Budget Contingency'!K45,K45/'5-Yr PCSB Budget Contingency'!K45,0)</f>
        <v>0</v>
      </c>
    </row>
    <row r="46" spans="1:16" ht="30" customHeight="1" x14ac:dyDescent="0.45">
      <c r="A46" s="15" t="str">
        <f t="shared" si="3"/>
        <v>PCSB 5-Year Budget</v>
      </c>
      <c r="B46" s="150">
        <f t="shared" si="3"/>
        <v>186</v>
      </c>
      <c r="C46" s="15" t="str">
        <f t="shared" si="3"/>
        <v>Kingsman Academy PCS</v>
      </c>
      <c r="D46" s="6" t="str">
        <f t="shared" si="3"/>
        <v>2025-2026</v>
      </c>
      <c r="E46" s="37" t="s">
        <v>43</v>
      </c>
      <c r="F46" s="5" t="e">
        <f>'5-Yr PCSB Budget Contingency'!F46-'5-Yr PCSB Budget No Expansion'!F46</f>
        <v>#VALUE!</v>
      </c>
      <c r="G46" s="36">
        <f>'5-Yr PCSB Budget Contingency'!G46-'5-Yr PCSB Budget No Expansion'!G46</f>
        <v>0</v>
      </c>
      <c r="H46" s="36">
        <f>'5-Yr PCSB Budget Contingency'!H46-'5-Yr PCSB Budget No Expansion'!H46</f>
        <v>0</v>
      </c>
      <c r="I46" s="36">
        <f>'5-Yr PCSB Budget Contingency'!I46-'5-Yr PCSB Budget No Expansion'!I46</f>
        <v>-76288.532474000007</v>
      </c>
      <c r="J46" s="36">
        <f>'5-Yr PCSB Budget Contingency'!J46-'5-Yr PCSB Budget No Expansion'!J46</f>
        <v>-154865.72092221957</v>
      </c>
      <c r="K46" s="36">
        <f>'5-Yr PCSB Budget Contingency'!K46-'5-Yr PCSB Budget No Expansion'!K46</f>
        <v>-235784.96731739119</v>
      </c>
      <c r="L46" s="80">
        <f>IF('5-Yr PCSB Budget Contingency'!G46,G46/'5-Yr PCSB Budget Contingency'!G46,0)</f>
        <v>0</v>
      </c>
      <c r="M46" s="67">
        <f>IF('5-Yr PCSB Budget Contingency'!H46,H46/'5-Yr PCSB Budget Contingency'!H46,0)</f>
        <v>0</v>
      </c>
      <c r="N46" s="67">
        <f>IF('5-Yr PCSB Budget Contingency'!I46,I46/'5-Yr PCSB Budget Contingency'!I46,0)</f>
        <v>-9.4519164075501493E-3</v>
      </c>
      <c r="O46" s="67">
        <f>IF('5-Yr PCSB Budget Contingency'!J46,J46/'5-Yr PCSB Budget Contingency'!J46,0)</f>
        <v>-1.9005951218541484E-2</v>
      </c>
      <c r="P46" s="94">
        <f>IF('5-Yr PCSB Budget Contingency'!K46,K46/'5-Yr PCSB Budget Contingency'!K46,0)</f>
        <v>-2.8663041974978296E-2</v>
      </c>
    </row>
    <row r="47" spans="1:16" x14ac:dyDescent="0.45">
      <c r="A47" s="15" t="str">
        <f t="shared" si="3"/>
        <v>PCSB 5-Year Budget</v>
      </c>
      <c r="B47" s="150">
        <f t="shared" si="3"/>
        <v>186</v>
      </c>
      <c r="C47" s="15" t="str">
        <f t="shared" si="3"/>
        <v>Kingsman Academy PCS</v>
      </c>
      <c r="D47" s="6" t="str">
        <f t="shared" si="3"/>
        <v>2025-2026</v>
      </c>
      <c r="E47" s="39" t="s">
        <v>44</v>
      </c>
      <c r="F47" s="5" t="e">
        <f>'5-Yr PCSB Budget Contingency'!F47-'5-Yr PCSB Budget No Expansion'!F47</f>
        <v>#VALUE!</v>
      </c>
      <c r="G47" s="36">
        <f>'5-Yr PCSB Budget Contingency'!G47-'5-Yr PCSB Budget No Expansion'!G47</f>
        <v>0</v>
      </c>
      <c r="H47" s="36">
        <f>'5-Yr PCSB Budget Contingency'!H47-'5-Yr PCSB Budget No Expansion'!H47</f>
        <v>1142689.8328999998</v>
      </c>
      <c r="I47" s="36">
        <f>'5-Yr PCSB Budget Contingency'!I47-'5-Yr PCSB Budget No Expansion'!I47</f>
        <v>1272875.1843115017</v>
      </c>
      <c r="J47" s="36">
        <f>'5-Yr PCSB Budget Contingency'!J47-'5-Yr PCSB Budget No Expansion'!J47</f>
        <v>2027904.9105345802</v>
      </c>
      <c r="K47" s="36">
        <f>'5-Yr PCSB Budget Contingency'!K47-'5-Yr PCSB Budget No Expansion'!K47</f>
        <v>1994405.7387400307</v>
      </c>
      <c r="L47" s="80">
        <f>IF('5-Yr PCSB Budget Contingency'!G47,G47/'5-Yr PCSB Budget Contingency'!G47,0)</f>
        <v>0</v>
      </c>
      <c r="M47" s="67">
        <f>IF('5-Yr PCSB Budget Contingency'!H47,H47/'5-Yr PCSB Budget Contingency'!H47,0)</f>
        <v>0.18104355916848261</v>
      </c>
      <c r="N47" s="67">
        <f>IF('5-Yr PCSB Budget Contingency'!I47,I47/'5-Yr PCSB Budget Contingency'!I47,0)</f>
        <v>0.19447312579969053</v>
      </c>
      <c r="O47" s="67">
        <f>IF('5-Yr PCSB Budget Contingency'!J47,J47/'5-Yr PCSB Budget Contingency'!J47,0)</f>
        <v>0.27382928244466065</v>
      </c>
      <c r="P47" s="94">
        <f>IF('5-Yr PCSB Budget Contingency'!K47,K47/'5-Yr PCSB Budget Contingency'!K47,0)</f>
        <v>0.26663947335995436</v>
      </c>
    </row>
    <row r="48" spans="1:16" x14ac:dyDescent="0.45">
      <c r="A48" s="15" t="str">
        <f t="shared" si="3"/>
        <v>PCSB 5-Year Budget</v>
      </c>
      <c r="B48" s="150">
        <f t="shared" si="3"/>
        <v>186</v>
      </c>
      <c r="C48" s="15" t="str">
        <f t="shared" si="3"/>
        <v>Kingsman Academy PCS</v>
      </c>
      <c r="D48" s="6" t="str">
        <f t="shared" si="3"/>
        <v>2025-2026</v>
      </c>
      <c r="E48" s="40" t="s">
        <v>45</v>
      </c>
      <c r="F48" s="5" t="e">
        <f>'5-Yr PCSB Budget Contingency'!F48-'5-Yr PCSB Budget No Expansion'!F48</f>
        <v>#VALUE!</v>
      </c>
      <c r="G48" s="36">
        <f>'5-Yr PCSB Budget Contingency'!G48-'5-Yr PCSB Budget No Expansion'!G48</f>
        <v>0</v>
      </c>
      <c r="H48" s="36">
        <f>'5-Yr PCSB Budget Contingency'!H48-'5-Yr PCSB Budget No Expansion'!H48</f>
        <v>79911.360000000335</v>
      </c>
      <c r="I48" s="36">
        <f>'5-Yr PCSB Budget Contingency'!I48-'5-Yr PCSB Budget No Expansion'!I48</f>
        <v>54036.441600000253</v>
      </c>
      <c r="J48" s="36">
        <f>'5-Yr PCSB Budget Contingency'!J48-'5-Yr PCSB Budget No Expansion'!J48</f>
        <v>40564.57971600024</v>
      </c>
      <c r="K48" s="36">
        <f>'5-Yr PCSB Budget Contingency'!K48-'5-Yr PCSB Budget No Expansion'!K48</f>
        <v>12616.769784408389</v>
      </c>
      <c r="L48" s="80">
        <f>IF('5-Yr PCSB Budget Contingency'!G48,G48/'5-Yr PCSB Budget Contingency'!G48,0)</f>
        <v>0</v>
      </c>
      <c r="M48" s="67">
        <f>IF('5-Yr PCSB Budget Contingency'!H48,H48/'5-Yr PCSB Budget Contingency'!H48,0)</f>
        <v>5.9189068309555448E-2</v>
      </c>
      <c r="N48" s="67">
        <f>IF('5-Yr PCSB Budget Contingency'!I48,I48/'5-Yr PCSB Budget Contingency'!I48,0)</f>
        <v>3.9627652898169899E-2</v>
      </c>
      <c r="O48" s="67">
        <f>IF('5-Yr PCSB Budget Contingency'!J48,J48/'5-Yr PCSB Budget Contingency'!J48,0)</f>
        <v>2.9167850590723705E-2</v>
      </c>
      <c r="P48" s="94">
        <f>IF('5-Yr PCSB Budget Contingency'!K48,K48/'5-Yr PCSB Budget Contingency'!K48,0)</f>
        <v>8.9822316426101407E-3</v>
      </c>
    </row>
    <row r="49" spans="1:16" ht="15" customHeight="1" x14ac:dyDescent="0.45">
      <c r="A49" s="15" t="str">
        <f t="shared" si="3"/>
        <v>PCSB 5-Year Budget</v>
      </c>
      <c r="B49" s="150">
        <f t="shared" si="3"/>
        <v>186</v>
      </c>
      <c r="C49" s="15" t="str">
        <f t="shared" si="3"/>
        <v>Kingsman Academy PCS</v>
      </c>
      <c r="D49" s="6" t="str">
        <f t="shared" si="3"/>
        <v>2025-2026</v>
      </c>
      <c r="E49" t="s">
        <v>46</v>
      </c>
      <c r="F49" s="5" t="e">
        <f>'5-Yr PCSB Budget Contingency'!F49-'5-Yr PCSB Budget No Expansion'!F49</f>
        <v>#VALUE!</v>
      </c>
      <c r="G49" s="12">
        <f>'5-Yr PCSB Budget Contingency'!G49-'5-Yr PCSB Budget No Expansion'!G49</f>
        <v>0</v>
      </c>
      <c r="H49" s="12">
        <f>'5-Yr PCSB Budget Contingency'!H49-'5-Yr PCSB Budget No Expansion'!H49</f>
        <v>0</v>
      </c>
      <c r="I49" s="12">
        <f>'5-Yr PCSB Budget Contingency'!I49-'5-Yr PCSB Budget No Expansion'!I49</f>
        <v>0</v>
      </c>
      <c r="J49" s="12">
        <f>'5-Yr PCSB Budget Contingency'!J49-'5-Yr PCSB Budget No Expansion'!J49</f>
        <v>0</v>
      </c>
      <c r="K49" s="12">
        <f>'5-Yr PCSB Budget Contingency'!K49-'5-Yr PCSB Budget No Expansion'!K49</f>
        <v>0</v>
      </c>
      <c r="L49" s="75">
        <f>IF('5-Yr PCSB Budget Contingency'!G49,G49/'5-Yr PCSB Budget Contingency'!G49,0)</f>
        <v>0</v>
      </c>
      <c r="M49" s="62">
        <f>IF('5-Yr PCSB Budget Contingency'!H49,H49/'5-Yr PCSB Budget Contingency'!H49,0)</f>
        <v>0</v>
      </c>
      <c r="N49" s="62">
        <f>IF('5-Yr PCSB Budget Contingency'!I49,I49/'5-Yr PCSB Budget Contingency'!I49,0)</f>
        <v>0</v>
      </c>
      <c r="O49" s="62">
        <f>IF('5-Yr PCSB Budget Contingency'!J49,J49/'5-Yr PCSB Budget Contingency'!J49,0)</f>
        <v>0</v>
      </c>
      <c r="P49" s="89">
        <f>IF('5-Yr PCSB Budget Contingency'!K49,K49/'5-Yr PCSB Budget Contingency'!K49,0)</f>
        <v>0</v>
      </c>
    </row>
    <row r="50" spans="1:16" x14ac:dyDescent="0.45">
      <c r="A50" s="15" t="str">
        <f t="shared" si="3"/>
        <v>PCSB 5-Year Budget</v>
      </c>
      <c r="B50" s="150">
        <f t="shared" si="3"/>
        <v>186</v>
      </c>
      <c r="C50" s="15" t="str">
        <f t="shared" si="3"/>
        <v>Kingsman Academy PCS</v>
      </c>
      <c r="D50" s="6" t="str">
        <f t="shared" si="3"/>
        <v>2025-2026</v>
      </c>
      <c r="E50" t="s">
        <v>47</v>
      </c>
      <c r="F50" s="5" t="e">
        <f>'5-Yr PCSB Budget Contingency'!F50-'5-Yr PCSB Budget No Expansion'!F50</f>
        <v>#VALUE!</v>
      </c>
      <c r="G50" s="12">
        <f>'5-Yr PCSB Budget Contingency'!G50-'5-Yr PCSB Budget No Expansion'!G50</f>
        <v>0</v>
      </c>
      <c r="H50" s="12">
        <f>'5-Yr PCSB Budget Contingency'!H50-'5-Yr PCSB Budget No Expansion'!H50</f>
        <v>0</v>
      </c>
      <c r="I50" s="12">
        <f>'5-Yr PCSB Budget Contingency'!I50-'5-Yr PCSB Budget No Expansion'!I50</f>
        <v>0</v>
      </c>
      <c r="J50" s="12">
        <f>'5-Yr PCSB Budget Contingency'!J50-'5-Yr PCSB Budget No Expansion'!J50</f>
        <v>0</v>
      </c>
      <c r="K50" s="12">
        <f>'5-Yr PCSB Budget Contingency'!K50-'5-Yr PCSB Budget No Expansion'!K50</f>
        <v>0</v>
      </c>
      <c r="L50" s="75">
        <f>IF('5-Yr PCSB Budget Contingency'!G50,G50/'5-Yr PCSB Budget Contingency'!G50,0)</f>
        <v>0</v>
      </c>
      <c r="M50" s="62">
        <f>IF('5-Yr PCSB Budget Contingency'!H50,H50/'5-Yr PCSB Budget Contingency'!H50,0)</f>
        <v>0</v>
      </c>
      <c r="N50" s="62">
        <f>IF('5-Yr PCSB Budget Contingency'!I50,I50/'5-Yr PCSB Budget Contingency'!I50,0)</f>
        <v>0</v>
      </c>
      <c r="O50" s="62">
        <f>IF('5-Yr PCSB Budget Contingency'!J50,J50/'5-Yr PCSB Budget Contingency'!J50,0)</f>
        <v>0</v>
      </c>
      <c r="P50" s="89">
        <f>IF('5-Yr PCSB Budget Contingency'!K50,K50/'5-Yr PCSB Budget Contingency'!K50,0)</f>
        <v>0</v>
      </c>
    </row>
    <row r="51" spans="1:16" x14ac:dyDescent="0.45">
      <c r="A51" s="15" t="str">
        <f t="shared" si="3"/>
        <v>PCSB 5-Year Budget</v>
      </c>
      <c r="B51" s="150">
        <f t="shared" si="3"/>
        <v>186</v>
      </c>
      <c r="C51" s="15" t="str">
        <f t="shared" si="3"/>
        <v>Kingsman Academy PCS</v>
      </c>
      <c r="D51" s="6" t="str">
        <f t="shared" si="3"/>
        <v>2025-2026</v>
      </c>
      <c r="E51" t="s">
        <v>48</v>
      </c>
      <c r="F51" s="5" t="e">
        <f>'5-Yr PCSB Budget Contingency'!F51-'5-Yr PCSB Budget No Expansion'!F51</f>
        <v>#VALUE!</v>
      </c>
      <c r="G51" s="12">
        <f>'5-Yr PCSB Budget Contingency'!G51-'5-Yr PCSB Budget No Expansion'!G51</f>
        <v>0</v>
      </c>
      <c r="H51" s="12">
        <f>'5-Yr PCSB Budget Contingency'!H51-'5-Yr PCSB Budget No Expansion'!H51</f>
        <v>0</v>
      </c>
      <c r="I51" s="12">
        <f>'5-Yr PCSB Budget Contingency'!I51-'5-Yr PCSB Budget No Expansion'!I51</f>
        <v>0</v>
      </c>
      <c r="J51" s="12">
        <f>'5-Yr PCSB Budget Contingency'!J51-'5-Yr PCSB Budget No Expansion'!J51</f>
        <v>0</v>
      </c>
      <c r="K51" s="12">
        <f>'5-Yr PCSB Budget Contingency'!K51-'5-Yr PCSB Budget No Expansion'!K51</f>
        <v>0</v>
      </c>
      <c r="L51" s="75">
        <f>IF('5-Yr PCSB Budget Contingency'!G51,G51/'5-Yr PCSB Budget Contingency'!G51,0)</f>
        <v>0</v>
      </c>
      <c r="M51" s="62">
        <f>IF('5-Yr PCSB Budget Contingency'!H51,H51/'5-Yr PCSB Budget Contingency'!H51,0)</f>
        <v>0</v>
      </c>
      <c r="N51" s="62">
        <f>IF('5-Yr PCSB Budget Contingency'!I51,I51/'5-Yr PCSB Budget Contingency'!I51,0)</f>
        <v>0</v>
      </c>
      <c r="O51" s="62">
        <f>IF('5-Yr PCSB Budget Contingency'!J51,J51/'5-Yr PCSB Budget Contingency'!J51,0)</f>
        <v>0</v>
      </c>
      <c r="P51" s="89">
        <f>IF('5-Yr PCSB Budget Contingency'!K51,K51/'5-Yr PCSB Budget Contingency'!K51,0)</f>
        <v>0</v>
      </c>
    </row>
    <row r="52" spans="1:16" x14ac:dyDescent="0.45">
      <c r="A52" s="15" t="str">
        <f t="shared" si="3"/>
        <v>PCSB 5-Year Budget</v>
      </c>
      <c r="B52" s="150">
        <f t="shared" si="3"/>
        <v>186</v>
      </c>
      <c r="C52" s="15" t="str">
        <f t="shared" si="3"/>
        <v>Kingsman Academy PCS</v>
      </c>
      <c r="D52" s="6" t="str">
        <f t="shared" si="3"/>
        <v>2025-2026</v>
      </c>
      <c r="E52" t="s">
        <v>49</v>
      </c>
      <c r="F52" s="5" t="e">
        <f>'5-Yr PCSB Budget Contingency'!F52-'5-Yr PCSB Budget No Expansion'!F52</f>
        <v>#VALUE!</v>
      </c>
      <c r="G52" s="12">
        <f>'5-Yr PCSB Budget Contingency'!G52-'5-Yr PCSB Budget No Expansion'!G52</f>
        <v>0</v>
      </c>
      <c r="H52" s="12">
        <f>'5-Yr PCSB Budget Contingency'!H52-'5-Yr PCSB Budget No Expansion'!H52</f>
        <v>0</v>
      </c>
      <c r="I52" s="12">
        <f>'5-Yr PCSB Budget Contingency'!I52-'5-Yr PCSB Budget No Expansion'!I52</f>
        <v>0</v>
      </c>
      <c r="J52" s="12">
        <f>'5-Yr PCSB Budget Contingency'!J52-'5-Yr PCSB Budget No Expansion'!J52</f>
        <v>0</v>
      </c>
      <c r="K52" s="12">
        <f>'5-Yr PCSB Budget Contingency'!K52-'5-Yr PCSB Budget No Expansion'!K52</f>
        <v>0</v>
      </c>
      <c r="L52" s="75">
        <f>IF('5-Yr PCSB Budget Contingency'!G52,G52/'5-Yr PCSB Budget Contingency'!G52,0)</f>
        <v>0</v>
      </c>
      <c r="M52" s="62">
        <f>IF('5-Yr PCSB Budget Contingency'!H52,H52/'5-Yr PCSB Budget Contingency'!H52,0)</f>
        <v>0</v>
      </c>
      <c r="N52" s="62">
        <f>IF('5-Yr PCSB Budget Contingency'!I52,I52/'5-Yr PCSB Budget Contingency'!I52,0)</f>
        <v>0</v>
      </c>
      <c r="O52" s="62">
        <f>IF('5-Yr PCSB Budget Contingency'!J52,J52/'5-Yr PCSB Budget Contingency'!J52,0)</f>
        <v>0</v>
      </c>
      <c r="P52" s="89">
        <f>IF('5-Yr PCSB Budget Contingency'!K52,K52/'5-Yr PCSB Budget Contingency'!K52,0)</f>
        <v>0</v>
      </c>
    </row>
    <row r="53" spans="1:16" x14ac:dyDescent="0.45">
      <c r="A53" s="15" t="str">
        <f t="shared" si="3"/>
        <v>PCSB 5-Year Budget</v>
      </c>
      <c r="B53" s="150">
        <f t="shared" si="3"/>
        <v>186</v>
      </c>
      <c r="C53" s="15" t="str">
        <f t="shared" si="3"/>
        <v>Kingsman Academy PCS</v>
      </c>
      <c r="D53" s="6" t="str">
        <f t="shared" si="3"/>
        <v>2025-2026</v>
      </c>
      <c r="E53" s="17" t="s">
        <v>50</v>
      </c>
      <c r="F53" s="5" t="e">
        <f>'5-Yr PCSB Budget Contingency'!F53-'5-Yr PCSB Budget No Expansion'!F53</f>
        <v>#VALUE!</v>
      </c>
      <c r="G53" s="22">
        <f>'5-Yr PCSB Budget Contingency'!G53-'5-Yr PCSB Budget No Expansion'!G53</f>
        <v>0</v>
      </c>
      <c r="H53" s="22">
        <f>'5-Yr PCSB Budget Contingency'!H53-'5-Yr PCSB Budget No Expansion'!H53</f>
        <v>1222601.1929000001</v>
      </c>
      <c r="I53" s="22">
        <f>'5-Yr PCSB Budget Contingency'!I53-'5-Yr PCSB Budget No Expansion'!I53</f>
        <v>1250623.0934375022</v>
      </c>
      <c r="J53" s="22">
        <f>'5-Yr PCSB Budget Contingency'!J53-'5-Yr PCSB Budget No Expansion'!J53</f>
        <v>1913603.7693283614</v>
      </c>
      <c r="K53" s="22">
        <f>'5-Yr PCSB Budget Contingency'!K53-'5-Yr PCSB Budget No Expansion'!K53</f>
        <v>1771237.5412070453</v>
      </c>
      <c r="L53" s="81">
        <f>IF('5-Yr PCSB Budget Contingency'!G53,G53/'5-Yr PCSB Budget Contingency'!G53,0)</f>
        <v>0</v>
      </c>
      <c r="M53" s="68">
        <f>IF('5-Yr PCSB Budget Contingency'!H53,H53/'5-Yr PCSB Budget Contingency'!H53,0)</f>
        <v>7.5399027166237698E-2</v>
      </c>
      <c r="N53" s="68">
        <f>IF('5-Yr PCSB Budget Contingency'!I53,I53/'5-Yr PCSB Budget Contingency'!I53,0)</f>
        <v>7.5542683260585317E-2</v>
      </c>
      <c r="O53" s="68">
        <f>IF('5-Yr PCSB Budget Contingency'!J53,J53/'5-Yr PCSB Budget Contingency'!J53,0)</f>
        <v>0.10911751171380209</v>
      </c>
      <c r="P53" s="95">
        <f>IF('5-Yr PCSB Budget Contingency'!K53,K53/'5-Yr PCSB Budget Contingency'!K53,0)</f>
        <v>9.9986737486801119E-2</v>
      </c>
    </row>
    <row r="54" spans="1:16" ht="30" customHeight="1" x14ac:dyDescent="0.45">
      <c r="A54" s="15" t="str">
        <f t="shared" si="3"/>
        <v>PCSB 5-Year Budget</v>
      </c>
      <c r="B54" s="150">
        <f t="shared" si="3"/>
        <v>186</v>
      </c>
      <c r="C54" s="15" t="str">
        <f t="shared" si="3"/>
        <v>Kingsman Academy PCS</v>
      </c>
      <c r="D54" s="6" t="str">
        <f t="shared" si="3"/>
        <v>2025-2026</v>
      </c>
      <c r="E54" t="s">
        <v>121</v>
      </c>
      <c r="F54" s="5" t="e">
        <f>'5-Yr PCSB Budget Contingency'!F54-'5-Yr PCSB Budget No Expansion'!F54</f>
        <v>#VALUE!</v>
      </c>
      <c r="G54" s="53">
        <f>'5-Yr PCSB Budget Contingency'!G54-'5-Yr PCSB Budget No Expansion'!G54</f>
        <v>0</v>
      </c>
      <c r="H54" s="53">
        <f>'5-Yr PCSB Budget Contingency'!H54-'5-Yr PCSB Budget No Expansion'!H54</f>
        <v>2</v>
      </c>
      <c r="I54" s="53">
        <f>'5-Yr PCSB Budget Contingency'!I54-'5-Yr PCSB Budget No Expansion'!I54</f>
        <v>2</v>
      </c>
      <c r="J54" s="53">
        <f>'5-Yr PCSB Budget Contingency'!J54-'5-Yr PCSB Budget No Expansion'!J54</f>
        <v>2</v>
      </c>
      <c r="K54" s="53">
        <f>'5-Yr PCSB Budget Contingency'!K54-'5-Yr PCSB Budget No Expansion'!K54</f>
        <v>2</v>
      </c>
      <c r="L54" s="82">
        <f>IF('5-Yr PCSB Budget Contingency'!G54,G54/'5-Yr PCSB Budget Contingency'!G54,0)</f>
        <v>0</v>
      </c>
      <c r="M54" s="69">
        <f>IF('5-Yr PCSB Budget Contingency'!H54,H54/'5-Yr PCSB Budget Contingency'!H54,0)</f>
        <v>4.5454545454545456E-2</v>
      </c>
      <c r="N54" s="69">
        <f>IF('5-Yr PCSB Budget Contingency'!I54,I54/'5-Yr PCSB Budget Contingency'!I54,0)</f>
        <v>4.5454545454545456E-2</v>
      </c>
      <c r="O54" s="69">
        <f>IF('5-Yr PCSB Budget Contingency'!J54,J54/'5-Yr PCSB Budget Contingency'!J54,0)</f>
        <v>4.5454545454545456E-2</v>
      </c>
      <c r="P54" s="96">
        <f>IF('5-Yr PCSB Budget Contingency'!K54,K54/'5-Yr PCSB Budget Contingency'!K54,0)</f>
        <v>4.5454545454545456E-2</v>
      </c>
    </row>
    <row r="55" spans="1:16" x14ac:dyDescent="0.45">
      <c r="A55" s="15" t="str">
        <f t="shared" si="3"/>
        <v>PCSB 5-Year Budget</v>
      </c>
      <c r="B55" s="150">
        <f t="shared" si="3"/>
        <v>186</v>
      </c>
      <c r="C55" s="15" t="str">
        <f t="shared" si="3"/>
        <v>Kingsman Academy PCS</v>
      </c>
      <c r="D55" s="6" t="str">
        <f t="shared" si="3"/>
        <v>2025-2026</v>
      </c>
      <c r="E55" t="s">
        <v>122</v>
      </c>
      <c r="F55" s="5" t="e">
        <f>'5-Yr PCSB Budget Contingency'!F55-'5-Yr PCSB Budget No Expansion'!F55</f>
        <v>#VALUE!</v>
      </c>
      <c r="G55" s="53">
        <f>'5-Yr PCSB Budget Contingency'!G55-'5-Yr PCSB Budget No Expansion'!G55</f>
        <v>0</v>
      </c>
      <c r="H55" s="53">
        <f>'5-Yr PCSB Budget Contingency'!H55-'5-Yr PCSB Budget No Expansion'!H55</f>
        <v>3</v>
      </c>
      <c r="I55" s="53">
        <f>'5-Yr PCSB Budget Contingency'!I55-'5-Yr PCSB Budget No Expansion'!I55</f>
        <v>3</v>
      </c>
      <c r="J55" s="53">
        <f>'5-Yr PCSB Budget Contingency'!J55-'5-Yr PCSB Budget No Expansion'!J55</f>
        <v>3</v>
      </c>
      <c r="K55" s="53">
        <f>'5-Yr PCSB Budget Contingency'!K55-'5-Yr PCSB Budget No Expansion'!K55</f>
        <v>3</v>
      </c>
      <c r="L55" s="82">
        <f>IF('5-Yr PCSB Budget Contingency'!G55,G55/'5-Yr PCSB Budget Contingency'!G55,0)</f>
        <v>0</v>
      </c>
      <c r="M55" s="69">
        <f>IF('5-Yr PCSB Budget Contingency'!H55,H55/'5-Yr PCSB Budget Contingency'!H55,0)</f>
        <v>0.23076923076923078</v>
      </c>
      <c r="N55" s="69">
        <f>IF('5-Yr PCSB Budget Contingency'!I55,I55/'5-Yr PCSB Budget Contingency'!I55,0)</f>
        <v>0.23076923076923078</v>
      </c>
      <c r="O55" s="69">
        <f>IF('5-Yr PCSB Budget Contingency'!J55,J55/'5-Yr PCSB Budget Contingency'!J55,0)</f>
        <v>0.23076923076923078</v>
      </c>
      <c r="P55" s="96">
        <f>IF('5-Yr PCSB Budget Contingency'!K55,K55/'5-Yr PCSB Budget Contingency'!K55,0)</f>
        <v>0.23076923076923078</v>
      </c>
    </row>
    <row r="56" spans="1:16" x14ac:dyDescent="0.45">
      <c r="A56" s="15" t="str">
        <f t="shared" si="3"/>
        <v>PCSB 5-Year Budget</v>
      </c>
      <c r="B56" s="150">
        <f t="shared" si="3"/>
        <v>186</v>
      </c>
      <c r="C56" s="15" t="str">
        <f t="shared" si="3"/>
        <v>Kingsman Academy PCS</v>
      </c>
      <c r="D56" s="6" t="str">
        <f t="shared" si="3"/>
        <v>2025-2026</v>
      </c>
      <c r="E56" t="s">
        <v>123</v>
      </c>
      <c r="F56" s="5" t="e">
        <f>'5-Yr PCSB Budget Contingency'!F56-'5-Yr PCSB Budget No Expansion'!F56</f>
        <v>#VALUE!</v>
      </c>
      <c r="G56" s="53">
        <f>'5-Yr PCSB Budget Contingency'!G56-'5-Yr PCSB Budget No Expansion'!G56</f>
        <v>0</v>
      </c>
      <c r="H56" s="53">
        <f>'5-Yr PCSB Budget Contingency'!H56-'5-Yr PCSB Budget No Expansion'!H56</f>
        <v>0</v>
      </c>
      <c r="I56" s="53">
        <f>'5-Yr PCSB Budget Contingency'!I56-'5-Yr PCSB Budget No Expansion'!I56</f>
        <v>0</v>
      </c>
      <c r="J56" s="53">
        <f>'5-Yr PCSB Budget Contingency'!J56-'5-Yr PCSB Budget No Expansion'!J56</f>
        <v>0</v>
      </c>
      <c r="K56" s="53">
        <f>'5-Yr PCSB Budget Contingency'!K56-'5-Yr PCSB Budget No Expansion'!K56</f>
        <v>0</v>
      </c>
      <c r="L56" s="82">
        <f>IF('5-Yr PCSB Budget Contingency'!G56,G56/'5-Yr PCSB Budget Contingency'!G56,0)</f>
        <v>0</v>
      </c>
      <c r="M56" s="69">
        <f>IF('5-Yr PCSB Budget Contingency'!H56,H56/'5-Yr PCSB Budget Contingency'!H56,0)</f>
        <v>0</v>
      </c>
      <c r="N56" s="69">
        <f>IF('5-Yr PCSB Budget Contingency'!I56,I56/'5-Yr PCSB Budget Contingency'!I56,0)</f>
        <v>0</v>
      </c>
      <c r="O56" s="69">
        <f>IF('5-Yr PCSB Budget Contingency'!J56,J56/'5-Yr PCSB Budget Contingency'!J56,0)</f>
        <v>0</v>
      </c>
      <c r="P56" s="96">
        <f>IF('5-Yr PCSB Budget Contingency'!K56,K56/'5-Yr PCSB Budget Contingency'!K56,0)</f>
        <v>0</v>
      </c>
    </row>
    <row r="57" spans="1:16" x14ac:dyDescent="0.45">
      <c r="A57" s="15" t="str">
        <f t="shared" ref="A57:D109" si="4">A$2</f>
        <v>PCSB 5-Year Budget</v>
      </c>
      <c r="B57" s="150">
        <f t="shared" si="4"/>
        <v>186</v>
      </c>
      <c r="C57" s="15" t="str">
        <f t="shared" si="4"/>
        <v>Kingsman Academy PCS</v>
      </c>
      <c r="D57" s="6" t="str">
        <f t="shared" si="4"/>
        <v>2025-2026</v>
      </c>
      <c r="E57" t="s">
        <v>54</v>
      </c>
      <c r="F57" s="5" t="e">
        <f>'5-Yr PCSB Budget Contingency'!F57-'5-Yr PCSB Budget No Expansion'!F57</f>
        <v>#VALUE!</v>
      </c>
      <c r="G57" s="53">
        <f>'5-Yr PCSB Budget Contingency'!G57-'5-Yr PCSB Budget No Expansion'!G57</f>
        <v>0</v>
      </c>
      <c r="H57" s="53">
        <f>'5-Yr PCSB Budget Contingency'!H57-'5-Yr PCSB Budget No Expansion'!H57</f>
        <v>0</v>
      </c>
      <c r="I57" s="53">
        <f>'5-Yr PCSB Budget Contingency'!I57-'5-Yr PCSB Budget No Expansion'!I57</f>
        <v>0</v>
      </c>
      <c r="J57" s="53">
        <f>'5-Yr PCSB Budget Contingency'!J57-'5-Yr PCSB Budget No Expansion'!J57</f>
        <v>0</v>
      </c>
      <c r="K57" s="53">
        <f>'5-Yr PCSB Budget Contingency'!K57-'5-Yr PCSB Budget No Expansion'!K57</f>
        <v>0</v>
      </c>
      <c r="L57" s="82">
        <f>IF('5-Yr PCSB Budget Contingency'!G57,G57/'5-Yr PCSB Budget Contingency'!G57,0)</f>
        <v>0</v>
      </c>
      <c r="M57" s="69">
        <f>IF('5-Yr PCSB Budget Contingency'!H57,H57/'5-Yr PCSB Budget Contingency'!H57,0)</f>
        <v>0</v>
      </c>
      <c r="N57" s="69">
        <f>IF('5-Yr PCSB Budget Contingency'!I57,I57/'5-Yr PCSB Budget Contingency'!I57,0)</f>
        <v>0</v>
      </c>
      <c r="O57" s="69">
        <f>IF('5-Yr PCSB Budget Contingency'!J57,J57/'5-Yr PCSB Budget Contingency'!J57,0)</f>
        <v>0</v>
      </c>
      <c r="P57" s="96">
        <f>IF('5-Yr PCSB Budget Contingency'!K57,K57/'5-Yr PCSB Budget Contingency'!K57,0)</f>
        <v>0</v>
      </c>
    </row>
    <row r="58" spans="1:16" x14ac:dyDescent="0.45">
      <c r="A58" s="15" t="str">
        <f t="shared" si="4"/>
        <v>PCSB 5-Year Budget</v>
      </c>
      <c r="B58" s="150">
        <f t="shared" si="4"/>
        <v>186</v>
      </c>
      <c r="C58" s="15" t="str">
        <f t="shared" si="4"/>
        <v>Kingsman Academy PCS</v>
      </c>
      <c r="D58" s="6" t="str">
        <f t="shared" si="4"/>
        <v>2025-2026</v>
      </c>
      <c r="E58" t="s">
        <v>55</v>
      </c>
      <c r="F58" s="5"/>
      <c r="G58" s="53">
        <f>'5-Yr PCSB Budget Contingency'!G58-'5-Yr PCSB Budget No Expansion'!G58</f>
        <v>0</v>
      </c>
      <c r="H58" s="53">
        <f>'5-Yr PCSB Budget Contingency'!H58-'5-Yr PCSB Budget No Expansion'!H58</f>
        <v>0</v>
      </c>
      <c r="I58" s="53">
        <f>'5-Yr PCSB Budget Contingency'!I58-'5-Yr PCSB Budget No Expansion'!I58</f>
        <v>0</v>
      </c>
      <c r="J58" s="53">
        <f>'5-Yr PCSB Budget Contingency'!J58-'5-Yr PCSB Budget No Expansion'!J58</f>
        <v>0</v>
      </c>
      <c r="K58" s="53">
        <f>'5-Yr PCSB Budget Contingency'!K58-'5-Yr PCSB Budget No Expansion'!K58</f>
        <v>0</v>
      </c>
      <c r="L58" s="82">
        <f>IF('5-Yr PCSB Budget Contingency'!G58,G58/'5-Yr PCSB Budget Contingency'!G58,0)</f>
        <v>0</v>
      </c>
      <c r="M58" s="69">
        <f>IF('5-Yr PCSB Budget Contingency'!H58,H58/'5-Yr PCSB Budget Contingency'!H58,0)</f>
        <v>0</v>
      </c>
      <c r="N58" s="69">
        <f>IF('5-Yr PCSB Budget Contingency'!I58,I58/'5-Yr PCSB Budget Contingency'!I58,0)</f>
        <v>0</v>
      </c>
      <c r="O58" s="69">
        <f>IF('5-Yr PCSB Budget Contingency'!J58,J58/'5-Yr PCSB Budget Contingency'!J58,0)</f>
        <v>0</v>
      </c>
      <c r="P58" s="96">
        <f>IF('5-Yr PCSB Budget Contingency'!K58,K58/'5-Yr PCSB Budget Contingency'!K58,0)</f>
        <v>0</v>
      </c>
    </row>
    <row r="59" spans="1:16" x14ac:dyDescent="0.45">
      <c r="A59" s="15" t="str">
        <f t="shared" si="4"/>
        <v>PCSB 5-Year Budget</v>
      </c>
      <c r="B59" s="150">
        <f t="shared" si="4"/>
        <v>186</v>
      </c>
      <c r="C59" s="15" t="str">
        <f t="shared" si="4"/>
        <v>Kingsman Academy PCS</v>
      </c>
      <c r="D59" s="6" t="str">
        <f t="shared" si="4"/>
        <v>2025-2026</v>
      </c>
      <c r="E59" t="s">
        <v>56</v>
      </c>
      <c r="F59" s="5" t="e">
        <f>'5-Yr PCSB Budget Contingency'!F58-'5-Yr PCSB Budget No Expansion'!F58</f>
        <v>#VALUE!</v>
      </c>
      <c r="G59" s="53">
        <f>'5-Yr PCSB Budget Contingency'!G59-'5-Yr PCSB Budget No Expansion'!G59</f>
        <v>0</v>
      </c>
      <c r="H59" s="53">
        <f>'5-Yr PCSB Budget Contingency'!H59-'5-Yr PCSB Budget No Expansion'!H59</f>
        <v>0</v>
      </c>
      <c r="I59" s="53">
        <f>'5-Yr PCSB Budget Contingency'!I59-'5-Yr PCSB Budget No Expansion'!I59</f>
        <v>0</v>
      </c>
      <c r="J59" s="53">
        <f>'5-Yr PCSB Budget Contingency'!J59-'5-Yr PCSB Budget No Expansion'!J59</f>
        <v>0</v>
      </c>
      <c r="K59" s="53">
        <f>'5-Yr PCSB Budget Contingency'!K59-'5-Yr PCSB Budget No Expansion'!K59</f>
        <v>0</v>
      </c>
      <c r="L59" s="82">
        <f>IF('5-Yr PCSB Budget Contingency'!G59,G59/'5-Yr PCSB Budget Contingency'!G59,0)</f>
        <v>0</v>
      </c>
      <c r="M59" s="69">
        <f>IF('5-Yr PCSB Budget Contingency'!H59,H59/'5-Yr PCSB Budget Contingency'!H59,0)</f>
        <v>0</v>
      </c>
      <c r="N59" s="69">
        <f>IF('5-Yr PCSB Budget Contingency'!I59,I59/'5-Yr PCSB Budget Contingency'!I59,0)</f>
        <v>0</v>
      </c>
      <c r="O59" s="69">
        <f>IF('5-Yr PCSB Budget Contingency'!J59,J59/'5-Yr PCSB Budget Contingency'!J59,0)</f>
        <v>0</v>
      </c>
      <c r="P59" s="96">
        <f>IF('5-Yr PCSB Budget Contingency'!K59,K59/'5-Yr PCSB Budget Contingency'!K59,0)</f>
        <v>0</v>
      </c>
    </row>
    <row r="60" spans="1:16" x14ac:dyDescent="0.45">
      <c r="A60" s="15" t="str">
        <f t="shared" si="4"/>
        <v>PCSB 5-Year Budget</v>
      </c>
      <c r="B60" s="150">
        <f t="shared" si="4"/>
        <v>186</v>
      </c>
      <c r="C60" s="15" t="str">
        <f t="shared" si="4"/>
        <v>Kingsman Academy PCS</v>
      </c>
      <c r="D60" s="6" t="str">
        <f t="shared" si="4"/>
        <v>2025-2026</v>
      </c>
      <c r="E60" t="s">
        <v>124</v>
      </c>
      <c r="F60" s="5" t="e">
        <f>'5-Yr PCSB Budget Contingency'!F60-'5-Yr PCSB Budget No Expansion'!F60</f>
        <v>#VALUE!</v>
      </c>
      <c r="G60" s="29">
        <f>'5-Yr PCSB Budget Contingency'!G60-'5-Yr PCSB Budget No Expansion'!G60</f>
        <v>0</v>
      </c>
      <c r="H60" s="29">
        <f>'5-Yr PCSB Budget Contingency'!H60-'5-Yr PCSB Budget No Expansion'!H60</f>
        <v>5</v>
      </c>
      <c r="I60" s="29">
        <f>'5-Yr PCSB Budget Contingency'!I60-'5-Yr PCSB Budget No Expansion'!I60</f>
        <v>5</v>
      </c>
      <c r="J60" s="29">
        <f>'5-Yr PCSB Budget Contingency'!J60-'5-Yr PCSB Budget No Expansion'!J60</f>
        <v>5</v>
      </c>
      <c r="K60" s="29">
        <f>'5-Yr PCSB Budget Contingency'!K60-'5-Yr PCSB Budget No Expansion'!K60</f>
        <v>5</v>
      </c>
      <c r="L60" s="81">
        <f>IF('5-Yr PCSB Budget Contingency'!G60,G60/'5-Yr PCSB Budget Contingency'!G60,0)</f>
        <v>0</v>
      </c>
      <c r="M60" s="68">
        <f>IF('5-Yr PCSB Budget Contingency'!H60,H60/'5-Yr PCSB Budget Contingency'!H60,0)</f>
        <v>6.9444444444444448E-2</v>
      </c>
      <c r="N60" s="68">
        <f>IF('5-Yr PCSB Budget Contingency'!I60,I60/'5-Yr PCSB Budget Contingency'!I60,0)</f>
        <v>6.9444444444444448E-2</v>
      </c>
      <c r="O60" s="68">
        <f>IF('5-Yr PCSB Budget Contingency'!J60,J60/'5-Yr PCSB Budget Contingency'!J60,0)</f>
        <v>6.9444444444444448E-2</v>
      </c>
      <c r="P60" s="95">
        <f>IF('5-Yr PCSB Budget Contingency'!K60,K60/'5-Yr PCSB Budget Contingency'!K60,0)</f>
        <v>6.9444444444444448E-2</v>
      </c>
    </row>
    <row r="61" spans="1:16" ht="30" customHeight="1" x14ac:dyDescent="0.45">
      <c r="A61" s="15" t="str">
        <f t="shared" si="4"/>
        <v>PCSB 5-Year Budget</v>
      </c>
      <c r="B61" s="150">
        <f t="shared" si="4"/>
        <v>186</v>
      </c>
      <c r="C61" s="15" t="str">
        <f t="shared" si="4"/>
        <v>Kingsman Academy PCS</v>
      </c>
      <c r="D61" s="6" t="str">
        <f t="shared" si="4"/>
        <v>2025-2026</v>
      </c>
      <c r="E61" s="28" t="s">
        <v>58</v>
      </c>
      <c r="F61" s="5" t="e">
        <f>'5-Yr PCSB Budget Contingency'!F61-'5-Yr PCSB Budget No Expansion'!F61</f>
        <v>#VALUE!</v>
      </c>
      <c r="G61" s="12">
        <f>'5-Yr PCSB Budget Contingency'!G61-'5-Yr PCSB Budget No Expansion'!G61</f>
        <v>0</v>
      </c>
      <c r="H61" s="12">
        <f>'5-Yr PCSB Budget Contingency'!H61-'5-Yr PCSB Budget No Expansion'!H61</f>
        <v>340646.86547691002</v>
      </c>
      <c r="I61" s="12">
        <f>'5-Yr PCSB Budget Contingency'!I61-'5-Yr PCSB Budget No Expansion'!I61</f>
        <v>352444.28884255514</v>
      </c>
      <c r="J61" s="12">
        <f>'5-Yr PCSB Budget Contingency'!J61-'5-Yr PCSB Budget No Expansion'!J61</f>
        <v>357000.92799135065</v>
      </c>
      <c r="K61" s="12">
        <f>'5-Yr PCSB Budget Contingency'!K61-'5-Yr PCSB Budget No Expansion'!K61</f>
        <v>371767.20921701984</v>
      </c>
      <c r="L61" s="75">
        <f>IF('5-Yr PCSB Budget Contingency'!G61,G61/'5-Yr PCSB Budget Contingency'!G61,0)</f>
        <v>0</v>
      </c>
      <c r="M61" s="62">
        <f>IF('5-Yr PCSB Budget Contingency'!H61,H61/'5-Yr PCSB Budget Contingency'!H61,0)</f>
        <v>9.0495666708528225E-2</v>
      </c>
      <c r="N61" s="62">
        <f>IF('5-Yr PCSB Budget Contingency'!I61,I61/'5-Yr PCSB Budget Contingency'!I61,0)</f>
        <v>9.1793872674310079E-2</v>
      </c>
      <c r="O61" s="62">
        <f>IF('5-Yr PCSB Budget Contingency'!J61,J61/'5-Yr PCSB Budget Contingency'!J61,0)</f>
        <v>9.1157496365449162E-2</v>
      </c>
      <c r="P61" s="89">
        <f>IF('5-Yr PCSB Budget Contingency'!K61,K61/'5-Yr PCSB Budget Contingency'!K61,0)</f>
        <v>9.306662256043334E-2</v>
      </c>
    </row>
    <row r="62" spans="1:16" ht="15" customHeight="1" x14ac:dyDescent="0.45">
      <c r="A62" s="15" t="str">
        <f t="shared" si="4"/>
        <v>PCSB 5-Year Budget</v>
      </c>
      <c r="B62" s="150">
        <f t="shared" si="4"/>
        <v>186</v>
      </c>
      <c r="C62" s="15" t="str">
        <f t="shared" si="4"/>
        <v>Kingsman Academy PCS</v>
      </c>
      <c r="D62" s="6" t="str">
        <f t="shared" si="4"/>
        <v>2025-2026</v>
      </c>
      <c r="E62" s="28" t="s">
        <v>59</v>
      </c>
      <c r="F62" s="5" t="e">
        <f>'5-Yr PCSB Budget Contingency'!F62-'5-Yr PCSB Budget No Expansion'!F62</f>
        <v>#VALUE!</v>
      </c>
      <c r="G62" s="12">
        <f>'5-Yr PCSB Budget Contingency'!G62-'5-Yr PCSB Budget No Expansion'!G62</f>
        <v>0</v>
      </c>
      <c r="H62" s="12">
        <f>'5-Yr PCSB Budget Contingency'!H62-'5-Yr PCSB Budget No Expansion'!H62</f>
        <v>355382.59689292498</v>
      </c>
      <c r="I62" s="12">
        <f>'5-Yr PCSB Budget Contingency'!I62-'5-Yr PCSB Budget No Expansion'!I62</f>
        <v>348235.63486944931</v>
      </c>
      <c r="J62" s="12">
        <f>'5-Yr PCSB Budget Contingency'!J62-'5-Yr PCSB Budget No Expansion'!J62</f>
        <v>338049.80334750516</v>
      </c>
      <c r="K62" s="12">
        <f>'5-Yr PCSB Budget Contingency'!K62-'5-Yr PCSB Budget No Expansion'!K62</f>
        <v>331199.42725761444</v>
      </c>
      <c r="L62" s="75">
        <f>IF('5-Yr PCSB Budget Contingency'!G62,G62/'5-Yr PCSB Budget Contingency'!G62,0)</f>
        <v>0</v>
      </c>
      <c r="M62" s="62">
        <f>IF('5-Yr PCSB Budget Contingency'!H62,H62/'5-Yr PCSB Budget Contingency'!H62,0)</f>
        <v>0.22103590439056331</v>
      </c>
      <c r="N62" s="62">
        <f>IF('5-Yr PCSB Budget Contingency'!I62,I62/'5-Yr PCSB Budget Contingency'!I62,0)</f>
        <v>0.21444627381316231</v>
      </c>
      <c r="O62" s="62">
        <f>IF('5-Yr PCSB Budget Contingency'!J62,J62/'5-Yr PCSB Budget Contingency'!J62,0)</f>
        <v>0.20611263129147828</v>
      </c>
      <c r="P62" s="89">
        <f>IF('5-Yr PCSB Budget Contingency'!K62,K62/'5-Yr PCSB Budget Contingency'!K62,0)</f>
        <v>0.19993651839012844</v>
      </c>
    </row>
    <row r="63" spans="1:16" ht="15" customHeight="1" x14ac:dyDescent="0.45">
      <c r="A63" s="15" t="str">
        <f t="shared" si="4"/>
        <v>PCSB 5-Year Budget</v>
      </c>
      <c r="B63" s="150">
        <f t="shared" si="4"/>
        <v>186</v>
      </c>
      <c r="C63" s="15" t="str">
        <f t="shared" si="4"/>
        <v>Kingsman Academy PCS</v>
      </c>
      <c r="D63" s="6" t="str">
        <f t="shared" si="4"/>
        <v>2025-2026</v>
      </c>
      <c r="E63" s="28" t="s">
        <v>60</v>
      </c>
      <c r="F63" s="5" t="e">
        <f>'5-Yr PCSB Budget Contingency'!F63-'5-Yr PCSB Budget No Expansion'!F63</f>
        <v>#VALUE!</v>
      </c>
      <c r="G63" s="12">
        <f>'5-Yr PCSB Budget Contingency'!G63-'5-Yr PCSB Budget No Expansion'!G63</f>
        <v>0</v>
      </c>
      <c r="H63" s="12">
        <f>'5-Yr PCSB Budget Contingency'!H63-'5-Yr PCSB Budget No Expansion'!H63</f>
        <v>0</v>
      </c>
      <c r="I63" s="12">
        <f>'5-Yr PCSB Budget Contingency'!I63-'5-Yr PCSB Budget No Expansion'!I63</f>
        <v>0</v>
      </c>
      <c r="J63" s="12">
        <f>'5-Yr PCSB Budget Contingency'!J63-'5-Yr PCSB Budget No Expansion'!J63</f>
        <v>0</v>
      </c>
      <c r="K63" s="12">
        <f>'5-Yr PCSB Budget Contingency'!K63-'5-Yr PCSB Budget No Expansion'!K63</f>
        <v>0</v>
      </c>
      <c r="L63" s="75">
        <f>IF('5-Yr PCSB Budget Contingency'!G63,G63/'5-Yr PCSB Budget Contingency'!G63,0)</f>
        <v>0</v>
      </c>
      <c r="M63" s="62">
        <f>IF('5-Yr PCSB Budget Contingency'!H63,H63/'5-Yr PCSB Budget Contingency'!H63,0)</f>
        <v>0</v>
      </c>
      <c r="N63" s="62">
        <f>IF('5-Yr PCSB Budget Contingency'!I63,I63/'5-Yr PCSB Budget Contingency'!I63,0)</f>
        <v>0</v>
      </c>
      <c r="O63" s="62">
        <f>IF('5-Yr PCSB Budget Contingency'!J63,J63/'5-Yr PCSB Budget Contingency'!J63,0)</f>
        <v>0</v>
      </c>
      <c r="P63" s="89">
        <f>IF('5-Yr PCSB Budget Contingency'!K63,K63/'5-Yr PCSB Budget Contingency'!K63,0)</f>
        <v>0</v>
      </c>
    </row>
    <row r="64" spans="1:16" ht="15" customHeight="1" x14ac:dyDescent="0.45">
      <c r="A64" s="15" t="str">
        <f t="shared" si="4"/>
        <v>PCSB 5-Year Budget</v>
      </c>
      <c r="B64" s="150">
        <f t="shared" si="4"/>
        <v>186</v>
      </c>
      <c r="C64" s="15" t="str">
        <f t="shared" si="4"/>
        <v>Kingsman Academy PCS</v>
      </c>
      <c r="D64" s="6" t="str">
        <f t="shared" si="4"/>
        <v>2025-2026</v>
      </c>
      <c r="E64" s="17" t="s">
        <v>61</v>
      </c>
      <c r="F64" s="5" t="e">
        <f>'5-Yr PCSB Budget Contingency'!F64-'5-Yr PCSB Budget No Expansion'!F64</f>
        <v>#VALUE!</v>
      </c>
      <c r="G64" s="23">
        <f>'5-Yr PCSB Budget Contingency'!G64-'5-Yr PCSB Budget No Expansion'!G64</f>
        <v>0</v>
      </c>
      <c r="H64" s="23">
        <f>'5-Yr PCSB Budget Contingency'!H64-'5-Yr PCSB Budget No Expansion'!H64</f>
        <v>696029.462369835</v>
      </c>
      <c r="I64" s="23">
        <f>'5-Yr PCSB Budget Contingency'!I64-'5-Yr PCSB Budget No Expansion'!I64</f>
        <v>700679.92371200491</v>
      </c>
      <c r="J64" s="23">
        <f>'5-Yr PCSB Budget Contingency'!J64-'5-Yr PCSB Budget No Expansion'!J64</f>
        <v>695050.73133885581</v>
      </c>
      <c r="K64" s="23">
        <f>'5-Yr PCSB Budget Contingency'!K64-'5-Yr PCSB Budget No Expansion'!K64</f>
        <v>702966.63647463452</v>
      </c>
      <c r="L64" s="83">
        <f>IF('5-Yr PCSB Budget Contingency'!G64,G64/'5-Yr PCSB Budget Contingency'!G64,0)</f>
        <v>0</v>
      </c>
      <c r="M64" s="70">
        <f>IF('5-Yr PCSB Budget Contingency'!H64,H64/'5-Yr PCSB Budget Contingency'!H64,0)</f>
        <v>0.12319118848126688</v>
      </c>
      <c r="N64" s="70">
        <f>IF('5-Yr PCSB Budget Contingency'!I64,I64/'5-Yr PCSB Budget Contingency'!I64,0)</f>
        <v>0.12193136300798577</v>
      </c>
      <c r="O64" s="70">
        <f>IF('5-Yr PCSB Budget Contingency'!J64,J64/'5-Yr PCSB Budget Contingency'!J64,0)</f>
        <v>0.11890549219311619</v>
      </c>
      <c r="P64" s="97">
        <f>IF('5-Yr PCSB Budget Contingency'!K64,K64/'5-Yr PCSB Budget Contingency'!K64,0)</f>
        <v>0.1182392017044917</v>
      </c>
    </row>
    <row r="65" spans="1:16" ht="15" customHeight="1" x14ac:dyDescent="0.45">
      <c r="A65" s="15" t="str">
        <f t="shared" si="4"/>
        <v>PCSB 5-Year Budget</v>
      </c>
      <c r="B65" s="150">
        <f t="shared" si="4"/>
        <v>186</v>
      </c>
      <c r="C65" s="15" t="str">
        <f t="shared" si="4"/>
        <v>Kingsman Academy PCS</v>
      </c>
      <c r="D65" s="6" t="str">
        <f t="shared" si="4"/>
        <v>2025-2026</v>
      </c>
      <c r="E65" s="28" t="s">
        <v>62</v>
      </c>
      <c r="F65" s="5" t="e">
        <f>'5-Yr PCSB Budget Contingency'!F65-'5-Yr PCSB Budget No Expansion'!F65</f>
        <v>#VALUE!</v>
      </c>
      <c r="G65" s="12">
        <f>'5-Yr PCSB Budget Contingency'!G65-'5-Yr PCSB Budget No Expansion'!G65</f>
        <v>0</v>
      </c>
      <c r="H65" s="12">
        <f>'5-Yr PCSB Budget Contingency'!H65-'5-Yr PCSB Budget No Expansion'!H65</f>
        <v>0</v>
      </c>
      <c r="I65" s="12">
        <f>'5-Yr PCSB Budget Contingency'!I65-'5-Yr PCSB Budget No Expansion'!I65</f>
        <v>0</v>
      </c>
      <c r="J65" s="12">
        <f>'5-Yr PCSB Budget Contingency'!J65-'5-Yr PCSB Budget No Expansion'!J65</f>
        <v>0</v>
      </c>
      <c r="K65" s="12">
        <f>'5-Yr PCSB Budget Contingency'!K65-'5-Yr PCSB Budget No Expansion'!K65</f>
        <v>0</v>
      </c>
      <c r="L65" s="75">
        <f>IF('5-Yr PCSB Budget Contingency'!G65,G65/'5-Yr PCSB Budget Contingency'!G65,0)</f>
        <v>0</v>
      </c>
      <c r="M65" s="62">
        <f>IF('5-Yr PCSB Budget Contingency'!H65,H65/'5-Yr PCSB Budget Contingency'!H65,0)</f>
        <v>0</v>
      </c>
      <c r="N65" s="62">
        <f>IF('5-Yr PCSB Budget Contingency'!I65,I65/'5-Yr PCSB Budget Contingency'!I65,0)</f>
        <v>0</v>
      </c>
      <c r="O65" s="62">
        <f>IF('5-Yr PCSB Budget Contingency'!J65,J65/'5-Yr PCSB Budget Contingency'!J65,0)</f>
        <v>0</v>
      </c>
      <c r="P65" s="89">
        <f>IF('5-Yr PCSB Budget Contingency'!K65,K65/'5-Yr PCSB Budget Contingency'!K65,0)</f>
        <v>0</v>
      </c>
    </row>
    <row r="66" spans="1:16" ht="15" customHeight="1" x14ac:dyDescent="0.45">
      <c r="A66" s="15" t="str">
        <f t="shared" si="4"/>
        <v>PCSB 5-Year Budget</v>
      </c>
      <c r="B66" s="150">
        <f t="shared" si="4"/>
        <v>186</v>
      </c>
      <c r="C66" s="15" t="str">
        <f t="shared" si="4"/>
        <v>Kingsman Academy PCS</v>
      </c>
      <c r="D66" s="6" t="str">
        <f t="shared" si="4"/>
        <v>2025-2026</v>
      </c>
      <c r="E66" s="28" t="s">
        <v>63</v>
      </c>
      <c r="F66" s="5" t="e">
        <f>'5-Yr PCSB Budget Contingency'!F66-'5-Yr PCSB Budget No Expansion'!F66</f>
        <v>#VALUE!</v>
      </c>
      <c r="G66" s="12">
        <f>'5-Yr PCSB Budget Contingency'!G66-'5-Yr PCSB Budget No Expansion'!G66</f>
        <v>0</v>
      </c>
      <c r="H66" s="12">
        <f>'5-Yr PCSB Budget Contingency'!H66-'5-Yr PCSB Budget No Expansion'!H66</f>
        <v>0</v>
      </c>
      <c r="I66" s="12">
        <f>'5-Yr PCSB Budget Contingency'!I66-'5-Yr PCSB Budget No Expansion'!I66</f>
        <v>0</v>
      </c>
      <c r="J66" s="12">
        <f>'5-Yr PCSB Budget Contingency'!J66-'5-Yr PCSB Budget No Expansion'!J66</f>
        <v>0</v>
      </c>
      <c r="K66" s="12">
        <f>'5-Yr PCSB Budget Contingency'!K66-'5-Yr PCSB Budget No Expansion'!K66</f>
        <v>0</v>
      </c>
      <c r="L66" s="75">
        <f>IF('5-Yr PCSB Budget Contingency'!G66,G66/'5-Yr PCSB Budget Contingency'!G66,0)</f>
        <v>0</v>
      </c>
      <c r="M66" s="62">
        <f>IF('5-Yr PCSB Budget Contingency'!H66,H66/'5-Yr PCSB Budget Contingency'!H66,0)</f>
        <v>0</v>
      </c>
      <c r="N66" s="62">
        <f>IF('5-Yr PCSB Budget Contingency'!I66,I66/'5-Yr PCSB Budget Contingency'!I66,0)</f>
        <v>0</v>
      </c>
      <c r="O66" s="62">
        <f>IF('5-Yr PCSB Budget Contingency'!J66,J66/'5-Yr PCSB Budget Contingency'!J66,0)</f>
        <v>0</v>
      </c>
      <c r="P66" s="89">
        <f>IF('5-Yr PCSB Budget Contingency'!K66,K66/'5-Yr PCSB Budget Contingency'!K66,0)</f>
        <v>0</v>
      </c>
    </row>
    <row r="67" spans="1:16" ht="15" customHeight="1" x14ac:dyDescent="0.45">
      <c r="A67" s="15" t="str">
        <f t="shared" si="4"/>
        <v>PCSB 5-Year Budget</v>
      </c>
      <c r="B67" s="150">
        <f t="shared" si="4"/>
        <v>186</v>
      </c>
      <c r="C67" s="15" t="str">
        <f t="shared" si="4"/>
        <v>Kingsman Academy PCS</v>
      </c>
      <c r="D67" s="6" t="str">
        <f t="shared" si="4"/>
        <v>2025-2026</v>
      </c>
      <c r="E67" s="17" t="s">
        <v>64</v>
      </c>
      <c r="F67" s="5" t="e">
        <f>'5-Yr PCSB Budget Contingency'!F67-'5-Yr PCSB Budget No Expansion'!F67</f>
        <v>#VALUE!</v>
      </c>
      <c r="G67" s="22">
        <f>'5-Yr PCSB Budget Contingency'!G67-'5-Yr PCSB Budget No Expansion'!G67</f>
        <v>0</v>
      </c>
      <c r="H67" s="22">
        <f>'5-Yr PCSB Budget Contingency'!H67-'5-Yr PCSB Budget No Expansion'!H67</f>
        <v>696029.462369835</v>
      </c>
      <c r="I67" s="22">
        <f>'5-Yr PCSB Budget Contingency'!I67-'5-Yr PCSB Budget No Expansion'!I67</f>
        <v>700679.92371200491</v>
      </c>
      <c r="J67" s="22">
        <f>'5-Yr PCSB Budget Contingency'!J67-'5-Yr PCSB Budget No Expansion'!J67</f>
        <v>695050.73133885581</v>
      </c>
      <c r="K67" s="22">
        <f>'5-Yr PCSB Budget Contingency'!K67-'5-Yr PCSB Budget No Expansion'!K67</f>
        <v>702966.63647463359</v>
      </c>
      <c r="L67" s="81">
        <f>IF('5-Yr PCSB Budget Contingency'!G67,G67/'5-Yr PCSB Budget Contingency'!G67,0)</f>
        <v>0</v>
      </c>
      <c r="M67" s="68">
        <f>IF('5-Yr PCSB Budget Contingency'!H67,H67/'5-Yr PCSB Budget Contingency'!H67,0)</f>
        <v>9.2308759722342593E-2</v>
      </c>
      <c r="N67" s="68">
        <f>IF('5-Yr PCSB Budget Contingency'!I67,I67/'5-Yr PCSB Budget Contingency'!I67,0)</f>
        <v>9.1331858861410542E-2</v>
      </c>
      <c r="O67" s="68">
        <f>IF('5-Yr PCSB Budget Contingency'!J67,J67/'5-Yr PCSB Budget Contingency'!J67,0)</f>
        <v>8.8988392807246894E-2</v>
      </c>
      <c r="P67" s="95">
        <f>IF('5-Yr PCSB Budget Contingency'!K67,K67/'5-Yr PCSB Budget Contingency'!K67,0)</f>
        <v>8.8472910391627621E-2</v>
      </c>
    </row>
    <row r="68" spans="1:16" ht="30" customHeight="1" x14ac:dyDescent="0.45">
      <c r="A68" s="15" t="str">
        <f t="shared" si="4"/>
        <v>PCSB 5-Year Budget</v>
      </c>
      <c r="B68" s="150">
        <f t="shared" si="4"/>
        <v>186</v>
      </c>
      <c r="C68" s="15" t="str">
        <f t="shared" si="4"/>
        <v>Kingsman Academy PCS</v>
      </c>
      <c r="D68" s="6" t="str">
        <f t="shared" si="4"/>
        <v>2025-2026</v>
      </c>
      <c r="E68" s="18" t="s">
        <v>65</v>
      </c>
      <c r="F68" s="5" t="e">
        <f>'5-Yr PCSB Budget Contingency'!F68-'5-Yr PCSB Budget No Expansion'!F68</f>
        <v>#VALUE!</v>
      </c>
      <c r="G68" s="12">
        <f>'5-Yr PCSB Budget Contingency'!G68-'5-Yr PCSB Budget No Expansion'!G68</f>
        <v>0</v>
      </c>
      <c r="H68" s="12">
        <f>'5-Yr PCSB Budget Contingency'!H68-'5-Yr PCSB Budget No Expansion'!H68</f>
        <v>839999.91623999993</v>
      </c>
      <c r="I68" s="12">
        <f>'5-Yr PCSB Budget Contingency'!I68-'5-Yr PCSB Budget No Expansion'!I68</f>
        <v>839999.71372719994</v>
      </c>
      <c r="J68" s="12">
        <f>'5-Yr PCSB Budget Contingency'!J68-'5-Yr PCSB Budget No Expansion'!J68</f>
        <v>1259999.6951390158</v>
      </c>
      <c r="K68" s="12">
        <f>'5-Yr PCSB Budget Contingency'!K68-'5-Yr PCSB Budget No Expansion'!K68</f>
        <v>1260000.3090417963</v>
      </c>
      <c r="L68" s="75">
        <f>IF('5-Yr PCSB Budget Contingency'!G68,G68/'5-Yr PCSB Budget Contingency'!G68,0)</f>
        <v>0</v>
      </c>
      <c r="M68" s="62">
        <f>IF('5-Yr PCSB Budget Contingency'!H68,H68/'5-Yr PCSB Budget Contingency'!H68,0)</f>
        <v>0.4129305864794714</v>
      </c>
      <c r="N68" s="62">
        <f>IF('5-Yr PCSB Budget Contingency'!I68,I68/'5-Yr PCSB Budget Contingency'!I68,0)</f>
        <v>0.40578382908727106</v>
      </c>
      <c r="O68" s="62">
        <f>IF('5-Yr PCSB Budget Contingency'!J68,J68/'5-Yr PCSB Budget Contingency'!J68,0)</f>
        <v>0.49862095464527495</v>
      </c>
      <c r="P68" s="89">
        <f>IF('5-Yr PCSB Budget Contingency'!K68,K68/'5-Yr PCSB Budget Contingency'!K68,0)</f>
        <v>0.49367075422364465</v>
      </c>
    </row>
    <row r="69" spans="1:16" ht="15" customHeight="1" x14ac:dyDescent="0.45">
      <c r="A69" s="15" t="str">
        <f t="shared" si="4"/>
        <v>PCSB 5-Year Budget</v>
      </c>
      <c r="B69" s="150">
        <f t="shared" si="4"/>
        <v>186</v>
      </c>
      <c r="C69" s="15" t="str">
        <f t="shared" si="4"/>
        <v>Kingsman Academy PCS</v>
      </c>
      <c r="D69" s="6" t="str">
        <f t="shared" si="4"/>
        <v>2025-2026</v>
      </c>
      <c r="E69" s="18" t="s">
        <v>66</v>
      </c>
      <c r="F69" s="5" t="e">
        <f>'5-Yr PCSB Budget Contingency'!F69-'5-Yr PCSB Budget No Expansion'!F69</f>
        <v>#VALUE!</v>
      </c>
      <c r="G69" s="12">
        <f>'5-Yr PCSB Budget Contingency'!G69-'5-Yr PCSB Budget No Expansion'!G69</f>
        <v>0</v>
      </c>
      <c r="H69" s="12">
        <f>'5-Yr PCSB Budget Contingency'!H69-'5-Yr PCSB Budget No Expansion'!H69</f>
        <v>240000.40129203582</v>
      </c>
      <c r="I69" s="12">
        <f>'5-Yr PCSB Budget Contingency'!I69-'5-Yr PCSB Budget No Expansion'!I69</f>
        <v>239999.98333079671</v>
      </c>
      <c r="J69" s="12">
        <f>'5-Yr PCSB Budget Contingency'!J69-'5-Yr PCSB Budget No Expansion'!J69</f>
        <v>360000.05283072055</v>
      </c>
      <c r="K69" s="12">
        <f>'5-Yr PCSB Budget Contingency'!K69-'5-Yr PCSB Budget No Expansion'!K69</f>
        <v>360000.43388733477</v>
      </c>
      <c r="L69" s="75">
        <f>IF('5-Yr PCSB Budget Contingency'!G69,G69/'5-Yr PCSB Budget Contingency'!G69,0)</f>
        <v>0</v>
      </c>
      <c r="M69" s="62">
        <f>IF('5-Yr PCSB Budget Contingency'!H69,H69/'5-Yr PCSB Budget Contingency'!H69,0)</f>
        <v>0.12234425540749787</v>
      </c>
      <c r="N69" s="62">
        <f>IF('5-Yr PCSB Budget Contingency'!I69,I69/'5-Yr PCSB Budget Contingency'!I69,0)</f>
        <v>0.11920542788582539</v>
      </c>
      <c r="O69" s="62">
        <f>IF('5-Yr PCSB Budget Contingency'!J69,J69/'5-Yr PCSB Budget Contingency'!J69,0)</f>
        <v>0.16464438548125801</v>
      </c>
      <c r="P69" s="89">
        <f>IF('5-Yr PCSB Budget Contingency'!K69,K69/'5-Yr PCSB Budget Contingency'!K69,0)</f>
        <v>0.16193899850176682</v>
      </c>
    </row>
    <row r="70" spans="1:16" ht="15" customHeight="1" x14ac:dyDescent="0.45">
      <c r="A70" s="15" t="str">
        <f t="shared" si="4"/>
        <v>PCSB 5-Year Budget</v>
      </c>
      <c r="B70" s="150">
        <f t="shared" si="4"/>
        <v>186</v>
      </c>
      <c r="C70" s="15" t="str">
        <f t="shared" si="4"/>
        <v>Kingsman Academy PCS</v>
      </c>
      <c r="D70" s="6" t="str">
        <f t="shared" si="4"/>
        <v>2025-2026</v>
      </c>
      <c r="E70" s="18" t="s">
        <v>67</v>
      </c>
      <c r="F70" s="5" t="e">
        <f>'5-Yr PCSB Budget Contingency'!F70-'5-Yr PCSB Budget No Expansion'!F70</f>
        <v>#VALUE!</v>
      </c>
      <c r="G70" s="12">
        <f ca="1">'5-Yr PCSB Budget Contingency'!G70-'5-Yr PCSB Budget No Expansion'!G70</f>
        <v>0</v>
      </c>
      <c r="H70" s="12">
        <f>'5-Yr PCSB Budget Contingency'!H70-'5-Yr PCSB Budget No Expansion'!H70</f>
        <v>0</v>
      </c>
      <c r="I70" s="12">
        <f>'5-Yr PCSB Budget Contingency'!I70-'5-Yr PCSB Budget No Expansion'!I70</f>
        <v>0</v>
      </c>
      <c r="J70" s="12">
        <f>'5-Yr PCSB Budget Contingency'!J70-'5-Yr PCSB Budget No Expansion'!J70</f>
        <v>0</v>
      </c>
      <c r="K70" s="12">
        <f>'5-Yr PCSB Budget Contingency'!K70-'5-Yr PCSB Budget No Expansion'!K70</f>
        <v>0</v>
      </c>
      <c r="L70" s="75">
        <f ca="1">IF('5-Yr PCSB Budget Contingency'!G70,G70/'5-Yr PCSB Budget Contingency'!G70,0)</f>
        <v>0</v>
      </c>
      <c r="M70" s="62">
        <f>IF('5-Yr PCSB Budget Contingency'!H70,H70/'5-Yr PCSB Budget Contingency'!H70,0)</f>
        <v>0</v>
      </c>
      <c r="N70" s="62">
        <f>IF('5-Yr PCSB Budget Contingency'!I70,I70/'5-Yr PCSB Budget Contingency'!I70,0)</f>
        <v>0</v>
      </c>
      <c r="O70" s="62">
        <f>IF('5-Yr PCSB Budget Contingency'!J70,J70/'5-Yr PCSB Budget Contingency'!J70,0)</f>
        <v>0</v>
      </c>
      <c r="P70" s="89">
        <f>IF('5-Yr PCSB Budget Contingency'!K70,K70/'5-Yr PCSB Budget Contingency'!K70,0)</f>
        <v>0</v>
      </c>
    </row>
    <row r="71" spans="1:16" ht="15" customHeight="1" x14ac:dyDescent="0.45">
      <c r="A71" s="15" t="str">
        <f t="shared" si="4"/>
        <v>PCSB 5-Year Budget</v>
      </c>
      <c r="B71" s="150">
        <f t="shared" si="4"/>
        <v>186</v>
      </c>
      <c r="C71" s="15" t="str">
        <f t="shared" si="4"/>
        <v>Kingsman Academy PCS</v>
      </c>
      <c r="D71" s="6" t="str">
        <f t="shared" si="4"/>
        <v>2025-2026</v>
      </c>
      <c r="E71" s="17" t="s">
        <v>68</v>
      </c>
      <c r="F71" s="5" t="e">
        <f>'5-Yr PCSB Budget Contingency'!F71-'5-Yr PCSB Budget No Expansion'!F71</f>
        <v>#VALUE!</v>
      </c>
      <c r="G71" s="22">
        <f ca="1">'5-Yr PCSB Budget Contingency'!G71-'5-Yr PCSB Budget No Expansion'!G71</f>
        <v>0</v>
      </c>
      <c r="H71" s="22">
        <f>'5-Yr PCSB Budget Contingency'!H71-'5-Yr PCSB Budget No Expansion'!H71</f>
        <v>1080000.3175320355</v>
      </c>
      <c r="I71" s="22">
        <f>'5-Yr PCSB Budget Contingency'!I71-'5-Yr PCSB Budget No Expansion'!I71</f>
        <v>1079999.6970579969</v>
      </c>
      <c r="J71" s="22">
        <f>'5-Yr PCSB Budget Contingency'!J71-'5-Yr PCSB Budget No Expansion'!J71</f>
        <v>1619999.7479697359</v>
      </c>
      <c r="K71" s="22">
        <f>'5-Yr PCSB Budget Contingency'!K71-'5-Yr PCSB Budget No Expansion'!K71</f>
        <v>1620000.7429291308</v>
      </c>
      <c r="L71" s="81">
        <f ca="1">IF('5-Yr PCSB Budget Contingency'!G71,G71/'5-Yr PCSB Budget Contingency'!G71,0)</f>
        <v>0</v>
      </c>
      <c r="M71" s="68">
        <f>IF('5-Yr PCSB Budget Contingency'!H71,H71/'5-Yr PCSB Budget Contingency'!H71,0)</f>
        <v>0.25087575765781428</v>
      </c>
      <c r="N71" s="68">
        <f>IF('5-Yr PCSB Budget Contingency'!I71,I71/'5-Yr PCSB Budget Contingency'!I71,0)</f>
        <v>0.2453614623042894</v>
      </c>
      <c r="O71" s="68">
        <f>IF('5-Yr PCSB Budget Contingency'!J71,J71/'5-Yr PCSB Budget Contingency'!J71,0)</f>
        <v>0.32134448091457191</v>
      </c>
      <c r="P71" s="95">
        <f>IF('5-Yr PCSB Budget Contingency'!K71,K71/'5-Yr PCSB Budget Contingency'!K71,0)</f>
        <v>0.31704137808364491</v>
      </c>
    </row>
    <row r="72" spans="1:16" ht="30" customHeight="1" x14ac:dyDescent="0.45">
      <c r="A72" s="15" t="str">
        <f t="shared" si="4"/>
        <v>PCSB 5-Year Budget</v>
      </c>
      <c r="B72" s="150">
        <f t="shared" si="4"/>
        <v>186</v>
      </c>
      <c r="C72" s="15" t="str">
        <f t="shared" si="4"/>
        <v>Kingsman Academy PCS</v>
      </c>
      <c r="D72" s="6" t="str">
        <f t="shared" si="4"/>
        <v>2025-2026</v>
      </c>
      <c r="E72" t="s">
        <v>69</v>
      </c>
      <c r="F72" s="5" t="e">
        <f>'5-Yr PCSB Budget Contingency'!F72-'5-Yr PCSB Budget No Expansion'!F72</f>
        <v>#VALUE!</v>
      </c>
      <c r="G72" s="12">
        <f>'5-Yr PCSB Budget Contingency'!G72-'5-Yr PCSB Budget No Expansion'!G72</f>
        <v>0</v>
      </c>
      <c r="H72" s="12">
        <f>'5-Yr PCSB Budget Contingency'!H72-'5-Yr PCSB Budget No Expansion'!H72</f>
        <v>0</v>
      </c>
      <c r="I72" s="12">
        <f>'5-Yr PCSB Budget Contingency'!I72-'5-Yr PCSB Budget No Expansion'!I72</f>
        <v>0</v>
      </c>
      <c r="J72" s="12">
        <f>'5-Yr PCSB Budget Contingency'!J72-'5-Yr PCSB Budget No Expansion'!J72</f>
        <v>0</v>
      </c>
      <c r="K72" s="12">
        <f>'5-Yr PCSB Budget Contingency'!K72-'5-Yr PCSB Budget No Expansion'!K72</f>
        <v>0</v>
      </c>
      <c r="L72" s="75">
        <f>IF('5-Yr PCSB Budget Contingency'!G72,G72/'5-Yr PCSB Budget Contingency'!G72,0)</f>
        <v>0</v>
      </c>
      <c r="M72" s="62">
        <f>IF('5-Yr PCSB Budget Contingency'!H72,H72/'5-Yr PCSB Budget Contingency'!H72,0)</f>
        <v>0</v>
      </c>
      <c r="N72" s="62">
        <f>IF('5-Yr PCSB Budget Contingency'!I72,I72/'5-Yr PCSB Budget Contingency'!I72,0)</f>
        <v>0</v>
      </c>
      <c r="O72" s="62">
        <f>IF('5-Yr PCSB Budget Contingency'!J72,J72/'5-Yr PCSB Budget Contingency'!J72,0)</f>
        <v>0</v>
      </c>
      <c r="P72" s="89">
        <f>IF('5-Yr PCSB Budget Contingency'!K72,K72/'5-Yr PCSB Budget Contingency'!K72,0)</f>
        <v>0</v>
      </c>
    </row>
    <row r="73" spans="1:16" x14ac:dyDescent="0.45">
      <c r="A73" s="15" t="str">
        <f t="shared" si="4"/>
        <v>PCSB 5-Year Budget</v>
      </c>
      <c r="B73" s="150">
        <f t="shared" si="4"/>
        <v>186</v>
      </c>
      <c r="C73" s="15" t="str">
        <f t="shared" si="4"/>
        <v>Kingsman Academy PCS</v>
      </c>
      <c r="D73" s="6" t="str">
        <f t="shared" si="4"/>
        <v>2025-2026</v>
      </c>
      <c r="E73" t="s">
        <v>70</v>
      </c>
      <c r="F73" s="5" t="e">
        <f>'5-Yr PCSB Budget Contingency'!F73-'5-Yr PCSB Budget No Expansion'!F73</f>
        <v>#VALUE!</v>
      </c>
      <c r="G73" s="12">
        <f>'5-Yr PCSB Budget Contingency'!G73-'5-Yr PCSB Budget No Expansion'!G73</f>
        <v>-10492</v>
      </c>
      <c r="H73" s="12">
        <f>'5-Yr PCSB Budget Contingency'!H73-'5-Yr PCSB Budget No Expansion'!H73</f>
        <v>0</v>
      </c>
      <c r="I73" s="12">
        <f>'5-Yr PCSB Budget Contingency'!I73-'5-Yr PCSB Budget No Expansion'!I73</f>
        <v>0</v>
      </c>
      <c r="J73" s="12">
        <f>'5-Yr PCSB Budget Contingency'!J73-'5-Yr PCSB Budget No Expansion'!J73</f>
        <v>0</v>
      </c>
      <c r="K73" s="12">
        <f>'5-Yr PCSB Budget Contingency'!K73-'5-Yr PCSB Budget No Expansion'!K73</f>
        <v>0</v>
      </c>
      <c r="L73" s="75">
        <f>IF('5-Yr PCSB Budget Contingency'!G73,G73/'5-Yr PCSB Budget Contingency'!G73,0)</f>
        <v>-2.9753987947536333E-2</v>
      </c>
      <c r="M73" s="62">
        <f>IF('5-Yr PCSB Budget Contingency'!H73,H73/'5-Yr PCSB Budget Contingency'!H73,0)</f>
        <v>0</v>
      </c>
      <c r="N73" s="62">
        <f>IF('5-Yr PCSB Budget Contingency'!I73,I73/'5-Yr PCSB Budget Contingency'!I73,0)</f>
        <v>0</v>
      </c>
      <c r="O73" s="62">
        <f>IF('5-Yr PCSB Budget Contingency'!J73,J73/'5-Yr PCSB Budget Contingency'!J73,0)</f>
        <v>0</v>
      </c>
      <c r="P73" s="89">
        <f>IF('5-Yr PCSB Budget Contingency'!K73,K73/'5-Yr PCSB Budget Contingency'!K73,0)</f>
        <v>0</v>
      </c>
    </row>
    <row r="74" spans="1:16" x14ac:dyDescent="0.45">
      <c r="A74" s="15" t="str">
        <f t="shared" si="4"/>
        <v>PCSB 5-Year Budget</v>
      </c>
      <c r="B74" s="150">
        <f t="shared" si="4"/>
        <v>186</v>
      </c>
      <c r="C74" s="15" t="str">
        <f t="shared" si="4"/>
        <v>Kingsman Academy PCS</v>
      </c>
      <c r="D74" s="6" t="str">
        <f t="shared" si="4"/>
        <v>2025-2026</v>
      </c>
      <c r="E74" t="s">
        <v>71</v>
      </c>
      <c r="F74" s="5" t="e">
        <f>'5-Yr PCSB Budget Contingency'!F74-'5-Yr PCSB Budget No Expansion'!F74</f>
        <v>#VALUE!</v>
      </c>
      <c r="G74" s="12">
        <f>'5-Yr PCSB Budget Contingency'!G74-'5-Yr PCSB Budget No Expansion'!G74</f>
        <v>0</v>
      </c>
      <c r="H74" s="12">
        <f>'5-Yr PCSB Budget Contingency'!H74-'5-Yr PCSB Budget No Expansion'!H74</f>
        <v>0</v>
      </c>
      <c r="I74" s="12">
        <f>'5-Yr PCSB Budget Contingency'!I74-'5-Yr PCSB Budget No Expansion'!I74</f>
        <v>0</v>
      </c>
      <c r="J74" s="12">
        <f>'5-Yr PCSB Budget Contingency'!J74-'5-Yr PCSB Budget No Expansion'!J74</f>
        <v>0</v>
      </c>
      <c r="K74" s="12">
        <f>'5-Yr PCSB Budget Contingency'!K74-'5-Yr PCSB Budget No Expansion'!K74</f>
        <v>0</v>
      </c>
      <c r="L74" s="75">
        <f>IF('5-Yr PCSB Budget Contingency'!G74,G74/'5-Yr PCSB Budget Contingency'!G74,0)</f>
        <v>0</v>
      </c>
      <c r="M74" s="62">
        <f>IF('5-Yr PCSB Budget Contingency'!H74,H74/'5-Yr PCSB Budget Contingency'!H74,0)</f>
        <v>0</v>
      </c>
      <c r="N74" s="62">
        <f>IF('5-Yr PCSB Budget Contingency'!I74,I74/'5-Yr PCSB Budget Contingency'!I74,0)</f>
        <v>0</v>
      </c>
      <c r="O74" s="62">
        <f>IF('5-Yr PCSB Budget Contingency'!J74,J74/'5-Yr PCSB Budget Contingency'!J74,0)</f>
        <v>0</v>
      </c>
      <c r="P74" s="89">
        <f>IF('5-Yr PCSB Budget Contingency'!K74,K74/'5-Yr PCSB Budget Contingency'!K74,0)</f>
        <v>0</v>
      </c>
    </row>
    <row r="75" spans="1:16" x14ac:dyDescent="0.45">
      <c r="A75" s="15" t="str">
        <f t="shared" si="4"/>
        <v>PCSB 5-Year Budget</v>
      </c>
      <c r="B75" s="150">
        <f t="shared" si="4"/>
        <v>186</v>
      </c>
      <c r="C75" s="15" t="str">
        <f t="shared" si="4"/>
        <v>Kingsman Academy PCS</v>
      </c>
      <c r="D75" s="6" t="str">
        <f t="shared" si="4"/>
        <v>2025-2026</v>
      </c>
      <c r="E75" t="s">
        <v>72</v>
      </c>
      <c r="F75" s="5" t="e">
        <f>'5-Yr PCSB Budget Contingency'!F75-'5-Yr PCSB Budget No Expansion'!F75</f>
        <v>#VALUE!</v>
      </c>
      <c r="G75" s="12">
        <f>'5-Yr PCSB Budget Contingency'!G75-'5-Yr PCSB Budget No Expansion'!G75</f>
        <v>10501</v>
      </c>
      <c r="H75" s="12">
        <f>'5-Yr PCSB Budget Contingency'!H75-'5-Yr PCSB Budget No Expansion'!H75</f>
        <v>0</v>
      </c>
      <c r="I75" s="12">
        <f>'5-Yr PCSB Budget Contingency'!I75-'5-Yr PCSB Budget No Expansion'!I75</f>
        <v>0</v>
      </c>
      <c r="J75" s="12">
        <f>'5-Yr PCSB Budget Contingency'!J75-'5-Yr PCSB Budget No Expansion'!J75</f>
        <v>0</v>
      </c>
      <c r="K75" s="12">
        <f>'5-Yr PCSB Budget Contingency'!K75-'5-Yr PCSB Budget No Expansion'!K75</f>
        <v>0</v>
      </c>
      <c r="L75" s="75">
        <f>IF('5-Yr PCSB Budget Contingency'!G75,G75/'5-Yr PCSB Budget Contingency'!G75,0)</f>
        <v>4.1283682311037025E-2</v>
      </c>
      <c r="M75" s="62">
        <f>IF('5-Yr PCSB Budget Contingency'!H75,H75/'5-Yr PCSB Budget Contingency'!H75,0)</f>
        <v>0</v>
      </c>
      <c r="N75" s="62">
        <f>IF('5-Yr PCSB Budget Contingency'!I75,I75/'5-Yr PCSB Budget Contingency'!I75,0)</f>
        <v>0</v>
      </c>
      <c r="O75" s="62">
        <f>IF('5-Yr PCSB Budget Contingency'!J75,J75/'5-Yr PCSB Budget Contingency'!J75,0)</f>
        <v>0</v>
      </c>
      <c r="P75" s="89">
        <f>IF('5-Yr PCSB Budget Contingency'!K75,K75/'5-Yr PCSB Budget Contingency'!K75,0)</f>
        <v>0</v>
      </c>
    </row>
    <row r="76" spans="1:16" x14ac:dyDescent="0.45">
      <c r="A76" s="15" t="str">
        <f t="shared" si="4"/>
        <v>PCSB 5-Year Budget</v>
      </c>
      <c r="B76" s="150">
        <f t="shared" si="4"/>
        <v>186</v>
      </c>
      <c r="C76" s="15" t="str">
        <f t="shared" si="4"/>
        <v>Kingsman Academy PCS</v>
      </c>
      <c r="D76" s="6" t="str">
        <f t="shared" si="4"/>
        <v>2025-2026</v>
      </c>
      <c r="E76" t="s">
        <v>73</v>
      </c>
      <c r="F76" s="5" t="e">
        <f>'5-Yr PCSB Budget Contingency'!F76-'5-Yr PCSB Budget No Expansion'!F76</f>
        <v>#VALUE!</v>
      </c>
      <c r="G76" s="12">
        <f>'5-Yr PCSB Budget Contingency'!G76-'5-Yr PCSB Budget No Expansion'!G76</f>
        <v>0</v>
      </c>
      <c r="H76" s="12">
        <f>'5-Yr PCSB Budget Contingency'!H76-'5-Yr PCSB Budget No Expansion'!H76</f>
        <v>0</v>
      </c>
      <c r="I76" s="12">
        <f>'5-Yr PCSB Budget Contingency'!I76-'5-Yr PCSB Budget No Expansion'!I76</f>
        <v>0</v>
      </c>
      <c r="J76" s="12">
        <f>'5-Yr PCSB Budget Contingency'!J76-'5-Yr PCSB Budget No Expansion'!J76</f>
        <v>0</v>
      </c>
      <c r="K76" s="12">
        <f>'5-Yr PCSB Budget Contingency'!K76-'5-Yr PCSB Budget No Expansion'!K76</f>
        <v>0</v>
      </c>
      <c r="L76" s="75">
        <f>IF('5-Yr PCSB Budget Contingency'!G76,G76/'5-Yr PCSB Budget Contingency'!G76,0)</f>
        <v>0</v>
      </c>
      <c r="M76" s="62">
        <f>IF('5-Yr PCSB Budget Contingency'!H76,H76/'5-Yr PCSB Budget Contingency'!H76,0)</f>
        <v>0</v>
      </c>
      <c r="N76" s="62">
        <f>IF('5-Yr PCSB Budget Contingency'!I76,I76/'5-Yr PCSB Budget Contingency'!I76,0)</f>
        <v>0</v>
      </c>
      <c r="O76" s="62">
        <f>IF('5-Yr PCSB Budget Contingency'!J76,J76/'5-Yr PCSB Budget Contingency'!J76,0)</f>
        <v>0</v>
      </c>
      <c r="P76" s="89">
        <f>IF('5-Yr PCSB Budget Contingency'!K76,K76/'5-Yr PCSB Budget Contingency'!K76,0)</f>
        <v>0</v>
      </c>
    </row>
    <row r="77" spans="1:16" x14ac:dyDescent="0.45">
      <c r="A77" s="15" t="str">
        <f t="shared" si="4"/>
        <v>PCSB 5-Year Budget</v>
      </c>
      <c r="B77" s="150">
        <f t="shared" si="4"/>
        <v>186</v>
      </c>
      <c r="C77" s="15" t="str">
        <f t="shared" si="4"/>
        <v>Kingsman Academy PCS</v>
      </c>
      <c r="D77" s="6" t="str">
        <f t="shared" si="4"/>
        <v>2025-2026</v>
      </c>
      <c r="E77" t="s">
        <v>74</v>
      </c>
      <c r="F77" s="5" t="e">
        <f>'5-Yr PCSB Budget Contingency'!F77-'5-Yr PCSB Budget No Expansion'!F77</f>
        <v>#VALUE!</v>
      </c>
      <c r="G77" s="12">
        <f>'5-Yr PCSB Budget Contingency'!G77-'5-Yr PCSB Budget No Expansion'!G77</f>
        <v>0</v>
      </c>
      <c r="H77" s="12">
        <f>'5-Yr PCSB Budget Contingency'!H77-'5-Yr PCSB Budget No Expansion'!H77</f>
        <v>0</v>
      </c>
      <c r="I77" s="12">
        <f>'5-Yr PCSB Budget Contingency'!I77-'5-Yr PCSB Budget No Expansion'!I77</f>
        <v>0</v>
      </c>
      <c r="J77" s="12">
        <f>'5-Yr PCSB Budget Contingency'!J77-'5-Yr PCSB Budget No Expansion'!J77</f>
        <v>0</v>
      </c>
      <c r="K77" s="12">
        <f>'5-Yr PCSB Budget Contingency'!K77-'5-Yr PCSB Budget No Expansion'!K77</f>
        <v>0</v>
      </c>
      <c r="L77" s="75">
        <f>IF('5-Yr PCSB Budget Contingency'!G77,G77/'5-Yr PCSB Budget Contingency'!G77,0)</f>
        <v>0</v>
      </c>
      <c r="M77" s="62">
        <f>IF('5-Yr PCSB Budget Contingency'!H77,H77/'5-Yr PCSB Budget Contingency'!H77,0)</f>
        <v>0</v>
      </c>
      <c r="N77" s="62">
        <f>IF('5-Yr PCSB Budget Contingency'!I77,I77/'5-Yr PCSB Budget Contingency'!I77,0)</f>
        <v>0</v>
      </c>
      <c r="O77" s="62">
        <f>IF('5-Yr PCSB Budget Contingency'!J77,J77/'5-Yr PCSB Budget Contingency'!J77,0)</f>
        <v>0</v>
      </c>
      <c r="P77" s="89">
        <f>IF('5-Yr PCSB Budget Contingency'!K77,K77/'5-Yr PCSB Budget Contingency'!K77,0)</f>
        <v>0</v>
      </c>
    </row>
    <row r="78" spans="1:16" x14ac:dyDescent="0.45">
      <c r="A78" s="15" t="str">
        <f t="shared" si="4"/>
        <v>PCSB 5-Year Budget</v>
      </c>
      <c r="B78" s="150">
        <f t="shared" si="4"/>
        <v>186</v>
      </c>
      <c r="C78" s="15" t="str">
        <f t="shared" si="4"/>
        <v>Kingsman Academy PCS</v>
      </c>
      <c r="D78" s="6" t="str">
        <f t="shared" si="4"/>
        <v>2025-2026</v>
      </c>
      <c r="E78" t="s">
        <v>75</v>
      </c>
      <c r="F78" s="5" t="e">
        <f>'5-Yr PCSB Budget Contingency'!F78-'5-Yr PCSB Budget No Expansion'!F78</f>
        <v>#VALUE!</v>
      </c>
      <c r="G78" s="12">
        <f>'5-Yr PCSB Budget Contingency'!G78-'5-Yr PCSB Budget No Expansion'!G78</f>
        <v>0</v>
      </c>
      <c r="H78" s="12">
        <f>'5-Yr PCSB Budget Contingency'!H78-'5-Yr PCSB Budget No Expansion'!H78</f>
        <v>0</v>
      </c>
      <c r="I78" s="12">
        <f>'5-Yr PCSB Budget Contingency'!I78-'5-Yr PCSB Budget No Expansion'!I78</f>
        <v>0</v>
      </c>
      <c r="J78" s="12">
        <f>'5-Yr PCSB Budget Contingency'!J78-'5-Yr PCSB Budget No Expansion'!J78</f>
        <v>0</v>
      </c>
      <c r="K78" s="12">
        <f>'5-Yr PCSB Budget Contingency'!K78-'5-Yr PCSB Budget No Expansion'!K78</f>
        <v>0</v>
      </c>
      <c r="L78" s="75">
        <f>IF('5-Yr PCSB Budget Contingency'!G78,G78/'5-Yr PCSB Budget Contingency'!G78,0)</f>
        <v>0</v>
      </c>
      <c r="M78" s="62">
        <f>IF('5-Yr PCSB Budget Contingency'!H78,H78/'5-Yr PCSB Budget Contingency'!H78,0)</f>
        <v>0</v>
      </c>
      <c r="N78" s="62">
        <f>IF('5-Yr PCSB Budget Contingency'!I78,I78/'5-Yr PCSB Budget Contingency'!I78,0)</f>
        <v>0</v>
      </c>
      <c r="O78" s="62">
        <f>IF('5-Yr PCSB Budget Contingency'!J78,J78/'5-Yr PCSB Budget Contingency'!J78,0)</f>
        <v>0</v>
      </c>
      <c r="P78" s="89">
        <f>IF('5-Yr PCSB Budget Contingency'!K78,K78/'5-Yr PCSB Budget Contingency'!K78,0)</f>
        <v>0</v>
      </c>
    </row>
    <row r="79" spans="1:16" x14ac:dyDescent="0.45">
      <c r="A79" s="15" t="str">
        <f t="shared" si="4"/>
        <v>PCSB 5-Year Budget</v>
      </c>
      <c r="B79" s="150">
        <f t="shared" si="4"/>
        <v>186</v>
      </c>
      <c r="C79" s="15" t="str">
        <f t="shared" si="4"/>
        <v>Kingsman Academy PCS</v>
      </c>
      <c r="D79" s="6" t="str">
        <f t="shared" si="4"/>
        <v>2025-2026</v>
      </c>
      <c r="E79" s="17" t="s">
        <v>76</v>
      </c>
      <c r="F79" s="5" t="e">
        <f>'5-Yr PCSB Budget Contingency'!F79-'5-Yr PCSB Budget No Expansion'!F79</f>
        <v>#VALUE!</v>
      </c>
      <c r="G79" s="22">
        <f>'5-Yr PCSB Budget Contingency'!G79-'5-Yr PCSB Budget No Expansion'!G79</f>
        <v>9</v>
      </c>
      <c r="H79" s="22">
        <f>'5-Yr PCSB Budget Contingency'!H79-'5-Yr PCSB Budget No Expansion'!H79</f>
        <v>0</v>
      </c>
      <c r="I79" s="22">
        <f>'5-Yr PCSB Budget Contingency'!I79-'5-Yr PCSB Budget No Expansion'!I79</f>
        <v>0</v>
      </c>
      <c r="J79" s="22">
        <f>'5-Yr PCSB Budget Contingency'!J79-'5-Yr PCSB Budget No Expansion'!J79</f>
        <v>0</v>
      </c>
      <c r="K79" s="22">
        <f>'5-Yr PCSB Budget Contingency'!K79-'5-Yr PCSB Budget No Expansion'!K79</f>
        <v>0</v>
      </c>
      <c r="L79" s="81">
        <f>IF('5-Yr PCSB Budget Contingency'!G79,G79/'5-Yr PCSB Budget Contingency'!G79,0)</f>
        <v>3.4401684000655924E-6</v>
      </c>
      <c r="M79" s="68">
        <f>IF('5-Yr PCSB Budget Contingency'!H79,H79/'5-Yr PCSB Budget Contingency'!H79,0)</f>
        <v>0</v>
      </c>
      <c r="N79" s="68">
        <f>IF('5-Yr PCSB Budget Contingency'!I79,I79/'5-Yr PCSB Budget Contingency'!I79,0)</f>
        <v>0</v>
      </c>
      <c r="O79" s="68">
        <f>IF('5-Yr PCSB Budget Contingency'!J79,J79/'5-Yr PCSB Budget Contingency'!J79,0)</f>
        <v>0</v>
      </c>
      <c r="P79" s="95">
        <f>IF('5-Yr PCSB Budget Contingency'!K79,K79/'5-Yr PCSB Budget Contingency'!K79,0)</f>
        <v>0</v>
      </c>
    </row>
    <row r="80" spans="1:16" x14ac:dyDescent="0.45">
      <c r="A80" s="15" t="str">
        <f t="shared" si="4"/>
        <v>PCSB 5-Year Budget</v>
      </c>
      <c r="B80" s="150">
        <f t="shared" si="4"/>
        <v>186</v>
      </c>
      <c r="C80" s="15" t="str">
        <f t="shared" si="4"/>
        <v>Kingsman Academy PCS</v>
      </c>
      <c r="D80" s="6" t="str">
        <f t="shared" si="4"/>
        <v>2025-2026</v>
      </c>
      <c r="E80" s="17" t="s">
        <v>77</v>
      </c>
      <c r="F80" s="5" t="e">
        <f>'5-Yr PCSB Budget Contingency'!F80-'5-Yr PCSB Budget No Expansion'!F80</f>
        <v>#VALUE!</v>
      </c>
      <c r="G80" s="22">
        <f>'5-Yr PCSB Budget Contingency'!G80-'5-Yr PCSB Budget No Expansion'!G80</f>
        <v>0</v>
      </c>
      <c r="H80" s="22">
        <f>'5-Yr PCSB Budget Contingency'!H80-'5-Yr PCSB Budget No Expansion'!H80</f>
        <v>0</v>
      </c>
      <c r="I80" s="22">
        <f>'5-Yr PCSB Budget Contingency'!I80-'5-Yr PCSB Budget No Expansion'!I80</f>
        <v>0</v>
      </c>
      <c r="J80" s="22">
        <f>'5-Yr PCSB Budget Contingency'!J80-'5-Yr PCSB Budget No Expansion'!J80</f>
        <v>0</v>
      </c>
      <c r="K80" s="22">
        <f>'5-Yr PCSB Budget Contingency'!K80-'5-Yr PCSB Budget No Expansion'!K80</f>
        <v>0</v>
      </c>
      <c r="L80" s="81">
        <f>IF('5-Yr PCSB Budget Contingency'!G80,G80/'5-Yr PCSB Budget Contingency'!G80,0)</f>
        <v>0</v>
      </c>
      <c r="M80" s="68">
        <f>IF('5-Yr PCSB Budget Contingency'!H80,H80/'5-Yr PCSB Budget Contingency'!H80,0)</f>
        <v>0</v>
      </c>
      <c r="N80" s="68">
        <f>IF('5-Yr PCSB Budget Contingency'!I80,I80/'5-Yr PCSB Budget Contingency'!I80,0)</f>
        <v>0</v>
      </c>
      <c r="O80" s="68">
        <f>IF('5-Yr PCSB Budget Contingency'!J80,J80/'5-Yr PCSB Budget Contingency'!J80,0)</f>
        <v>0</v>
      </c>
      <c r="P80" s="95">
        <f>IF('5-Yr PCSB Budget Contingency'!K80,K80/'5-Yr PCSB Budget Contingency'!K80,0)</f>
        <v>0</v>
      </c>
    </row>
    <row r="81" spans="1:16" x14ac:dyDescent="0.45">
      <c r="A81" s="15" t="str">
        <f t="shared" si="4"/>
        <v>PCSB 5-Year Budget</v>
      </c>
      <c r="B81" s="150">
        <f t="shared" si="4"/>
        <v>186</v>
      </c>
      <c r="C81" s="15" t="str">
        <f t="shared" si="4"/>
        <v>Kingsman Academy PCS</v>
      </c>
      <c r="D81" s="6" t="str">
        <f t="shared" si="4"/>
        <v>2025-2026</v>
      </c>
      <c r="E81" s="17" t="s">
        <v>78</v>
      </c>
      <c r="F81" s="5" t="e">
        <f>'5-Yr PCSB Budget Contingency'!F81-'5-Yr PCSB Budget No Expansion'!F81</f>
        <v>#VALUE!</v>
      </c>
      <c r="G81" s="22">
        <f>'5-Yr PCSB Budget Contingency'!G81-'5-Yr PCSB Budget No Expansion'!G81</f>
        <v>9</v>
      </c>
      <c r="H81" s="22">
        <f>'5-Yr PCSB Budget Contingency'!H81-'5-Yr PCSB Budget No Expansion'!H81</f>
        <v>0</v>
      </c>
      <c r="I81" s="22">
        <f>'5-Yr PCSB Budget Contingency'!I81-'5-Yr PCSB Budget No Expansion'!I81</f>
        <v>0</v>
      </c>
      <c r="J81" s="22">
        <f>'5-Yr PCSB Budget Contingency'!J81-'5-Yr PCSB Budget No Expansion'!J81</f>
        <v>0</v>
      </c>
      <c r="K81" s="22">
        <f>'5-Yr PCSB Budget Contingency'!K81-'5-Yr PCSB Budget No Expansion'!K81</f>
        <v>0</v>
      </c>
      <c r="L81" s="81">
        <f>IF('5-Yr PCSB Budget Contingency'!G81,G81/'5-Yr PCSB Budget Contingency'!G81,0)</f>
        <v>3.4401684000655924E-6</v>
      </c>
      <c r="M81" s="68">
        <f>IF('5-Yr PCSB Budget Contingency'!H81,H81/'5-Yr PCSB Budget Contingency'!H81,0)</f>
        <v>0</v>
      </c>
      <c r="N81" s="68">
        <f>IF('5-Yr PCSB Budget Contingency'!I81,I81/'5-Yr PCSB Budget Contingency'!I81,0)</f>
        <v>0</v>
      </c>
      <c r="O81" s="68">
        <f>IF('5-Yr PCSB Budget Contingency'!J81,J81/'5-Yr PCSB Budget Contingency'!J81,0)</f>
        <v>0</v>
      </c>
      <c r="P81" s="95">
        <f>IF('5-Yr PCSB Budget Contingency'!K81,K81/'5-Yr PCSB Budget Contingency'!K81,0)</f>
        <v>0</v>
      </c>
    </row>
    <row r="82" spans="1:16" ht="30" customHeight="1" x14ac:dyDescent="0.45">
      <c r="A82" s="15" t="str">
        <f t="shared" si="4"/>
        <v>PCSB 5-Year Budget</v>
      </c>
      <c r="B82" s="150">
        <f t="shared" si="4"/>
        <v>186</v>
      </c>
      <c r="C82" s="15" t="str">
        <f t="shared" si="4"/>
        <v>Kingsman Academy PCS</v>
      </c>
      <c r="D82" s="6" t="str">
        <f t="shared" si="4"/>
        <v>2025-2026</v>
      </c>
      <c r="E82" t="s">
        <v>79</v>
      </c>
      <c r="F82" s="5" t="e">
        <f>'5-Yr PCSB Budget Contingency'!F82-'5-Yr PCSB Budget No Expansion'!F82</f>
        <v>#VALUE!</v>
      </c>
      <c r="G82" s="12">
        <f>'5-Yr PCSB Budget Contingency'!G82-'5-Yr PCSB Budget No Expansion'!G82</f>
        <v>0</v>
      </c>
      <c r="H82" s="12">
        <f>'5-Yr PCSB Budget Contingency'!H82-'5-Yr PCSB Budget No Expansion'!H82</f>
        <v>0</v>
      </c>
      <c r="I82" s="12">
        <f>'5-Yr PCSB Budget Contingency'!I82-'5-Yr PCSB Budget No Expansion'!I82</f>
        <v>0</v>
      </c>
      <c r="J82" s="12">
        <f>'5-Yr PCSB Budget Contingency'!J82-'5-Yr PCSB Budget No Expansion'!J82</f>
        <v>-14285</v>
      </c>
      <c r="K82" s="12">
        <f>'5-Yr PCSB Budget Contingency'!K82-'5-Yr PCSB Budget No Expansion'!K82</f>
        <v>-14290</v>
      </c>
      <c r="L82" s="75">
        <f>IF('5-Yr PCSB Budget Contingency'!G82,G82/'5-Yr PCSB Budget Contingency'!G82,0)</f>
        <v>0</v>
      </c>
      <c r="M82" s="62">
        <f>IF('5-Yr PCSB Budget Contingency'!H82,H82/'5-Yr PCSB Budget Contingency'!H82,0)</f>
        <v>0</v>
      </c>
      <c r="N82" s="62">
        <f>IF('5-Yr PCSB Budget Contingency'!I82,I82/'5-Yr PCSB Budget Contingency'!I82,0)</f>
        <v>0</v>
      </c>
      <c r="O82" s="62">
        <f>IF('5-Yr PCSB Budget Contingency'!J82,J82/'5-Yr PCSB Budget Contingency'!J82,0)</f>
        <v>-5.6506896729047747E-2</v>
      </c>
      <c r="P82" s="89">
        <f>IF('5-Yr PCSB Budget Contingency'!K82,K82/'5-Yr PCSB Budget Contingency'!K82,0)</f>
        <v>-6.2680936924291608E-2</v>
      </c>
    </row>
    <row r="83" spans="1:16" x14ac:dyDescent="0.45">
      <c r="A83" s="15" t="str">
        <f t="shared" si="4"/>
        <v>PCSB 5-Year Budget</v>
      </c>
      <c r="B83" s="150">
        <f t="shared" si="4"/>
        <v>186</v>
      </c>
      <c r="C83" s="15" t="str">
        <f t="shared" si="4"/>
        <v>Kingsman Academy PCS</v>
      </c>
      <c r="D83" s="6" t="str">
        <f t="shared" si="4"/>
        <v>2025-2026</v>
      </c>
      <c r="E83" t="s">
        <v>80</v>
      </c>
      <c r="F83" s="5" t="e">
        <f>'5-Yr PCSB Budget Contingency'!F83-'5-Yr PCSB Budget No Expansion'!F83</f>
        <v>#VALUE!</v>
      </c>
      <c r="G83" s="12">
        <f>'5-Yr PCSB Budget Contingency'!G83-'5-Yr PCSB Budget No Expansion'!G83</f>
        <v>0</v>
      </c>
      <c r="H83" s="12">
        <f>'5-Yr PCSB Budget Contingency'!H83-'5-Yr PCSB Budget No Expansion'!H83</f>
        <v>0</v>
      </c>
      <c r="I83" s="12">
        <f>'5-Yr PCSB Budget Contingency'!I83-'5-Yr PCSB Budget No Expansion'!I83</f>
        <v>0</v>
      </c>
      <c r="J83" s="12">
        <f>'5-Yr PCSB Budget Contingency'!J83-'5-Yr PCSB Budget No Expansion'!J83</f>
        <v>0</v>
      </c>
      <c r="K83" s="12">
        <f>'5-Yr PCSB Budget Contingency'!K83-'5-Yr PCSB Budget No Expansion'!K83</f>
        <v>0</v>
      </c>
      <c r="L83" s="75">
        <f>IF('5-Yr PCSB Budget Contingency'!G83,G83/'5-Yr PCSB Budget Contingency'!G83,0)</f>
        <v>0</v>
      </c>
      <c r="M83" s="62">
        <f>IF('5-Yr PCSB Budget Contingency'!H83,H83/'5-Yr PCSB Budget Contingency'!H83,0)</f>
        <v>0</v>
      </c>
      <c r="N83" s="62">
        <f>IF('5-Yr PCSB Budget Contingency'!I83,I83/'5-Yr PCSB Budget Contingency'!I83,0)</f>
        <v>0</v>
      </c>
      <c r="O83" s="62">
        <f>IF('5-Yr PCSB Budget Contingency'!J83,J83/'5-Yr PCSB Budget Contingency'!J83,0)</f>
        <v>0</v>
      </c>
      <c r="P83" s="89">
        <f>IF('5-Yr PCSB Budget Contingency'!K83,K83/'5-Yr PCSB Budget Contingency'!K83,0)</f>
        <v>0</v>
      </c>
    </row>
    <row r="84" spans="1:16" x14ac:dyDescent="0.45">
      <c r="A84" s="15" t="str">
        <f t="shared" si="4"/>
        <v>PCSB 5-Year Budget</v>
      </c>
      <c r="B84" s="150">
        <f t="shared" si="4"/>
        <v>186</v>
      </c>
      <c r="C84" s="15" t="str">
        <f t="shared" si="4"/>
        <v>Kingsman Academy PCS</v>
      </c>
      <c r="D84" s="6" t="str">
        <f t="shared" si="4"/>
        <v>2025-2026</v>
      </c>
      <c r="E84" t="s">
        <v>81</v>
      </c>
      <c r="F84" s="5" t="e">
        <f>'5-Yr PCSB Budget Contingency'!F84-'5-Yr PCSB Budget No Expansion'!F84</f>
        <v>#VALUE!</v>
      </c>
      <c r="G84" s="12">
        <f>'5-Yr PCSB Budget Contingency'!G84-'5-Yr PCSB Budget No Expansion'!G84</f>
        <v>0</v>
      </c>
      <c r="H84" s="12">
        <f>'5-Yr PCSB Budget Contingency'!H84-'5-Yr PCSB Budget No Expansion'!H84</f>
        <v>0</v>
      </c>
      <c r="I84" s="12">
        <f>'5-Yr PCSB Budget Contingency'!I84-'5-Yr PCSB Budget No Expansion'!I84</f>
        <v>0</v>
      </c>
      <c r="J84" s="12">
        <f>'5-Yr PCSB Budget Contingency'!J84-'5-Yr PCSB Budget No Expansion'!J84</f>
        <v>0</v>
      </c>
      <c r="K84" s="12">
        <f>'5-Yr PCSB Budget Contingency'!K84-'5-Yr PCSB Budget No Expansion'!K84</f>
        <v>0</v>
      </c>
      <c r="L84" s="75">
        <f>IF('5-Yr PCSB Budget Contingency'!G84,G84/'5-Yr PCSB Budget Contingency'!G84,0)</f>
        <v>0</v>
      </c>
      <c r="M84" s="62">
        <f>IF('5-Yr PCSB Budget Contingency'!H84,H84/'5-Yr PCSB Budget Contingency'!H84,0)</f>
        <v>0</v>
      </c>
      <c r="N84" s="62">
        <f>IF('5-Yr PCSB Budget Contingency'!I84,I84/'5-Yr PCSB Budget Contingency'!I84,0)</f>
        <v>0</v>
      </c>
      <c r="O84" s="62">
        <f>IF('5-Yr PCSB Budget Contingency'!J84,J84/'5-Yr PCSB Budget Contingency'!J84,0)</f>
        <v>0</v>
      </c>
      <c r="P84" s="89">
        <f>IF('5-Yr PCSB Budget Contingency'!K84,K84/'5-Yr PCSB Budget Contingency'!K84,0)</f>
        <v>0</v>
      </c>
    </row>
    <row r="85" spans="1:16" x14ac:dyDescent="0.45">
      <c r="A85" s="15" t="str">
        <f t="shared" si="4"/>
        <v>PCSB 5-Year Budget</v>
      </c>
      <c r="B85" s="150">
        <f t="shared" si="4"/>
        <v>186</v>
      </c>
      <c r="C85" s="15" t="str">
        <f t="shared" si="4"/>
        <v>Kingsman Academy PCS</v>
      </c>
      <c r="D85" s="6" t="str">
        <f t="shared" si="4"/>
        <v>2025-2026</v>
      </c>
      <c r="E85" t="s">
        <v>82</v>
      </c>
      <c r="F85" s="5" t="e">
        <f>'5-Yr PCSB Budget Contingency'!F85-'5-Yr PCSB Budget No Expansion'!F85</f>
        <v>#VALUE!</v>
      </c>
      <c r="G85" s="12">
        <f>'5-Yr PCSB Budget Contingency'!G85-'5-Yr PCSB Budget No Expansion'!G85</f>
        <v>0</v>
      </c>
      <c r="H85" s="12">
        <f>'5-Yr PCSB Budget Contingency'!H85-'5-Yr PCSB Budget No Expansion'!H85</f>
        <v>0</v>
      </c>
      <c r="I85" s="12">
        <f>'5-Yr PCSB Budget Contingency'!I85-'5-Yr PCSB Budget No Expansion'!I85</f>
        <v>0</v>
      </c>
      <c r="J85" s="12">
        <f>'5-Yr PCSB Budget Contingency'!J85-'5-Yr PCSB Budget No Expansion'!J85</f>
        <v>0</v>
      </c>
      <c r="K85" s="12">
        <f>'5-Yr PCSB Budget Contingency'!K85-'5-Yr PCSB Budget No Expansion'!K85</f>
        <v>0</v>
      </c>
      <c r="L85" s="75">
        <f>IF('5-Yr PCSB Budget Contingency'!G85,G85/'5-Yr PCSB Budget Contingency'!G85,0)</f>
        <v>0</v>
      </c>
      <c r="M85" s="62">
        <f>IF('5-Yr PCSB Budget Contingency'!H85,H85/'5-Yr PCSB Budget Contingency'!H85,0)</f>
        <v>0</v>
      </c>
      <c r="N85" s="62">
        <f>IF('5-Yr PCSB Budget Contingency'!I85,I85/'5-Yr PCSB Budget Contingency'!I85,0)</f>
        <v>0</v>
      </c>
      <c r="O85" s="62">
        <f>IF('5-Yr PCSB Budget Contingency'!J85,J85/'5-Yr PCSB Budget Contingency'!J85,0)</f>
        <v>0</v>
      </c>
      <c r="P85" s="89">
        <f>IF('5-Yr PCSB Budget Contingency'!K85,K85/'5-Yr PCSB Budget Contingency'!K85,0)</f>
        <v>0</v>
      </c>
    </row>
    <row r="86" spans="1:16" x14ac:dyDescent="0.45">
      <c r="A86" s="15" t="str">
        <f t="shared" si="4"/>
        <v>PCSB 5-Year Budget</v>
      </c>
      <c r="B86" s="150">
        <f t="shared" si="4"/>
        <v>186</v>
      </c>
      <c r="C86" s="15" t="str">
        <f t="shared" si="4"/>
        <v>Kingsman Academy PCS</v>
      </c>
      <c r="D86" s="6" t="str">
        <f t="shared" si="4"/>
        <v>2025-2026</v>
      </c>
      <c r="E86" s="17" t="s">
        <v>83</v>
      </c>
      <c r="F86" s="5" t="e">
        <f>'5-Yr PCSB Budget Contingency'!F86-'5-Yr PCSB Budget No Expansion'!F86</f>
        <v>#VALUE!</v>
      </c>
      <c r="G86" s="22">
        <f>'5-Yr PCSB Budget Contingency'!G86-'5-Yr PCSB Budget No Expansion'!G86</f>
        <v>0</v>
      </c>
      <c r="H86" s="22">
        <f>'5-Yr PCSB Budget Contingency'!H86-'5-Yr PCSB Budget No Expansion'!H86</f>
        <v>0</v>
      </c>
      <c r="I86" s="22">
        <f>'5-Yr PCSB Budget Contingency'!I86-'5-Yr PCSB Budget No Expansion'!I86</f>
        <v>0</v>
      </c>
      <c r="J86" s="22">
        <f>'5-Yr PCSB Budget Contingency'!J86-'5-Yr PCSB Budget No Expansion'!J86</f>
        <v>-14285</v>
      </c>
      <c r="K86" s="22">
        <f>'5-Yr PCSB Budget Contingency'!K86-'5-Yr PCSB Budget No Expansion'!K86</f>
        <v>-14290</v>
      </c>
      <c r="L86" s="81">
        <f>IF('5-Yr PCSB Budget Contingency'!G86,G86/'5-Yr PCSB Budget Contingency'!G86,0)</f>
        <v>0</v>
      </c>
      <c r="M86" s="68">
        <f>IF('5-Yr PCSB Budget Contingency'!H86,H86/'5-Yr PCSB Budget Contingency'!H86,0)</f>
        <v>0</v>
      </c>
      <c r="N86" s="68">
        <f>IF('5-Yr PCSB Budget Contingency'!I86,I86/'5-Yr PCSB Budget Contingency'!I86,0)</f>
        <v>0</v>
      </c>
      <c r="O86" s="68">
        <f>IF('5-Yr PCSB Budget Contingency'!J86,J86/'5-Yr PCSB Budget Contingency'!J86,0)</f>
        <v>-5.7177559194064543E-3</v>
      </c>
      <c r="P86" s="95">
        <f>IF('5-Yr PCSB Budget Contingency'!K86,K86/'5-Yr PCSB Budget Contingency'!K86,0)</f>
        <v>-5.679163481601174E-3</v>
      </c>
    </row>
    <row r="87" spans="1:16" ht="30" customHeight="1" x14ac:dyDescent="0.45">
      <c r="A87" s="15" t="str">
        <f t="shared" si="4"/>
        <v>PCSB 5-Year Budget</v>
      </c>
      <c r="B87" s="150">
        <f t="shared" si="4"/>
        <v>186</v>
      </c>
      <c r="C87" s="15" t="str">
        <f t="shared" si="4"/>
        <v>Kingsman Academy PCS</v>
      </c>
      <c r="D87" s="6" t="str">
        <f t="shared" si="4"/>
        <v>2025-2026</v>
      </c>
      <c r="E87" s="17" t="s">
        <v>84</v>
      </c>
      <c r="F87" s="5" t="e">
        <f>'5-Yr PCSB Budget Contingency'!F87-'5-Yr PCSB Budget No Expansion'!F87</f>
        <v>#VALUE!</v>
      </c>
      <c r="G87" s="22">
        <f ca="1">'5-Yr PCSB Budget Contingency'!G87-'5-Yr PCSB Budget No Expansion'!G87</f>
        <v>-11899</v>
      </c>
      <c r="H87" s="22">
        <f>'5-Yr PCSB Budget Contingency'!H87-'5-Yr PCSB Budget No Expansion'!H87</f>
        <v>1776029.7799018696</v>
      </c>
      <c r="I87" s="22">
        <f>'5-Yr PCSB Budget Contingency'!I87-'5-Yr PCSB Budget No Expansion'!I87</f>
        <v>1780679.6207700018</v>
      </c>
      <c r="J87" s="22">
        <f>'5-Yr PCSB Budget Contingency'!J87-'5-Yr PCSB Budget No Expansion'!J87</f>
        <v>2300765.479308594</v>
      </c>
      <c r="K87" s="22">
        <f>'5-Yr PCSB Budget Contingency'!K87-'5-Yr PCSB Budget No Expansion'!K87</f>
        <v>2308677.3794037644</v>
      </c>
      <c r="L87" s="81">
        <f ca="1">IF('5-Yr PCSB Budget Contingency'!G87,G87/'5-Yr PCSB Budget Contingency'!G87,0)</f>
        <v>-9.0557712676108651E-4</v>
      </c>
      <c r="M87" s="68">
        <f>IF('5-Yr PCSB Budget Contingency'!H87,H87/'5-Yr PCSB Budget Contingency'!H87,0)</f>
        <v>0.11036246770926036</v>
      </c>
      <c r="N87" s="68">
        <f>IF('5-Yr PCSB Budget Contingency'!I87,I87/'5-Yr PCSB Budget Contingency'!I87,0)</f>
        <v>0.10833099707173707</v>
      </c>
      <c r="O87" s="68">
        <f>IF('5-Yr PCSB Budget Contingency'!J87,J87/'5-Yr PCSB Budget Contingency'!J87,0)</f>
        <v>0.13324395255116245</v>
      </c>
      <c r="P87" s="95">
        <f>IF('5-Yr PCSB Budget Contingency'!K87,K87/'5-Yr PCSB Budget Contingency'!K87,0)</f>
        <v>0.13216014981515237</v>
      </c>
    </row>
    <row r="88" spans="1:16" ht="30" customHeight="1" x14ac:dyDescent="0.45">
      <c r="A88" s="15" t="str">
        <f t="shared" si="4"/>
        <v>PCSB 5-Year Budget</v>
      </c>
      <c r="B88" s="150">
        <f t="shared" si="4"/>
        <v>186</v>
      </c>
      <c r="C88" s="15" t="str">
        <f t="shared" si="4"/>
        <v>Kingsman Academy PCS</v>
      </c>
      <c r="D88" s="6" t="str">
        <f t="shared" si="4"/>
        <v>2025-2026</v>
      </c>
      <c r="E88" s="17" t="s">
        <v>85</v>
      </c>
      <c r="F88" s="5" t="e">
        <f>'5-Yr PCSB Budget Contingency'!F88-'5-Yr PCSB Budget No Expansion'!F88</f>
        <v>#VALUE!</v>
      </c>
      <c r="G88" s="21">
        <f ca="1">'5-Yr PCSB Budget Contingency'!G88-'5-Yr PCSB Budget No Expansion'!G88</f>
        <v>11899</v>
      </c>
      <c r="H88" s="21">
        <f>'5-Yr PCSB Budget Contingency'!H88-'5-Yr PCSB Budget No Expansion'!H88</f>
        <v>-553428.58700186945</v>
      </c>
      <c r="I88" s="21">
        <f>'5-Yr PCSB Budget Contingency'!I88-'5-Yr PCSB Budget No Expansion'!I88</f>
        <v>-530056.52733249962</v>
      </c>
      <c r="J88" s="21">
        <f>'5-Yr PCSB Budget Contingency'!J88-'5-Yr PCSB Budget No Expansion'!J88</f>
        <v>-387161.70998023264</v>
      </c>
      <c r="K88" s="21">
        <f>'5-Yr PCSB Budget Contingency'!K88-'5-Yr PCSB Budget No Expansion'!K88</f>
        <v>-537439.83819671907</v>
      </c>
      <c r="L88" s="84">
        <f ca="1">IF('5-Yr PCSB Budget Contingency'!G88,G88/'5-Yr PCSB Budget Contingency'!G88,0)</f>
        <v>8.0952148021264624E-3</v>
      </c>
      <c r="M88" s="56">
        <f>IF('5-Yr PCSB Budget Contingency'!H88,H88/'5-Yr PCSB Budget Contingency'!H88,0)</f>
        <v>-4.5221440757912621</v>
      </c>
      <c r="N88" s="56">
        <f>IF('5-Yr PCSB Budget Contingency'!I88,I88/'5-Yr PCSB Budget Contingency'!I88,0)</f>
        <v>-4.5000961756697819</v>
      </c>
      <c r="O88" s="56">
        <f>IF('5-Yr PCSB Budget Contingency'!J88,J88/'5-Yr PCSB Budget Contingency'!J88,0)</f>
        <v>-1.4351282269833341</v>
      </c>
      <c r="P88" s="98">
        <f>IF('5-Yr PCSB Budget Contingency'!K88,K88/'5-Yr PCSB Budget Contingency'!K88,0)</f>
        <v>-2.1852584806266075</v>
      </c>
    </row>
    <row r="89" spans="1:16" x14ac:dyDescent="0.45">
      <c r="A89" s="15" t="str">
        <f t="shared" si="4"/>
        <v>PCSB 5-Year Budget</v>
      </c>
      <c r="B89" s="150">
        <f t="shared" si="4"/>
        <v>186</v>
      </c>
      <c r="C89" s="15" t="str">
        <f t="shared" si="4"/>
        <v>Kingsman Academy PCS</v>
      </c>
      <c r="D89" s="6" t="str">
        <f t="shared" si="4"/>
        <v>2025-2026</v>
      </c>
      <c r="E89" s="18" t="s">
        <v>86</v>
      </c>
      <c r="F89" s="5" t="e">
        <f>'5-Yr PCSB Budget Contingency'!F89-'5-Yr PCSB Budget No Expansion'!F89</f>
        <v>#VALUE!</v>
      </c>
      <c r="G89" s="12">
        <f>'5-Yr PCSB Budget Contingency'!G89-'5-Yr PCSB Budget No Expansion'!G89</f>
        <v>0</v>
      </c>
      <c r="H89" s="12">
        <f>'5-Yr PCSB Budget Contingency'!H89-'5-Yr PCSB Budget No Expansion'!H89</f>
        <v>0</v>
      </c>
      <c r="I89" s="12">
        <f>'5-Yr PCSB Budget Contingency'!I89-'5-Yr PCSB Budget No Expansion'!I89</f>
        <v>0</v>
      </c>
      <c r="J89" s="12">
        <f>'5-Yr PCSB Budget Contingency'!J89-'5-Yr PCSB Budget No Expansion'!J89</f>
        <v>0</v>
      </c>
      <c r="K89" s="12">
        <f>'5-Yr PCSB Budget Contingency'!K89-'5-Yr PCSB Budget No Expansion'!K89</f>
        <v>0</v>
      </c>
      <c r="L89" s="75">
        <f>IF('5-Yr PCSB Budget Contingency'!G89,G89/'5-Yr PCSB Budget Contingency'!G89,0)</f>
        <v>0</v>
      </c>
      <c r="M89" s="62">
        <f>IF('5-Yr PCSB Budget Contingency'!H89,H89/'5-Yr PCSB Budget Contingency'!H89,0)</f>
        <v>0</v>
      </c>
      <c r="N89" s="62">
        <f>IF('5-Yr PCSB Budget Contingency'!I89,I89/'5-Yr PCSB Budget Contingency'!I89,0)</f>
        <v>0</v>
      </c>
      <c r="O89" s="62">
        <f>IF('5-Yr PCSB Budget Contingency'!J89,J89/'5-Yr PCSB Budget Contingency'!J89,0)</f>
        <v>0</v>
      </c>
      <c r="P89" s="89">
        <f>IF('5-Yr PCSB Budget Contingency'!K89,K89/'5-Yr PCSB Budget Contingency'!K89,0)</f>
        <v>0</v>
      </c>
    </row>
    <row r="90" spans="1:16" x14ac:dyDescent="0.45">
      <c r="A90" s="15" t="str">
        <f t="shared" si="4"/>
        <v>PCSB 5-Year Budget</v>
      </c>
      <c r="B90" s="150">
        <f t="shared" si="4"/>
        <v>186</v>
      </c>
      <c r="C90" s="15" t="str">
        <f t="shared" si="4"/>
        <v>Kingsman Academy PCS</v>
      </c>
      <c r="D90" s="6" t="str">
        <f t="shared" si="4"/>
        <v>2025-2026</v>
      </c>
      <c r="E90" s="18" t="s">
        <v>87</v>
      </c>
      <c r="F90" s="5" t="e">
        <f>'5-Yr PCSB Budget Contingency'!F90-'5-Yr PCSB Budget No Expansion'!F90</f>
        <v>#VALUE!</v>
      </c>
      <c r="L90" s="75"/>
      <c r="M90" s="62"/>
      <c r="N90" s="62"/>
      <c r="O90" s="62"/>
      <c r="P90" s="89"/>
    </row>
    <row r="91" spans="1:16" x14ac:dyDescent="0.45">
      <c r="A91" s="15" t="str">
        <f t="shared" si="4"/>
        <v>PCSB 5-Year Budget</v>
      </c>
      <c r="B91" s="150">
        <f t="shared" si="4"/>
        <v>186</v>
      </c>
      <c r="C91" s="15" t="str">
        <f t="shared" si="4"/>
        <v>Kingsman Academy PCS</v>
      </c>
      <c r="D91" s="6" t="str">
        <f t="shared" si="4"/>
        <v>2025-2026</v>
      </c>
      <c r="E91" s="18" t="s">
        <v>88</v>
      </c>
      <c r="F91" s="5" t="e">
        <f>'5-Yr PCSB Budget Contingency'!F91-'5-Yr PCSB Budget No Expansion'!F91</f>
        <v>#VALUE!</v>
      </c>
      <c r="G91" s="12">
        <f>'5-Yr PCSB Budget Contingency'!G91-'5-Yr PCSB Budget No Expansion'!G91</f>
        <v>0</v>
      </c>
      <c r="H91" s="12">
        <f>'5-Yr PCSB Budget Contingency'!H91-'5-Yr PCSB Budget No Expansion'!H91</f>
        <v>0</v>
      </c>
      <c r="I91" s="12">
        <f>'5-Yr PCSB Budget Contingency'!I91-'5-Yr PCSB Budget No Expansion'!I91</f>
        <v>0</v>
      </c>
      <c r="J91" s="12">
        <f>'5-Yr PCSB Budget Contingency'!J91-'5-Yr PCSB Budget No Expansion'!J91</f>
        <v>0</v>
      </c>
      <c r="K91" s="12">
        <f>'5-Yr PCSB Budget Contingency'!K91-'5-Yr PCSB Budget No Expansion'!K91</f>
        <v>0</v>
      </c>
      <c r="L91" s="75">
        <f>IF('5-Yr PCSB Budget Contingency'!G91,G91/'5-Yr PCSB Budget Contingency'!G91,0)</f>
        <v>0</v>
      </c>
      <c r="M91" s="62">
        <f>IF('5-Yr PCSB Budget Contingency'!H91,H91/'5-Yr PCSB Budget Contingency'!H91,0)</f>
        <v>0</v>
      </c>
      <c r="N91" s="62">
        <f>IF('5-Yr PCSB Budget Contingency'!I91,I91/'5-Yr PCSB Budget Contingency'!I91,0)</f>
        <v>0</v>
      </c>
      <c r="O91" s="62">
        <f>IF('5-Yr PCSB Budget Contingency'!J91,J91/'5-Yr PCSB Budget Contingency'!J91,0)</f>
        <v>0</v>
      </c>
      <c r="P91" s="89">
        <f>IF('5-Yr PCSB Budget Contingency'!K91,K91/'5-Yr PCSB Budget Contingency'!K91,0)</f>
        <v>0</v>
      </c>
    </row>
    <row r="92" spans="1:16" x14ac:dyDescent="0.45">
      <c r="A92" s="15" t="str">
        <f t="shared" si="4"/>
        <v>PCSB 5-Year Budget</v>
      </c>
      <c r="B92" s="150">
        <f t="shared" si="4"/>
        <v>186</v>
      </c>
      <c r="C92" s="15" t="str">
        <f t="shared" si="4"/>
        <v>Kingsman Academy PCS</v>
      </c>
      <c r="D92" s="6" t="str">
        <f t="shared" si="4"/>
        <v>2025-2026</v>
      </c>
      <c r="E92" s="18" t="s">
        <v>89</v>
      </c>
      <c r="F92" s="5" t="e">
        <f>'5-Yr PCSB Budget Contingency'!F92-'5-Yr PCSB Budget No Expansion'!F92</f>
        <v>#VALUE!</v>
      </c>
      <c r="L92" s="75"/>
      <c r="M92" s="62"/>
      <c r="N92" s="62"/>
      <c r="O92" s="62"/>
      <c r="P92" s="89"/>
    </row>
    <row r="93" spans="1:16" x14ac:dyDescent="0.45">
      <c r="A93" s="15" t="str">
        <f t="shared" si="4"/>
        <v>PCSB 5-Year Budget</v>
      </c>
      <c r="B93" s="150">
        <f t="shared" si="4"/>
        <v>186</v>
      </c>
      <c r="C93" s="15" t="str">
        <f t="shared" si="4"/>
        <v>Kingsman Academy PCS</v>
      </c>
      <c r="D93" s="6" t="str">
        <f t="shared" si="4"/>
        <v>2025-2026</v>
      </c>
      <c r="E93" s="17" t="s">
        <v>90</v>
      </c>
      <c r="F93" s="5" t="e">
        <f>'5-Yr PCSB Budget Contingency'!F93-'5-Yr PCSB Budget No Expansion'!F93</f>
        <v>#VALUE!</v>
      </c>
      <c r="G93" s="22">
        <f ca="1">'5-Yr PCSB Budget Contingency'!G93-'5-Yr PCSB Budget No Expansion'!G93</f>
        <v>11899</v>
      </c>
      <c r="H93" s="22">
        <f>'5-Yr PCSB Budget Contingency'!H93-'5-Yr PCSB Budget No Expansion'!H93</f>
        <v>-553428.58700186945</v>
      </c>
      <c r="I93" s="22">
        <f>'5-Yr PCSB Budget Contingency'!I93-'5-Yr PCSB Budget No Expansion'!I93</f>
        <v>-530056.52733249962</v>
      </c>
      <c r="J93" s="22">
        <f>'5-Yr PCSB Budget Contingency'!J93-'5-Yr PCSB Budget No Expansion'!J93</f>
        <v>-387161.70998023264</v>
      </c>
      <c r="K93" s="22">
        <f>'5-Yr PCSB Budget Contingency'!K93-'5-Yr PCSB Budget No Expansion'!K93</f>
        <v>-537439.83819671907</v>
      </c>
      <c r="L93" s="81">
        <f ca="1">IF('5-Yr PCSB Budget Contingency'!G93,G93/'5-Yr PCSB Budget Contingency'!G93,0)</f>
        <v>8.0952148021264624E-3</v>
      </c>
      <c r="M93" s="68">
        <f>IF('5-Yr PCSB Budget Contingency'!H93,H93/'5-Yr PCSB Budget Contingency'!H93,0)</f>
        <v>-4.5221440757912621</v>
      </c>
      <c r="N93" s="68">
        <f>IF('5-Yr PCSB Budget Contingency'!I93,I93/'5-Yr PCSB Budget Contingency'!I93,0)</f>
        <v>-4.5000961756697819</v>
      </c>
      <c r="O93" s="68">
        <f>IF('5-Yr PCSB Budget Contingency'!J93,J93/'5-Yr PCSB Budget Contingency'!J93,0)</f>
        <v>-1.4351282269833341</v>
      </c>
      <c r="P93" s="95">
        <f>IF('5-Yr PCSB Budget Contingency'!K93,K93/'5-Yr PCSB Budget Contingency'!K93,0)</f>
        <v>-2.1852584806266075</v>
      </c>
    </row>
    <row r="94" spans="1:16" ht="30" customHeight="1" thickBot="1" x14ac:dyDescent="0.5">
      <c r="A94" s="15" t="str">
        <f t="shared" si="4"/>
        <v>PCSB 5-Year Budget</v>
      </c>
      <c r="B94" s="150">
        <f t="shared" si="4"/>
        <v>186</v>
      </c>
      <c r="C94" s="15" t="str">
        <f t="shared" si="4"/>
        <v>Kingsman Academy PCS</v>
      </c>
      <c r="D94" s="6" t="str">
        <f t="shared" si="4"/>
        <v>2025-2026</v>
      </c>
      <c r="E94" s="17" t="s">
        <v>91</v>
      </c>
      <c r="F94" s="54">
        <f>'5-Yr PCSB Budget Contingency'!F94-'5-Yr PCSB Budget No Expansion'!F94</f>
        <v>0</v>
      </c>
      <c r="G94" s="24">
        <f ca="1">'5-Yr PCSB Budget Contingency'!G94-'5-Yr PCSB Budget No Expansion'!G94</f>
        <v>11899</v>
      </c>
      <c r="H94" s="24">
        <f ca="1">'5-Yr PCSB Budget Contingency'!H94-'5-Yr PCSB Budget No Expansion'!H94</f>
        <v>573993.60219812952</v>
      </c>
      <c r="I94" s="24">
        <f ca="1">'5-Yr PCSB Budget Contingency'!I94-'5-Yr PCSB Budget No Expansion'!I94</f>
        <v>943960.58583562635</v>
      </c>
      <c r="J94" s="24">
        <f ca="1">'5-Yr PCSB Budget Contingency'!J94-'5-Yr PCSB Budget No Expansion'!J94</f>
        <v>830971.38285539299</v>
      </c>
      <c r="K94" s="24">
        <f ca="1">'5-Yr PCSB Budget Contingency'!K94-'5-Yr PCSB Budget No Expansion'!K94</f>
        <v>509308.90686867572</v>
      </c>
      <c r="L94" s="85">
        <f ca="1">IF('5-Yr PCSB Budget Contingency'!G94,G94/'5-Yr PCSB Budget Contingency'!G94,0)</f>
        <v>1.1694779101308857E-3</v>
      </c>
      <c r="M94" s="59">
        <f ca="1">IF('5-Yr PCSB Budget Contingency'!H94,H94/'5-Yr PCSB Budget Contingency'!H94,0)</f>
        <v>5.0295032080763157E-2</v>
      </c>
      <c r="N94" s="59">
        <f ca="1">IF('5-Yr PCSB Budget Contingency'!I94,I94/'5-Yr PCSB Budget Contingency'!I94,0)</f>
        <v>7.5940032583867528E-2</v>
      </c>
      <c r="O94" s="59">
        <f ca="1">IF('5-Yr PCSB Budget Contingency'!J94,J94/'5-Yr PCSB Budget Contingency'!J94,0)</f>
        <v>6.4047543788302561E-2</v>
      </c>
      <c r="P94" s="99">
        <f ca="1">IF('5-Yr PCSB Budget Contingency'!K94,K94/'5-Yr PCSB Budget Contingency'!K94,0)</f>
        <v>3.7906273272441025E-2</v>
      </c>
    </row>
    <row r="95" spans="1:16" ht="30" customHeight="1" thickTop="1" x14ac:dyDescent="0.45">
      <c r="A95" s="15" t="str">
        <f t="shared" si="4"/>
        <v>PCSB 5-Year Budget</v>
      </c>
      <c r="B95" s="150">
        <f t="shared" si="4"/>
        <v>186</v>
      </c>
      <c r="C95" s="15" t="str">
        <f t="shared" si="4"/>
        <v>Kingsman Academy PCS</v>
      </c>
      <c r="D95" s="6" t="str">
        <f t="shared" si="4"/>
        <v>2025-2026</v>
      </c>
      <c r="E95" t="s">
        <v>92</v>
      </c>
      <c r="F95" s="5" t="e">
        <f>'5-Yr PCSB Budget Contingency'!F95-'5-Yr PCSB Budget No Expansion'!F95</f>
        <v>#VALUE!</v>
      </c>
      <c r="G95" s="12">
        <f>'5-Yr PCSB Budget Contingency'!G95-'5-Yr PCSB Budget No Expansion'!G95</f>
        <v>304742</v>
      </c>
      <c r="H95" s="12">
        <f>'5-Yr PCSB Budget Contingency'!H95-'5-Yr PCSB Budget No Expansion'!H95</f>
        <v>-553428</v>
      </c>
      <c r="I95" s="12">
        <f>'5-Yr PCSB Budget Contingency'!I95-'5-Yr PCSB Budget No Expansion'!I95</f>
        <v>-530056</v>
      </c>
      <c r="J95" s="12">
        <f>'5-Yr PCSB Budget Contingency'!J95-'5-Yr PCSB Budget No Expansion'!J95</f>
        <v>-401447</v>
      </c>
      <c r="K95" s="12">
        <f>'5-Yr PCSB Budget Contingency'!K95-'5-Yr PCSB Budget No Expansion'!K95</f>
        <v>-551730</v>
      </c>
      <c r="L95" s="75">
        <f>IF('5-Yr PCSB Budget Contingency'!G95,G95/'5-Yr PCSB Budget Contingency'!G95,0)</f>
        <v>0.21092579300836181</v>
      </c>
      <c r="M95" s="62">
        <f>IF('5-Yr PCSB Budget Contingency'!H95,H95/'5-Yr PCSB Budget Contingency'!H95,0)</f>
        <v>-0.77520695886036051</v>
      </c>
      <c r="N95" s="62">
        <f>IF('5-Yr PCSB Budget Contingency'!I95,I95/'5-Yr PCSB Budget Contingency'!I95,0)</f>
        <v>-0.67730649608864879</v>
      </c>
      <c r="O95" s="62">
        <f>IF('5-Yr PCSB Budget Contingency'!J95,J95/'5-Yr PCSB Budget Contingency'!J95,0)</f>
        <v>-0.44271708683473388</v>
      </c>
      <c r="P95" s="89">
        <f>IF('5-Yr PCSB Budget Contingency'!K95,K95/'5-Yr PCSB Budget Contingency'!K95,0)</f>
        <v>-0.63515873500113396</v>
      </c>
    </row>
    <row r="96" spans="1:16" x14ac:dyDescent="0.45">
      <c r="A96" s="15" t="str">
        <f t="shared" si="4"/>
        <v>PCSB 5-Year Budget</v>
      </c>
      <c r="B96" s="150">
        <f t="shared" si="4"/>
        <v>186</v>
      </c>
      <c r="C96" s="15" t="str">
        <f t="shared" si="4"/>
        <v>Kingsman Academy PCS</v>
      </c>
      <c r="D96" s="6" t="str">
        <f t="shared" si="4"/>
        <v>2025-2026</v>
      </c>
      <c r="E96" t="s">
        <v>93</v>
      </c>
      <c r="F96" s="5" t="e">
        <f>'5-Yr PCSB Budget Contingency'!F96-'5-Yr PCSB Budget No Expansion'!F96</f>
        <v>#VALUE!</v>
      </c>
      <c r="G96" s="12">
        <f>'5-Yr PCSB Budget Contingency'!G96-'5-Yr PCSB Budget No Expansion'!G96</f>
        <v>0</v>
      </c>
      <c r="H96" s="12">
        <f>'5-Yr PCSB Budget Contingency'!H96-'5-Yr PCSB Budget No Expansion'!H96</f>
        <v>0</v>
      </c>
      <c r="I96" s="12">
        <f>'5-Yr PCSB Budget Contingency'!I96-'5-Yr PCSB Budget No Expansion'!I96</f>
        <v>0</v>
      </c>
      <c r="J96" s="12">
        <f>'5-Yr PCSB Budget Contingency'!J96-'5-Yr PCSB Budget No Expansion'!J96</f>
        <v>100000</v>
      </c>
      <c r="K96" s="12">
        <f>'5-Yr PCSB Budget Contingency'!K96-'5-Yr PCSB Budget No Expansion'!K96</f>
        <v>150000</v>
      </c>
      <c r="L96" s="75">
        <f>IF('5-Yr PCSB Budget Contingency'!G96,G96/'5-Yr PCSB Budget Contingency'!G96,0)</f>
        <v>0</v>
      </c>
      <c r="M96" s="62">
        <f>IF('5-Yr PCSB Budget Contingency'!H96,H96/'5-Yr PCSB Budget Contingency'!H96,0)</f>
        <v>0</v>
      </c>
      <c r="N96" s="62">
        <f>IF('5-Yr PCSB Budget Contingency'!I96,I96/'5-Yr PCSB Budget Contingency'!I96,0)</f>
        <v>0</v>
      </c>
      <c r="O96" s="62">
        <f>IF('5-Yr PCSB Budget Contingency'!J96,J96/'5-Yr PCSB Budget Contingency'!J96,0)</f>
        <v>-0.33333333333333331</v>
      </c>
      <c r="P96" s="89">
        <f>IF('5-Yr PCSB Budget Contingency'!K96,K96/'5-Yr PCSB Budget Contingency'!K96,0)</f>
        <v>-0.6</v>
      </c>
    </row>
    <row r="97" spans="1:16" x14ac:dyDescent="0.45">
      <c r="A97" s="15" t="str">
        <f t="shared" si="4"/>
        <v>PCSB 5-Year Budget</v>
      </c>
      <c r="B97" s="150">
        <f t="shared" si="4"/>
        <v>186</v>
      </c>
      <c r="C97" s="15" t="str">
        <f t="shared" si="4"/>
        <v>Kingsman Academy PCS</v>
      </c>
      <c r="D97" s="6" t="str">
        <f t="shared" si="4"/>
        <v>2025-2026</v>
      </c>
      <c r="E97" t="s">
        <v>94</v>
      </c>
      <c r="F97" s="5" t="e">
        <f>'5-Yr PCSB Budget Contingency'!F97-'5-Yr PCSB Budget No Expansion'!F97</f>
        <v>#VALUE!</v>
      </c>
      <c r="G97" s="12">
        <f>'5-Yr PCSB Budget Contingency'!G97-'5-Yr PCSB Budget No Expansion'!G97</f>
        <v>0</v>
      </c>
      <c r="H97" s="12">
        <f>'5-Yr PCSB Budget Contingency'!H97-'5-Yr PCSB Budget No Expansion'!H97</f>
        <v>0</v>
      </c>
      <c r="I97" s="12">
        <f>'5-Yr PCSB Budget Contingency'!I97-'5-Yr PCSB Budget No Expansion'!I97</f>
        <v>0</v>
      </c>
      <c r="J97" s="12">
        <f>'5-Yr PCSB Budget Contingency'!J97-'5-Yr PCSB Budget No Expansion'!J97</f>
        <v>0</v>
      </c>
      <c r="K97" s="12">
        <f>'5-Yr PCSB Budget Contingency'!K97-'5-Yr PCSB Budget No Expansion'!K97</f>
        <v>0</v>
      </c>
      <c r="L97" s="75">
        <f>IF('5-Yr PCSB Budget Contingency'!G97,G97/'5-Yr PCSB Budget Contingency'!G97,0)</f>
        <v>0</v>
      </c>
      <c r="M97" s="62">
        <f>IF('5-Yr PCSB Budget Contingency'!H97,H97/'5-Yr PCSB Budget Contingency'!H97,0)</f>
        <v>0</v>
      </c>
      <c r="N97" s="62">
        <f>IF('5-Yr PCSB Budget Contingency'!I97,I97/'5-Yr PCSB Budget Contingency'!I97,0)</f>
        <v>0</v>
      </c>
      <c r="O97" s="62">
        <f>IF('5-Yr PCSB Budget Contingency'!J97,J97/'5-Yr PCSB Budget Contingency'!J97,0)</f>
        <v>0</v>
      </c>
      <c r="P97" s="89">
        <f>IF('5-Yr PCSB Budget Contingency'!K97,K97/'5-Yr PCSB Budget Contingency'!K97,0)</f>
        <v>0</v>
      </c>
    </row>
    <row r="98" spans="1:16" x14ac:dyDescent="0.45">
      <c r="A98" s="15" t="str">
        <f t="shared" si="4"/>
        <v>PCSB 5-Year Budget</v>
      </c>
      <c r="B98" s="150">
        <f t="shared" si="4"/>
        <v>186</v>
      </c>
      <c r="C98" s="15" t="str">
        <f t="shared" si="4"/>
        <v>Kingsman Academy PCS</v>
      </c>
      <c r="D98" s="6" t="str">
        <f t="shared" si="4"/>
        <v>2025-2026</v>
      </c>
      <c r="E98" s="17" t="s">
        <v>95</v>
      </c>
      <c r="F98" s="5" t="e">
        <f>'5-Yr PCSB Budget Contingency'!F98-'5-Yr PCSB Budget No Expansion'!F98</f>
        <v>#VALUE!</v>
      </c>
      <c r="G98" s="22">
        <f>'5-Yr PCSB Budget Contingency'!G98-'5-Yr PCSB Budget No Expansion'!G98</f>
        <v>304742</v>
      </c>
      <c r="H98" s="22">
        <f>'5-Yr PCSB Budget Contingency'!H98-'5-Yr PCSB Budget No Expansion'!H98</f>
        <v>-553428</v>
      </c>
      <c r="I98" s="22">
        <f>'5-Yr PCSB Budget Contingency'!I98-'5-Yr PCSB Budget No Expansion'!I98</f>
        <v>-530056</v>
      </c>
      <c r="J98" s="22">
        <f>'5-Yr PCSB Budget Contingency'!J98-'5-Yr PCSB Budget No Expansion'!J98</f>
        <v>-301447</v>
      </c>
      <c r="K98" s="22">
        <f>'5-Yr PCSB Budget Contingency'!K98-'5-Yr PCSB Budget No Expansion'!K98</f>
        <v>-401730</v>
      </c>
      <c r="L98" s="81">
        <f>IF('5-Yr PCSB Budget Contingency'!G98,G98/'5-Yr PCSB Budget Contingency'!G98,0)</f>
        <v>5.4314434918994063</v>
      </c>
      <c r="M98" s="68">
        <f>IF('5-Yr PCSB Budget Contingency'!H98,H98/'5-Yr PCSB Budget Contingency'!H98,0)</f>
        <v>3.3408222967861936</v>
      </c>
      <c r="N98" s="68">
        <f>IF('5-Yr PCSB Budget Contingency'!I98,I98/'5-Yr PCSB Budget Contingency'!I98,0)</f>
        <v>4.9133763490690345</v>
      </c>
      <c r="O98" s="68">
        <f>IF('5-Yr PCSB Budget Contingency'!J98,J98/'5-Yr PCSB Budget Contingency'!J98,0)</f>
        <v>-3.1387507038718625</v>
      </c>
      <c r="P98" s="95">
        <f>IF('5-Yr PCSB Budget Contingency'!K98,K98/'5-Yr PCSB Budget Contingency'!K98,0)</f>
        <v>-4.6278657170214945</v>
      </c>
    </row>
    <row r="99" spans="1:16" ht="30" customHeight="1" thickBot="1" x14ac:dyDescent="0.5">
      <c r="A99" s="15" t="str">
        <f t="shared" si="4"/>
        <v>PCSB 5-Year Budget</v>
      </c>
      <c r="B99" s="150">
        <f t="shared" si="4"/>
        <v>186</v>
      </c>
      <c r="C99" s="15" t="str">
        <f t="shared" si="4"/>
        <v>Kingsman Academy PCS</v>
      </c>
      <c r="D99" s="6" t="str">
        <f t="shared" si="4"/>
        <v>2025-2026</v>
      </c>
      <c r="E99" s="17" t="s">
        <v>96</v>
      </c>
      <c r="F99" s="54">
        <f>'5-Yr PCSB Budget Contingency'!F99-'5-Yr PCSB Budget No Expansion'!F99</f>
        <v>0</v>
      </c>
      <c r="G99" s="23">
        <f>'5-Yr PCSB Budget Contingency'!G99-'5-Yr PCSB Budget No Expansion'!G99</f>
        <v>304742</v>
      </c>
      <c r="H99" s="23">
        <f>'5-Yr PCSB Budget Contingency'!H99-'5-Yr PCSB Budget No Expansion'!H99</f>
        <v>-248686</v>
      </c>
      <c r="I99" s="23">
        <f>'5-Yr PCSB Budget Contingency'!I99-'5-Yr PCSB Budget No Expansion'!I99</f>
        <v>-778742</v>
      </c>
      <c r="J99" s="23">
        <f>'5-Yr PCSB Budget Contingency'!J99-'5-Yr PCSB Budget No Expansion'!J99</f>
        <v>-1080189</v>
      </c>
      <c r="K99" s="23">
        <f>'5-Yr PCSB Budget Contingency'!K99-'5-Yr PCSB Budget No Expansion'!K99</f>
        <v>-1481919</v>
      </c>
      <c r="L99" s="83">
        <f>IF('5-Yr PCSB Budget Contingency'!G99,G99/'5-Yr PCSB Budget Contingency'!G99,0)</f>
        <v>6.2427226072998034E-2</v>
      </c>
      <c r="M99" s="70">
        <f>IF('5-Yr PCSB Budget Contingency'!H99,H99/'5-Yr PCSB Budget Contingency'!H99,0)</f>
        <v>-5.273352100466739E-2</v>
      </c>
      <c r="N99" s="70">
        <f>IF('5-Yr PCSB Budget Contingency'!I99,I99/'5-Yr PCSB Budget Contingency'!I99,0)</f>
        <v>-0.16899711166952089</v>
      </c>
      <c r="O99" s="70">
        <f>IF('5-Yr PCSB Budget Contingency'!J99,J99/'5-Yr PCSB Budget Contingency'!J99,0)</f>
        <v>-0.22962908523254527</v>
      </c>
      <c r="P99" s="97">
        <f>IF('5-Yr PCSB Budget Contingency'!K99,K99/'5-Yr PCSB Budget Contingency'!K99,0)</f>
        <v>-0.30932168832526735</v>
      </c>
    </row>
    <row r="100" spans="1:16" ht="30" customHeight="1" thickTop="1" x14ac:dyDescent="0.45">
      <c r="A100" s="15" t="str">
        <f t="shared" si="4"/>
        <v>PCSB 5-Year Budget</v>
      </c>
      <c r="B100" s="150">
        <f t="shared" si="4"/>
        <v>186</v>
      </c>
      <c r="C100" s="15" t="str">
        <f t="shared" si="4"/>
        <v>Kingsman Academy PCS</v>
      </c>
      <c r="D100" s="6" t="str">
        <f t="shared" si="4"/>
        <v>2025-2026</v>
      </c>
      <c r="E100" s="28" t="s">
        <v>97</v>
      </c>
      <c r="F100" s="5" t="e">
        <f>'5-Yr PCSB Budget Contingency'!F100-'5-Yr PCSB Budget No Expansion'!F98</f>
        <v>#VALUE!</v>
      </c>
      <c r="G100" s="12">
        <f>'5-Yr PCSB Budget Contingency'!G100-'5-Yr PCSB Budget No Expansion'!G100</f>
        <v>0</v>
      </c>
      <c r="H100" s="12">
        <f>'5-Yr PCSB Budget Contingency'!H100-'5-Yr PCSB Budget No Expansion'!H100</f>
        <v>0</v>
      </c>
      <c r="I100" s="12">
        <f>'5-Yr PCSB Budget Contingency'!I100-'5-Yr PCSB Budget No Expansion'!I100</f>
        <v>0</v>
      </c>
      <c r="J100" s="12">
        <f>'5-Yr PCSB Budget Contingency'!J100-'5-Yr PCSB Budget No Expansion'!J100</f>
        <v>0</v>
      </c>
      <c r="K100" s="12">
        <f>'5-Yr PCSB Budget Contingency'!K100-'5-Yr PCSB Budget No Expansion'!K100</f>
        <v>0</v>
      </c>
      <c r="L100" s="80">
        <f>IF('5-Yr PCSB Budget Contingency'!G100,G100/'5-Yr PCSB Budget Contingency'!G100,0)</f>
        <v>0</v>
      </c>
      <c r="M100" s="67">
        <f>IF('5-Yr PCSB Budget Contingency'!H100,H100/'5-Yr PCSB Budget Contingency'!H100,0)</f>
        <v>0</v>
      </c>
      <c r="N100" s="67">
        <f>IF('5-Yr PCSB Budget Contingency'!I100,I100/'5-Yr PCSB Budget Contingency'!I100,0)</f>
        <v>0</v>
      </c>
      <c r="O100" s="67">
        <f>IF('5-Yr PCSB Budget Contingency'!J100,J100/'5-Yr PCSB Budget Contingency'!J100,0)</f>
        <v>0</v>
      </c>
      <c r="P100" s="94">
        <f>IF('5-Yr PCSB Budget Contingency'!K100,K100/'5-Yr PCSB Budget Contingency'!K100,0)</f>
        <v>0</v>
      </c>
    </row>
    <row r="101" spans="1:16" ht="15" customHeight="1" x14ac:dyDescent="0.45">
      <c r="A101" s="15" t="str">
        <f t="shared" si="4"/>
        <v>PCSB 5-Year Budget</v>
      </c>
      <c r="B101" s="150">
        <f t="shared" si="4"/>
        <v>186</v>
      </c>
      <c r="C101" s="15" t="str">
        <f t="shared" si="4"/>
        <v>Kingsman Academy PCS</v>
      </c>
      <c r="D101" s="6" t="str">
        <f t="shared" si="4"/>
        <v>2025-2026</v>
      </c>
      <c r="E101" s="28" t="s">
        <v>98</v>
      </c>
      <c r="F101" s="5" t="e">
        <f>'5-Yr PCSB Budget Contingency'!F101-'5-Yr PCSB Budget No Expansion'!F99</f>
        <v>#VALUE!</v>
      </c>
      <c r="G101" s="12">
        <f>'5-Yr PCSB Budget Contingency'!G101-'5-Yr PCSB Budget No Expansion'!G101</f>
        <v>0</v>
      </c>
      <c r="H101" s="12">
        <f>'5-Yr PCSB Budget Contingency'!H101-'5-Yr PCSB Budget No Expansion'!H101</f>
        <v>0</v>
      </c>
      <c r="I101" s="12">
        <f>'5-Yr PCSB Budget Contingency'!I101-'5-Yr PCSB Budget No Expansion'!I101</f>
        <v>0</v>
      </c>
      <c r="J101" s="12">
        <f>'5-Yr PCSB Budget Contingency'!J101-'5-Yr PCSB Budget No Expansion'!J101</f>
        <v>0</v>
      </c>
      <c r="K101" s="12">
        <f>'5-Yr PCSB Budget Contingency'!K101-'5-Yr PCSB Budget No Expansion'!K101</f>
        <v>0</v>
      </c>
      <c r="L101" s="80">
        <f>IF('5-Yr PCSB Budget Contingency'!G101,G101/'5-Yr PCSB Budget Contingency'!G101,0)</f>
        <v>0</v>
      </c>
      <c r="M101" s="67">
        <f>IF('5-Yr PCSB Budget Contingency'!H101,H101/'5-Yr PCSB Budget Contingency'!H101,0)</f>
        <v>0</v>
      </c>
      <c r="N101" s="67">
        <f>IF('5-Yr PCSB Budget Contingency'!I101,I101/'5-Yr PCSB Budget Contingency'!I101,0)</f>
        <v>0</v>
      </c>
      <c r="O101" s="67">
        <f>IF('5-Yr PCSB Budget Contingency'!J101,J101/'5-Yr PCSB Budget Contingency'!J101,0)</f>
        <v>0</v>
      </c>
      <c r="P101" s="94">
        <f>IF('5-Yr PCSB Budget Contingency'!K101,K101/'5-Yr PCSB Budget Contingency'!K101,0)</f>
        <v>0</v>
      </c>
    </row>
    <row r="102" spans="1:16" ht="15" customHeight="1" thickBot="1" x14ac:dyDescent="0.5">
      <c r="A102" s="15" t="str">
        <f t="shared" si="4"/>
        <v>PCSB 5-Year Budget</v>
      </c>
      <c r="B102" s="150">
        <f t="shared" si="4"/>
        <v>186</v>
      </c>
      <c r="C102" s="15" t="str">
        <f t="shared" si="4"/>
        <v>Kingsman Academy PCS</v>
      </c>
      <c r="D102" s="6" t="str">
        <f t="shared" si="4"/>
        <v>2025-2026</v>
      </c>
      <c r="E102" s="28" t="s">
        <v>99</v>
      </c>
      <c r="F102" s="5" t="e">
        <f>'5-Yr PCSB Budget Contingency'!F102-'5-Yr PCSB Budget No Expansion'!F102</f>
        <v>#VALUE!</v>
      </c>
      <c r="G102" s="54">
        <f>'5-Yr PCSB Budget Contingency'!G102-'5-Yr PCSB Budget No Expansion'!G102</f>
        <v>0</v>
      </c>
      <c r="H102" s="54">
        <f>'5-Yr PCSB Budget Contingency'!H102-'5-Yr PCSB Budget No Expansion'!H102</f>
        <v>0</v>
      </c>
      <c r="I102" s="54">
        <f>'5-Yr PCSB Budget Contingency'!I102-'5-Yr PCSB Budget No Expansion'!I102</f>
        <v>0</v>
      </c>
      <c r="J102" s="54">
        <f>'5-Yr PCSB Budget Contingency'!J102-'5-Yr PCSB Budget No Expansion'!J102</f>
        <v>0</v>
      </c>
      <c r="K102" s="54">
        <f>'5-Yr PCSB Budget Contingency'!K102-'5-Yr PCSB Budget No Expansion'!K102</f>
        <v>0</v>
      </c>
      <c r="L102" s="143">
        <f>IF('5-Yr PCSB Budget Contingency'!G102,G102/'5-Yr PCSB Budget Contingency'!G102,0)</f>
        <v>0</v>
      </c>
      <c r="M102" s="144">
        <f>IF('5-Yr PCSB Budget Contingency'!H102,H102/'5-Yr PCSB Budget Contingency'!H102,0)</f>
        <v>0</v>
      </c>
      <c r="N102" s="144">
        <f>IF('5-Yr PCSB Budget Contingency'!I102,I102/'5-Yr PCSB Budget Contingency'!I102,0)</f>
        <v>0</v>
      </c>
      <c r="O102" s="144">
        <f>IF('5-Yr PCSB Budget Contingency'!J102,J102/'5-Yr PCSB Budget Contingency'!J102,0)</f>
        <v>0</v>
      </c>
      <c r="P102" s="145">
        <f>IF('5-Yr PCSB Budget Contingency'!K102,K102/'5-Yr PCSB Budget Contingency'!K102,0)</f>
        <v>0</v>
      </c>
    </row>
    <row r="103" spans="1:16" ht="30" customHeight="1" thickTop="1" x14ac:dyDescent="0.45">
      <c r="A103" s="15" t="str">
        <f t="shared" si="4"/>
        <v>PCSB 5-Year Budget</v>
      </c>
      <c r="B103" s="150">
        <f t="shared" si="4"/>
        <v>186</v>
      </c>
      <c r="C103" s="15" t="str">
        <f t="shared" si="4"/>
        <v>Kingsman Academy PCS</v>
      </c>
      <c r="D103" s="6" t="str">
        <f t="shared" si="4"/>
        <v>2025-2026</v>
      </c>
      <c r="E103" s="17" t="s">
        <v>100</v>
      </c>
      <c r="F103" s="5" t="e">
        <f>'5-Yr PCSB Budget Contingency'!F103-'5-Yr PCSB Budget No Expansion'!F103</f>
        <v>#VALUE!</v>
      </c>
      <c r="G103" s="100">
        <f>'5-Yr PCSB Budget Contingency'!G103-'5-Yr PCSB Budget No Expansion'!G103</f>
        <v>0</v>
      </c>
      <c r="H103" s="100">
        <f>'5-Yr PCSB Budget Contingency'!H103-'5-Yr PCSB Budget No Expansion'!H103</f>
        <v>0</v>
      </c>
      <c r="I103" s="100">
        <f>'5-Yr PCSB Budget Contingency'!I103-'5-Yr PCSB Budget No Expansion'!I103</f>
        <v>0</v>
      </c>
      <c r="J103" s="100">
        <f>'5-Yr PCSB Budget Contingency'!J103-'5-Yr PCSB Budget No Expansion'!J103</f>
        <v>0</v>
      </c>
      <c r="K103" s="100">
        <f>'5-Yr PCSB Budget Contingency'!K103-'5-Yr PCSB Budget No Expansion'!K103</f>
        <v>0</v>
      </c>
      <c r="L103" s="81">
        <f>IF('5-Yr PCSB Budget Contingency'!G103,G103/'5-Yr PCSB Budget Contingency'!G103,0)</f>
        <v>0</v>
      </c>
      <c r="M103" s="68">
        <f>IF('5-Yr PCSB Budget Contingency'!H103,H103/'5-Yr PCSB Budget Contingency'!H103,0)</f>
        <v>0</v>
      </c>
      <c r="N103" s="68">
        <f>IF('5-Yr PCSB Budget Contingency'!I103,I103/'5-Yr PCSB Budget Contingency'!I103,0)</f>
        <v>0</v>
      </c>
      <c r="O103" s="68">
        <f>IF('5-Yr PCSB Budget Contingency'!J103,J103/'5-Yr PCSB Budget Contingency'!J103,0)</f>
        <v>0</v>
      </c>
      <c r="P103" s="95">
        <f>IF('5-Yr PCSB Budget Contingency'!K103,K103/'5-Yr PCSB Budget Contingency'!K103,0)</f>
        <v>0</v>
      </c>
    </row>
    <row r="104" spans="1:16" x14ac:dyDescent="0.45">
      <c r="A104" s="15" t="str">
        <f t="shared" si="4"/>
        <v>PCSB 5-Year Budget</v>
      </c>
      <c r="B104" s="150">
        <f t="shared" si="4"/>
        <v>186</v>
      </c>
      <c r="C104" s="15" t="str">
        <f t="shared" si="4"/>
        <v>Kingsman Academy PCS</v>
      </c>
      <c r="D104" s="6" t="str">
        <f t="shared" si="4"/>
        <v>2025-2026</v>
      </c>
      <c r="E104" s="17" t="s">
        <v>101</v>
      </c>
      <c r="F104" s="5" t="s">
        <v>10</v>
      </c>
      <c r="G104" s="22">
        <f>'5-Yr PCSB Budget Contingency'!G104-'5-Yr PCSB Budget No Expansion'!G104</f>
        <v>0</v>
      </c>
      <c r="H104" s="22">
        <f>'5-Yr PCSB Budget Contingency'!H104-'5-Yr PCSB Budget No Expansion'!H104</f>
        <v>2175.0920699057351</v>
      </c>
      <c r="I104" s="22">
        <f>'5-Yr PCSB Budget Contingency'!I104-'5-Yr PCSB Budget No Expansion'!I104</f>
        <v>2189.6247616000146</v>
      </c>
      <c r="J104" s="22">
        <f>'5-Yr PCSB Budget Contingency'!J104-'5-Yr PCSB Budget No Expansion'!J104</f>
        <v>2172.0335354339259</v>
      </c>
      <c r="K104" s="22">
        <f>'5-Yr PCSB Budget Contingency'!K104-'5-Yr PCSB Budget No Expansion'!K104</f>
        <v>2196.7707389832321</v>
      </c>
      <c r="L104" s="81">
        <f>IF('5-Yr PCSB Budget Contingency'!G104,G104/'5-Yr PCSB Budget Contingency'!G104,0)</f>
        <v>0</v>
      </c>
      <c r="M104" s="68">
        <f>IF('5-Yr PCSB Budget Contingency'!H104,H104/'5-Yr PCSB Budget Contingency'!H104,0)</f>
        <v>9.230875972234262E-2</v>
      </c>
      <c r="N104" s="68">
        <f>IF('5-Yr PCSB Budget Contingency'!I104,I104/'5-Yr PCSB Budget Contingency'!I104,0)</f>
        <v>9.1331858861410528E-2</v>
      </c>
      <c r="O104" s="68">
        <f>IF('5-Yr PCSB Budget Contingency'!J104,J104/'5-Yr PCSB Budget Contingency'!J104,0)</f>
        <v>8.8988392807246949E-2</v>
      </c>
      <c r="P104" s="95">
        <f>IF('5-Yr PCSB Budget Contingency'!K104,K104/'5-Yr PCSB Budget Contingency'!K104,0)</f>
        <v>8.8472910391627704E-2</v>
      </c>
    </row>
    <row r="105" spans="1:16" x14ac:dyDescent="0.45">
      <c r="A105" s="15" t="str">
        <f t="shared" si="4"/>
        <v>PCSB 5-Year Budget</v>
      </c>
      <c r="B105" s="150">
        <f t="shared" si="4"/>
        <v>186</v>
      </c>
      <c r="C105" s="15" t="str">
        <f t="shared" si="4"/>
        <v>Kingsman Academy PCS</v>
      </c>
      <c r="D105" s="6" t="str">
        <f t="shared" si="4"/>
        <v>2025-2026</v>
      </c>
      <c r="E105" s="17" t="s">
        <v>102</v>
      </c>
      <c r="F105" s="5" t="s">
        <v>10</v>
      </c>
      <c r="G105" s="22">
        <f>'5-Yr PCSB Budget Contingency'!G105-'5-Yr PCSB Budget No Expansion'!G105</f>
        <v>0</v>
      </c>
      <c r="H105" s="22">
        <f>'5-Yr PCSB Budget Contingency'!H105-'5-Yr PCSB Budget No Expansion'!H105</f>
        <v>249.72300000000087</v>
      </c>
      <c r="I105" s="22">
        <f>'5-Yr PCSB Budget Contingency'!I105-'5-Yr PCSB Budget No Expansion'!I105</f>
        <v>168.86388000000125</v>
      </c>
      <c r="J105" s="22">
        <f>'5-Yr PCSB Budget Contingency'!J105-'5-Yr PCSB Budget No Expansion'!J105</f>
        <v>126.76431161250093</v>
      </c>
      <c r="K105" s="22">
        <f>'5-Yr PCSB Budget Contingency'!K105-'5-Yr PCSB Budget No Expansion'!K105</f>
        <v>39.427405576276215</v>
      </c>
      <c r="L105" s="81">
        <f>IF('5-Yr PCSB Budget Contingency'!G105,G105/'5-Yr PCSB Budget Contingency'!G105,0)</f>
        <v>0</v>
      </c>
      <c r="M105" s="68">
        <f>IF('5-Yr PCSB Budget Contingency'!H105,H105/'5-Yr PCSB Budget Contingency'!H105,0)</f>
        <v>5.9189068309555407E-2</v>
      </c>
      <c r="N105" s="68">
        <f>IF('5-Yr PCSB Budget Contingency'!I105,I105/'5-Yr PCSB Budget Contingency'!I105,0)</f>
        <v>3.9627652898170003E-2</v>
      </c>
      <c r="O105" s="68">
        <f>IF('5-Yr PCSB Budget Contingency'!J105,J105/'5-Yr PCSB Budget Contingency'!J105,0)</f>
        <v>2.9167850590723746E-2</v>
      </c>
      <c r="P105" s="95">
        <f>IF('5-Yr PCSB Budget Contingency'!K105,K105/'5-Yr PCSB Budget Contingency'!K105,0)</f>
        <v>8.9822316426101407E-3</v>
      </c>
    </row>
    <row r="106" spans="1:16" ht="30" customHeight="1" thickBot="1" x14ac:dyDescent="0.5">
      <c r="A106" s="15" t="str">
        <f t="shared" si="4"/>
        <v>PCSB 5-Year Budget</v>
      </c>
      <c r="B106" s="150">
        <f t="shared" si="4"/>
        <v>186</v>
      </c>
      <c r="C106" s="15" t="str">
        <f t="shared" si="4"/>
        <v>Kingsman Academy PCS</v>
      </c>
      <c r="D106" s="6" t="str">
        <f t="shared" si="4"/>
        <v>2025-2026</v>
      </c>
      <c r="E106" s="17" t="s">
        <v>103</v>
      </c>
      <c r="F106" s="5" t="s">
        <v>10</v>
      </c>
      <c r="G106" s="24">
        <f>'5-Yr PCSB Budget Contingency'!G106-'5-Yr PCSB Budget No Expansion'!G106</f>
        <v>2.8124999999818101E-2</v>
      </c>
      <c r="H106" s="24">
        <f>'5-Yr PCSB Budget Contingency'!H106-'5-Yr PCSB Budget No Expansion'!H106</f>
        <v>0</v>
      </c>
      <c r="I106" s="24">
        <f>'5-Yr PCSB Budget Contingency'!I106-'5-Yr PCSB Budget No Expansion'!I106</f>
        <v>0</v>
      </c>
      <c r="J106" s="24">
        <f>'5-Yr PCSB Budget Contingency'!J106-'5-Yr PCSB Budget No Expansion'!J106</f>
        <v>0</v>
      </c>
      <c r="K106" s="24">
        <f>'5-Yr PCSB Budget Contingency'!K106-'5-Yr PCSB Budget No Expansion'!K106</f>
        <v>0</v>
      </c>
      <c r="L106" s="85">
        <f>IF('5-Yr PCSB Budget Contingency'!G106,G106/'5-Yr PCSB Budget Contingency'!G106,0)</f>
        <v>3.4401684000433429E-6</v>
      </c>
      <c r="M106" s="59">
        <f>IF('5-Yr PCSB Budget Contingency'!H106,H106/'5-Yr PCSB Budget Contingency'!H106,0)</f>
        <v>0</v>
      </c>
      <c r="N106" s="59">
        <f>IF('5-Yr PCSB Budget Contingency'!I106,I106/'5-Yr PCSB Budget Contingency'!I106,0)</f>
        <v>0</v>
      </c>
      <c r="O106" s="59">
        <f>IF('5-Yr PCSB Budget Contingency'!J106,J106/'5-Yr PCSB Budget Contingency'!J106,0)</f>
        <v>0</v>
      </c>
      <c r="P106" s="99">
        <f>IF('5-Yr PCSB Budget Contingency'!K106,K106/'5-Yr PCSB Budget Contingency'!K106,0)</f>
        <v>0</v>
      </c>
    </row>
    <row r="107" spans="1:16" ht="30" customHeight="1" thickTop="1" x14ac:dyDescent="0.45">
      <c r="A107" s="15" t="str">
        <f t="shared" si="4"/>
        <v>PCSB 5-Year Budget</v>
      </c>
      <c r="B107" s="150">
        <f t="shared" si="4"/>
        <v>186</v>
      </c>
      <c r="C107" s="15" t="str">
        <f t="shared" si="4"/>
        <v>Kingsman Academy PCS</v>
      </c>
      <c r="D107" s="6" t="str">
        <f t="shared" si="4"/>
        <v>2025-2026</v>
      </c>
      <c r="E107" s="28" t="s">
        <v>104</v>
      </c>
      <c r="F107" s="5" t="s">
        <v>10</v>
      </c>
      <c r="G107" s="1">
        <f>'5-Yr PCSB Budget Contingency'!G107-'5-Yr PCSB Budget No Expansion'!G107</f>
        <v>0</v>
      </c>
      <c r="H107" s="1">
        <f>'5-Yr PCSB Budget Contingency'!H107-'5-Yr PCSB Budget No Expansion'!H107</f>
        <v>0</v>
      </c>
      <c r="I107" s="1">
        <f>'5-Yr PCSB Budget Contingency'!I107-'5-Yr PCSB Budget No Expansion'!I107</f>
        <v>0</v>
      </c>
      <c r="J107" s="1">
        <f>'5-Yr PCSB Budget Contingency'!J107-'5-Yr PCSB Budget No Expansion'!J107</f>
        <v>0</v>
      </c>
      <c r="K107" s="1">
        <f>'5-Yr PCSB Budget Contingency'!K107-'5-Yr PCSB Budget No Expansion'!K107</f>
        <v>0</v>
      </c>
      <c r="L107" s="75">
        <f>IF('5-Yr PCSB Budget Contingency'!G107,G107/'5-Yr PCSB Budget Contingency'!G107,0)</f>
        <v>0</v>
      </c>
      <c r="M107" s="62">
        <f>IF('5-Yr PCSB Budget Contingency'!H107,H107/'5-Yr PCSB Budget Contingency'!H107,0)</f>
        <v>0</v>
      </c>
      <c r="N107" s="62">
        <f>IF('5-Yr PCSB Budget Contingency'!I107,I107/'5-Yr PCSB Budget Contingency'!I107,0)</f>
        <v>0</v>
      </c>
      <c r="O107" s="62">
        <f>IF('5-Yr PCSB Budget Contingency'!J107,J107/'5-Yr PCSB Budget Contingency'!J107,0)</f>
        <v>0</v>
      </c>
      <c r="P107" s="89">
        <f>IF('5-Yr PCSB Budget Contingency'!K107,K107/'5-Yr PCSB Budget Contingency'!K107,0)</f>
        <v>0</v>
      </c>
    </row>
    <row r="108" spans="1:16" x14ac:dyDescent="0.45">
      <c r="A108" s="15" t="str">
        <f t="shared" si="4"/>
        <v>PCSB 5-Year Budget</v>
      </c>
      <c r="B108" s="150">
        <f t="shared" si="4"/>
        <v>186</v>
      </c>
      <c r="C108" s="15" t="str">
        <f t="shared" si="4"/>
        <v>Kingsman Academy PCS</v>
      </c>
      <c r="D108" s="6" t="str">
        <f t="shared" si="4"/>
        <v>2025-2026</v>
      </c>
      <c r="E108" s="28" t="s">
        <v>105</v>
      </c>
      <c r="F108" s="5" t="s">
        <v>10</v>
      </c>
      <c r="G108" s="1">
        <f>'5-Yr PCSB Budget Contingency'!G108-'5-Yr PCSB Budget No Expansion'!G108</f>
        <v>0</v>
      </c>
      <c r="H108" s="1">
        <f>'5-Yr PCSB Budget Contingency'!H108-'5-Yr PCSB Budget No Expansion'!H108</f>
        <v>0</v>
      </c>
      <c r="I108" s="1">
        <f>'5-Yr PCSB Budget Contingency'!I108-'5-Yr PCSB Budget No Expansion'!I108</f>
        <v>0</v>
      </c>
      <c r="J108" s="1">
        <f>'5-Yr PCSB Budget Contingency'!J108-'5-Yr PCSB Budget No Expansion'!J108</f>
        <v>0</v>
      </c>
      <c r="K108" s="1">
        <f>'5-Yr PCSB Budget Contingency'!K108-'5-Yr PCSB Budget No Expansion'!K108</f>
        <v>0</v>
      </c>
      <c r="L108" s="75">
        <f>IF('5-Yr PCSB Budget Contingency'!G108,G108/'5-Yr PCSB Budget Contingency'!G108,0)</f>
        <v>0</v>
      </c>
      <c r="M108" s="62">
        <f>IF('5-Yr PCSB Budget Contingency'!H108,H108/'5-Yr PCSB Budget Contingency'!H108,0)</f>
        <v>0</v>
      </c>
      <c r="N108" s="62">
        <f>IF('5-Yr PCSB Budget Contingency'!I108,I108/'5-Yr PCSB Budget Contingency'!I108,0)</f>
        <v>0</v>
      </c>
      <c r="O108" s="62">
        <f>IF('5-Yr PCSB Budget Contingency'!J108,J108/'5-Yr PCSB Budget Contingency'!J108,0)</f>
        <v>0</v>
      </c>
      <c r="P108" s="89">
        <f>IF('5-Yr PCSB Budget Contingency'!K108,K108/'5-Yr PCSB Budget Contingency'!K108,0)</f>
        <v>0</v>
      </c>
    </row>
    <row r="109" spans="1:16" x14ac:dyDescent="0.45">
      <c r="A109" s="15" t="str">
        <f t="shared" si="4"/>
        <v>PCSB 5-Year Budget</v>
      </c>
      <c r="B109" s="150">
        <f t="shared" si="4"/>
        <v>186</v>
      </c>
      <c r="C109" s="15" t="str">
        <f t="shared" si="4"/>
        <v>Kingsman Academy PCS</v>
      </c>
      <c r="D109" s="6" t="str">
        <f t="shared" si="4"/>
        <v>2025-2026</v>
      </c>
      <c r="E109" s="17" t="s">
        <v>106</v>
      </c>
      <c r="F109" s="5" t="s">
        <v>10</v>
      </c>
      <c r="G109" s="29">
        <f>'5-Yr PCSB Budget Contingency'!G109-'5-Yr PCSB Budget No Expansion'!G109</f>
        <v>0</v>
      </c>
      <c r="H109" s="29">
        <f>'5-Yr PCSB Budget Contingency'!H109-'5-Yr PCSB Budget No Expansion'!H109</f>
        <v>0</v>
      </c>
      <c r="I109" s="29">
        <f>'5-Yr PCSB Budget Contingency'!I109-'5-Yr PCSB Budget No Expansion'!I109</f>
        <v>0</v>
      </c>
      <c r="J109" s="29">
        <f>'5-Yr PCSB Budget Contingency'!J109-'5-Yr PCSB Budget No Expansion'!J109</f>
        <v>0</v>
      </c>
      <c r="K109" s="29">
        <f>'5-Yr PCSB Budget Contingency'!K109-'5-Yr PCSB Budget No Expansion'!K109</f>
        <v>0</v>
      </c>
      <c r="L109" s="81">
        <f>IF('5-Yr PCSB Budget Contingency'!G109,G109/'5-Yr PCSB Budget Contingency'!G109,0)</f>
        <v>0</v>
      </c>
      <c r="M109" s="68">
        <f>IF('5-Yr PCSB Budget Contingency'!H109,H109/'5-Yr PCSB Budget Contingency'!H109,0)</f>
        <v>0</v>
      </c>
      <c r="N109" s="68">
        <f>IF('5-Yr PCSB Budget Contingency'!I109,I109/'5-Yr PCSB Budget Contingency'!I109,0)</f>
        <v>0</v>
      </c>
      <c r="O109" s="68">
        <f>IF('5-Yr PCSB Budget Contingency'!J109,J109/'5-Yr PCSB Budget Contingency'!J109,0)</f>
        <v>0</v>
      </c>
      <c r="P109" s="95">
        <f>IF('5-Yr PCSB Budget Contingency'!K109,K109/'5-Yr PCSB Budget Contingency'!K109,0)</f>
        <v>0</v>
      </c>
    </row>
    <row r="110" spans="1:16" ht="17" thickBot="1" x14ac:dyDescent="0.5">
      <c r="A110" s="15" t="str">
        <f t="shared" ref="A110:D122" si="5">A$2</f>
        <v>PCSB 5-Year Budget</v>
      </c>
      <c r="B110" s="150">
        <f t="shared" si="5"/>
        <v>186</v>
      </c>
      <c r="C110" s="15" t="str">
        <f t="shared" si="5"/>
        <v>Kingsman Academy PCS</v>
      </c>
      <c r="D110" s="6" t="str">
        <f t="shared" si="5"/>
        <v>2025-2026</v>
      </c>
      <c r="E110" s="17" t="s">
        <v>107</v>
      </c>
      <c r="F110" s="5" t="s">
        <v>10</v>
      </c>
      <c r="G110" s="58">
        <f>'5-Yr PCSB Budget Contingency'!G110-'5-Yr PCSB Budget No Expansion'!G110</f>
        <v>0</v>
      </c>
      <c r="H110" s="58">
        <f>'5-Yr PCSB Budget Contingency'!H110-'5-Yr PCSB Budget No Expansion'!H110</f>
        <v>0</v>
      </c>
      <c r="I110" s="58">
        <f>'5-Yr PCSB Budget Contingency'!I110-'5-Yr PCSB Budget No Expansion'!I110</f>
        <v>0</v>
      </c>
      <c r="J110" s="58">
        <f>'5-Yr PCSB Budget Contingency'!J110-'5-Yr PCSB Budget No Expansion'!J110</f>
        <v>0</v>
      </c>
      <c r="K110" s="58">
        <f>'5-Yr PCSB Budget Contingency'!K110-'5-Yr PCSB Budget No Expansion'!K110</f>
        <v>0</v>
      </c>
      <c r="L110" s="101">
        <f>IF('5-Yr PCSB Budget Contingency'!G110,G110/'5-Yr PCSB Budget Contingency'!G110,0)</f>
        <v>0</v>
      </c>
      <c r="M110" s="102">
        <f>IF('5-Yr PCSB Budget Contingency'!H110,H110/'5-Yr PCSB Budget Contingency'!H110,0)</f>
        <v>0</v>
      </c>
      <c r="N110" s="102">
        <f>IF('5-Yr PCSB Budget Contingency'!I110,I110/'5-Yr PCSB Budget Contingency'!I110,0)</f>
        <v>0</v>
      </c>
      <c r="O110" s="102">
        <f>IF('5-Yr PCSB Budget Contingency'!J110,J110/'5-Yr PCSB Budget Contingency'!J110,0)</f>
        <v>0</v>
      </c>
      <c r="P110" s="103">
        <f>IF('5-Yr PCSB Budget Contingency'!K110,K110/'5-Yr PCSB Budget Contingency'!K110,0)</f>
        <v>0</v>
      </c>
    </row>
    <row r="111" spans="1:16" ht="30" customHeight="1" thickTop="1" x14ac:dyDescent="0.45">
      <c r="A111" s="15" t="str">
        <f t="shared" si="5"/>
        <v>PCSB 5-Year Budget</v>
      </c>
      <c r="B111" s="150">
        <f t="shared" si="5"/>
        <v>186</v>
      </c>
      <c r="C111" s="15" t="str">
        <f t="shared" si="5"/>
        <v>Kingsman Academy PCS</v>
      </c>
      <c r="D111" s="6" t="str">
        <f t="shared" si="5"/>
        <v>2025-2026</v>
      </c>
      <c r="E111" s="17" t="s">
        <v>108</v>
      </c>
      <c r="F111" s="5" t="s">
        <v>10</v>
      </c>
      <c r="G111" s="23">
        <f>'5-Yr PCSB Budget Contingency'!G111-'5-Yr PCSB Budget No Expansion'!G111</f>
        <v>1.4726817534693737E-4</v>
      </c>
      <c r="H111" s="23">
        <f>'5-Yr PCSB Budget Contingency'!H111-'5-Yr PCSB Budget No Expansion'!H111</f>
        <v>0</v>
      </c>
      <c r="I111" s="23">
        <f>'5-Yr PCSB Budget Contingency'!I111-'5-Yr PCSB Budget No Expansion'!I111</f>
        <v>0</v>
      </c>
      <c r="J111" s="23">
        <f>'5-Yr PCSB Budget Contingency'!J111-'5-Yr PCSB Budget No Expansion'!J111</f>
        <v>0</v>
      </c>
      <c r="K111" s="23">
        <f>'5-Yr PCSB Budget Contingency'!K111-'5-Yr PCSB Budget No Expansion'!K111</f>
        <v>0</v>
      </c>
      <c r="L111" s="83">
        <f>IF('5-Yr PCSB Budget Contingency'!G111,G111/'5-Yr PCSB Budget Contingency'!G111,0)</f>
        <v>3.4401684000569476E-6</v>
      </c>
      <c r="M111" s="70">
        <f>IF('5-Yr PCSB Budget Contingency'!H111,H111/'5-Yr PCSB Budget Contingency'!H111,0)</f>
        <v>0</v>
      </c>
      <c r="N111" s="70">
        <f>IF('5-Yr PCSB Budget Contingency'!I111,I111/'5-Yr PCSB Budget Contingency'!I111,0)</f>
        <v>0</v>
      </c>
      <c r="O111" s="70">
        <f>IF('5-Yr PCSB Budget Contingency'!J111,J111/'5-Yr PCSB Budget Contingency'!J111,0)</f>
        <v>0</v>
      </c>
      <c r="P111" s="97">
        <f>IF('5-Yr PCSB Budget Contingency'!K111,K111/'5-Yr PCSB Budget Contingency'!K111,0)</f>
        <v>0</v>
      </c>
    </row>
    <row r="112" spans="1:16" x14ac:dyDescent="0.45">
      <c r="A112" s="15" t="str">
        <f t="shared" si="5"/>
        <v>PCSB 5-Year Budget</v>
      </c>
      <c r="B112" s="150">
        <f t="shared" si="5"/>
        <v>186</v>
      </c>
      <c r="C112" s="15" t="str">
        <f t="shared" si="5"/>
        <v>Kingsman Academy PCS</v>
      </c>
      <c r="D112" s="6" t="str">
        <f t="shared" si="5"/>
        <v>2025-2026</v>
      </c>
      <c r="E112" s="17" t="s">
        <v>109</v>
      </c>
      <c r="F112" s="5" t="s">
        <v>10</v>
      </c>
      <c r="G112" s="57">
        <f>'5-Yr PCSB Budget Contingency'!G112-'5-Yr PCSB Budget No Expansion'!G112</f>
        <v>0</v>
      </c>
      <c r="H112" s="57">
        <f>'5-Yr PCSB Budget Contingency'!H112-'5-Yr PCSB Budget No Expansion'!H112</f>
        <v>0</v>
      </c>
      <c r="I112" s="57">
        <f>'5-Yr PCSB Budget Contingency'!I112-'5-Yr PCSB Budget No Expansion'!I112</f>
        <v>0</v>
      </c>
      <c r="J112" s="57">
        <f>'5-Yr PCSB Budget Contingency'!J112-'5-Yr PCSB Budget No Expansion'!J112</f>
        <v>0</v>
      </c>
      <c r="K112" s="57">
        <f>'5-Yr PCSB Budget Contingency'!K112-'5-Yr PCSB Budget No Expansion'!K112</f>
        <v>0</v>
      </c>
      <c r="L112" s="104">
        <f>IF('5-Yr PCSB Budget Contingency'!G112,G112/'5-Yr PCSB Budget Contingency'!G112,0)</f>
        <v>0</v>
      </c>
      <c r="M112" s="105">
        <f>IF('5-Yr PCSB Budget Contingency'!H112,H112/'5-Yr PCSB Budget Contingency'!H112,0)</f>
        <v>0</v>
      </c>
      <c r="N112" s="105">
        <f>IF('5-Yr PCSB Budget Contingency'!I112,I112/'5-Yr PCSB Budget Contingency'!I112,0)</f>
        <v>0</v>
      </c>
      <c r="O112" s="105">
        <f>IF('5-Yr PCSB Budget Contingency'!J112,J112/'5-Yr PCSB Budget Contingency'!J112,0)</f>
        <v>0</v>
      </c>
      <c r="P112" s="106">
        <f>IF('5-Yr PCSB Budget Contingency'!K112,K112/'5-Yr PCSB Budget Contingency'!K112,0)</f>
        <v>0</v>
      </c>
    </row>
    <row r="113" spans="1:16" x14ac:dyDescent="0.45">
      <c r="A113" s="15" t="str">
        <f t="shared" si="5"/>
        <v>PCSB 5-Year Budget</v>
      </c>
      <c r="B113" s="150">
        <f t="shared" si="5"/>
        <v>186</v>
      </c>
      <c r="C113" s="15" t="str">
        <f t="shared" si="5"/>
        <v>Kingsman Academy PCS</v>
      </c>
      <c r="D113" s="6" t="str">
        <f t="shared" si="5"/>
        <v>2025-2026</v>
      </c>
      <c r="E113" s="17" t="s">
        <v>110</v>
      </c>
      <c r="F113" s="5" t="s">
        <v>10</v>
      </c>
      <c r="G113" s="22">
        <f>'5-Yr PCSB Budget Contingency'!G113-'5-Yr PCSB Budget No Expansion'!G113</f>
        <v>1.4726817534693737E-4</v>
      </c>
      <c r="H113" s="22">
        <f>'5-Yr PCSB Budget Contingency'!H113-'5-Yr PCSB Budget No Expansion'!H113</f>
        <v>0</v>
      </c>
      <c r="I113" s="22">
        <f>'5-Yr PCSB Budget Contingency'!I113-'5-Yr PCSB Budget No Expansion'!I113</f>
        <v>0</v>
      </c>
      <c r="J113" s="22">
        <f>'5-Yr PCSB Budget Contingency'!J113-'5-Yr PCSB Budget No Expansion'!J113</f>
        <v>0</v>
      </c>
      <c r="K113" s="22">
        <f>'5-Yr PCSB Budget Contingency'!K113-'5-Yr PCSB Budget No Expansion'!K113</f>
        <v>0</v>
      </c>
      <c r="L113" s="81">
        <f>IF('5-Yr PCSB Budget Contingency'!G113,G113/'5-Yr PCSB Budget Contingency'!G113,0)</f>
        <v>3.4401684000569476E-6</v>
      </c>
      <c r="M113" s="68">
        <f>IF('5-Yr PCSB Budget Contingency'!H113,H113/'5-Yr PCSB Budget Contingency'!H113,0)</f>
        <v>0</v>
      </c>
      <c r="N113" s="68">
        <f>IF('5-Yr PCSB Budget Contingency'!I113,I113/'5-Yr PCSB Budget Contingency'!I113,0)</f>
        <v>0</v>
      </c>
      <c r="O113" s="68">
        <f>IF('5-Yr PCSB Budget Contingency'!J113,J113/'5-Yr PCSB Budget Contingency'!J113,0)</f>
        <v>0</v>
      </c>
      <c r="P113" s="95">
        <f>IF('5-Yr PCSB Budget Contingency'!K113,K113/'5-Yr PCSB Budget Contingency'!K113,0)</f>
        <v>0</v>
      </c>
    </row>
    <row r="114" spans="1:16" ht="17" thickBot="1" x14ac:dyDescent="0.5">
      <c r="A114" s="15" t="str">
        <f t="shared" si="5"/>
        <v>PCSB 5-Year Budget</v>
      </c>
      <c r="B114" s="150">
        <f t="shared" si="5"/>
        <v>186</v>
      </c>
      <c r="C114" s="15" t="str">
        <f t="shared" si="5"/>
        <v>Kingsman Academy PCS</v>
      </c>
      <c r="D114" s="6" t="str">
        <f t="shared" si="5"/>
        <v>2025-2026</v>
      </c>
      <c r="E114" s="17" t="s">
        <v>111</v>
      </c>
      <c r="F114" s="5" t="s">
        <v>10</v>
      </c>
      <c r="G114" s="59">
        <f>'5-Yr PCSB Budget Contingency'!G114-'5-Yr PCSB Budget No Expansion'!G114</f>
        <v>7.3051948050739668E-6</v>
      </c>
      <c r="H114" s="59">
        <f>'5-Yr PCSB Budget Contingency'!H114-'5-Yr PCSB Budget No Expansion'!H114</f>
        <v>-8.7261700320898861E-2</v>
      </c>
      <c r="I114" s="59">
        <f>'5-Yr PCSB Budget Contingency'!I114-'5-Yr PCSB Budget No Expansion'!I114</f>
        <v>-5.7135694457191022E-2</v>
      </c>
      <c r="J114" s="59">
        <f>'5-Yr PCSB Budget Contingency'!J114-'5-Yr PCSB Budget No Expansion'!J114</f>
        <v>-4.1414661640677197E-2</v>
      </c>
      <c r="K114" s="59">
        <f>'5-Yr PCSB Budget Contingency'!K114-'5-Yr PCSB Budget No Expansion'!K114</f>
        <v>-1.224242155531452E-2</v>
      </c>
      <c r="L114" s="85">
        <f>IF('5-Yr PCSB Budget Contingency'!G114,G114/'5-Yr PCSB Budget Contingency'!G114,0)</f>
        <v>3.4401684000086874E-6</v>
      </c>
      <c r="M114" s="59">
        <f>IF('5-Yr PCSB Budget Contingency'!H114,H114/'5-Yr PCSB Budget Contingency'!H114,0)</f>
        <v>-6.2912819479259974E-2</v>
      </c>
      <c r="N114" s="59">
        <f>IF('5-Yr PCSB Budget Contingency'!I114,I114/'5-Yr PCSB Budget Contingency'!I114,0)</f>
        <v>-4.1262800847771723E-2</v>
      </c>
      <c r="O114" s="59">
        <f>IF('5-Yr PCSB Budget Contingency'!J114,J114/'5-Yr PCSB Budget Contingency'!J114,0)</f>
        <v>-3.0044174586174883E-2</v>
      </c>
      <c r="P114" s="99">
        <f>IF('5-Yr PCSB Budget Contingency'!K114,K114/'5-Yr PCSB Budget Contingency'!K114,0)</f>
        <v>-9.0636433870385138E-3</v>
      </c>
    </row>
    <row r="115" spans="1:16" ht="30" customHeight="1" thickTop="1" x14ac:dyDescent="0.45">
      <c r="A115" s="15" t="str">
        <f t="shared" si="5"/>
        <v>PCSB 5-Year Budget</v>
      </c>
      <c r="B115" s="150">
        <f t="shared" si="5"/>
        <v>186</v>
      </c>
      <c r="C115" s="15" t="str">
        <f t="shared" si="5"/>
        <v>Kingsman Academy PCS</v>
      </c>
      <c r="D115" s="6" t="str">
        <f t="shared" si="5"/>
        <v>2025-2026</v>
      </c>
      <c r="E115" s="17" t="s">
        <v>112</v>
      </c>
      <c r="F115" s="5" t="s">
        <v>10</v>
      </c>
      <c r="G115" s="56">
        <f ca="1">'5-Yr PCSB Budget Contingency'!G115-'5-Yr PCSB Budget No Expansion'!G115</f>
        <v>8.1446626240692932E-4</v>
      </c>
      <c r="H115" s="56">
        <f>'5-Yr PCSB Budget Contingency'!H115-'5-Yr PCSB Budget No Expansion'!H115</f>
        <v>-3.7529223993480007E-2</v>
      </c>
      <c r="I115" s="56">
        <f>'5-Yr PCSB Budget Contingency'!I115-'5-Yr PCSB Budget No Expansion'!I115</f>
        <v>-3.5215286808495283E-2</v>
      </c>
      <c r="J115" s="56">
        <f>'5-Yr PCSB Budget Contingency'!J115-'5-Yr PCSB Budget No Expansion'!J115</f>
        <v>-2.6664909761468649E-2</v>
      </c>
      <c r="K115" s="56">
        <f>'5-Yr PCSB Budget Contingency'!K115-'5-Yr PCSB Budget No Expansion'!K115</f>
        <v>-3.5251413055981194E-2</v>
      </c>
      <c r="L115" s="84">
        <f ca="1">IF('5-Yr PCSB Budget Contingency'!G115,G115/'5-Yr PCSB Budget Contingency'!G115,0)</f>
        <v>8.0952148021264606E-3</v>
      </c>
      <c r="M115" s="56">
        <f>IF('5-Yr PCSB Budget Contingency'!H115,H115/'5-Yr PCSB Budget Contingency'!H115,0)</f>
        <v>-4.9724618922546924</v>
      </c>
      <c r="N115" s="56">
        <f>IF('5-Yr PCSB Budget Contingency'!I115,I115/'5-Yr PCSB Budget Contingency'!I115,0)</f>
        <v>-4.9495404234224312</v>
      </c>
      <c r="O115" s="56">
        <f>IF('5-Yr PCSB Budget Contingency'!J115,J115/'5-Yr PCSB Budget Contingency'!J115,0)</f>
        <v>-1.7333888127802599</v>
      </c>
      <c r="P115" s="98">
        <f>IF('5-Yr PCSB Budget Contingency'!K115,K115/'5-Yr PCSB Budget Contingency'!K115,0)</f>
        <v>-2.5391239366096507</v>
      </c>
    </row>
    <row r="116" spans="1:16" x14ac:dyDescent="0.45">
      <c r="A116" s="15" t="str">
        <f t="shared" si="5"/>
        <v>PCSB 5-Year Budget</v>
      </c>
      <c r="B116" s="150">
        <f t="shared" si="5"/>
        <v>186</v>
      </c>
      <c r="C116" s="15" t="str">
        <f t="shared" si="5"/>
        <v>Kingsman Academy PCS</v>
      </c>
      <c r="D116" s="6" t="str">
        <f t="shared" si="5"/>
        <v>2025-2026</v>
      </c>
      <c r="E116" s="17" t="s">
        <v>113</v>
      </c>
      <c r="F116" s="5" t="s">
        <v>10</v>
      </c>
      <c r="G116" s="56">
        <f>'5-Yr PCSB Budget Contingency'!G116-'5-Yr PCSB Budget No Expansion'!G116</f>
        <v>2.0859070320061568E-2</v>
      </c>
      <c r="H116" s="56">
        <f>'5-Yr PCSB Budget Contingency'!H116-'5-Yr PCSB Budget No Expansion'!H116</f>
        <v>-4.050405286269361E-2</v>
      </c>
      <c r="I116" s="56">
        <f>'5-Yr PCSB Budget Contingency'!I116-'5-Yr PCSB Budget No Expansion'!I116</f>
        <v>-3.849670810322222E-2</v>
      </c>
      <c r="J116" s="56">
        <f>'5-Yr PCSB Budget Contingency'!J116-'5-Yr PCSB Budget No Expansion'!J116</f>
        <v>-3.2028225140056495E-2</v>
      </c>
      <c r="K116" s="56">
        <f>'5-Yr PCSB Budget Contingency'!K116-'5-Yr PCSB Budget No Expansion'!K116</f>
        <v>-4.0052929950180505E-2</v>
      </c>
      <c r="L116" s="84">
        <f>IF('5-Yr PCSB Budget Contingency'!G116,G116/'5-Yr PCSB Budget Contingency'!G116,0)</f>
        <v>0.21092579300836189</v>
      </c>
      <c r="M116" s="56">
        <f>IF('5-Yr PCSB Budget Contingency'!H116,H116/'5-Yr PCSB Budget Contingency'!H116,0)</f>
        <v>-0.91997089665568876</v>
      </c>
      <c r="N116" s="56">
        <f>IF('5-Yr PCSB Budget Contingency'!I116,I116/'5-Yr PCSB Budget Contingency'!I116,0)</f>
        <v>-0.81436878233010579</v>
      </c>
      <c r="O116" s="56">
        <f>IF('5-Yr PCSB Budget Contingency'!J116,J116/'5-Yr PCSB Budget Contingency'!J116,0)</f>
        <v>-0.61942467811900459</v>
      </c>
      <c r="P116" s="98">
        <f>IF('5-Yr PCSB Budget Contingency'!K116,K116/'5-Yr PCSB Budget Contingency'!K116,0)</f>
        <v>-0.81681626605713942</v>
      </c>
    </row>
    <row r="117" spans="1:16" x14ac:dyDescent="0.45">
      <c r="A117" s="15" t="str">
        <f t="shared" si="5"/>
        <v>PCSB 5-Year Budget</v>
      </c>
      <c r="B117" s="150">
        <f t="shared" si="5"/>
        <v>186</v>
      </c>
      <c r="C117" s="15" t="str">
        <f t="shared" si="5"/>
        <v>Kingsman Academy PCS</v>
      </c>
      <c r="D117" s="6" t="str">
        <f t="shared" si="5"/>
        <v>2025-2026</v>
      </c>
      <c r="E117" s="17" t="s">
        <v>114</v>
      </c>
      <c r="F117" s="5" t="s">
        <v>10</v>
      </c>
      <c r="G117" s="60">
        <f ca="1">'5-Yr PCSB Budget Contingency'!G117-'5-Yr PCSB Budget No Expansion'!G117</f>
        <v>29.544115944474498</v>
      </c>
      <c r="H117" s="60">
        <f>'5-Yr PCSB Budget Contingency'!H117-'5-Yr PCSB Budget No Expansion'!H117</f>
        <v>-20.982437162068095</v>
      </c>
      <c r="I117" s="60">
        <f>'5-Yr PCSB Budget Contingency'!I117-'5-Yr PCSB Budget No Expansion'!I117</f>
        <v>-33.885685168395696</v>
      </c>
      <c r="J117" s="60">
        <f>'5-Yr PCSB Budget Contingency'!J117-'5-Yr PCSB Budget No Expansion'!J117</f>
        <v>-44.238407344277135</v>
      </c>
      <c r="K117" s="60">
        <f>'5-Yr PCSB Budget Contingency'!K117-'5-Yr PCSB Budget No Expansion'!K117</f>
        <v>-53.847319531977305</v>
      </c>
      <c r="L117" s="104">
        <f ca="1">IF('5-Yr PCSB Budget Contingency'!G117,G117/'5-Yr PCSB Budget Contingency'!G117,0)</f>
        <v>0.18115461524796247</v>
      </c>
      <c r="M117" s="105">
        <f>IF('5-Yr PCSB Budget Contingency'!H117,H117/'5-Yr PCSB Budget Contingency'!H117,0)</f>
        <v>-0.18895698806306835</v>
      </c>
      <c r="N117" s="105">
        <f>IF('5-Yr PCSB Budget Contingency'!I117,I117/'5-Yr PCSB Budget Contingency'!I117,0)</f>
        <v>-0.31776944571041138</v>
      </c>
      <c r="O117" s="105">
        <f>IF('5-Yr PCSB Budget Contingency'!J117,J117/'5-Yr PCSB Budget Contingency'!J117,0)</f>
        <v>-0.42848354066438021</v>
      </c>
      <c r="P117" s="106">
        <f>IF('5-Yr PCSB Budget Contingency'!K117,K117/'5-Yr PCSB Budget Contingency'!K117,0)</f>
        <v>-0.51874734528098121</v>
      </c>
    </row>
    <row r="118" spans="1:16" ht="30" customHeight="1" x14ac:dyDescent="0.45">
      <c r="A118" s="15" t="str">
        <f t="shared" si="5"/>
        <v>PCSB 5-Year Budget</v>
      </c>
      <c r="B118" s="150">
        <f t="shared" si="5"/>
        <v>186</v>
      </c>
      <c r="C118" s="15" t="str">
        <f t="shared" si="5"/>
        <v>Kingsman Academy PCS</v>
      </c>
      <c r="D118" s="6" t="str">
        <f t="shared" si="5"/>
        <v>2025-2026</v>
      </c>
      <c r="E118" s="17" t="s">
        <v>115</v>
      </c>
      <c r="F118" s="5" t="s">
        <v>10</v>
      </c>
      <c r="G118" s="56">
        <f ca="1">'5-Yr PCSB Budget Contingency'!G118-'5-Yr PCSB Budget No Expansion'!G118</f>
        <v>-4.1129082495261482E-4</v>
      </c>
      <c r="H118" s="56">
        <f>'5-Yr PCSB Budget Contingency'!H118-'5-Yr PCSB Budget No Expansion'!H118</f>
        <v>-9.5084380998533002E-3</v>
      </c>
      <c r="I118" s="56">
        <f>'5-Yr PCSB Budget Contingency'!I118-'5-Yr PCSB Budget No Expansion'!I118</f>
        <v>-8.8979009005433762E-3</v>
      </c>
      <c r="J118" s="56">
        <f>'5-Yr PCSB Budget Contingency'!J118-'5-Yr PCSB Budget No Expansion'!J118</f>
        <v>-2.3095600231742841E-2</v>
      </c>
      <c r="K118" s="56">
        <f>'5-Yr PCSB Budget Contingency'!K118-'5-Yr PCSB Budget No Expansion'!K118</f>
        <v>-2.289690004140843E-2</v>
      </c>
      <c r="L118" s="84">
        <f ca="1">IF('5-Yr PCSB Budget Contingency'!G118,G118/'5-Yr PCSB Budget Contingency'!G118,0)</f>
        <v>-7.5304583834668519E-4</v>
      </c>
      <c r="M118" s="56">
        <f>IF('5-Yr PCSB Budget Contingency'!H118,H118/'5-Yr PCSB Budget Contingency'!H118,0)</f>
        <v>-2.0293329959259959E-2</v>
      </c>
      <c r="N118" s="56">
        <f>IF('5-Yr PCSB Budget Contingency'!I118,I118/'5-Yr PCSB Budget Contingency'!I118,0)</f>
        <v>-1.9064404116887552E-2</v>
      </c>
      <c r="O118" s="56">
        <f>IF('5-Yr PCSB Budget Contingency'!J118,J118/'5-Yr PCSB Budget Contingency'!J118,0)</f>
        <v>-5.1058841613133121E-2</v>
      </c>
      <c r="P118" s="98">
        <f>IF('5-Yr PCSB Budget Contingency'!K118,K118/'5-Yr PCSB Budget Contingency'!K118,0)</f>
        <v>-5.0340208984664001E-2</v>
      </c>
    </row>
    <row r="119" spans="1:16" x14ac:dyDescent="0.45">
      <c r="A119" s="15" t="str">
        <f t="shared" si="5"/>
        <v>PCSB 5-Year Budget</v>
      </c>
      <c r="B119" s="150">
        <f t="shared" si="5"/>
        <v>186</v>
      </c>
      <c r="C119" s="15" t="str">
        <f t="shared" si="5"/>
        <v>Kingsman Academy PCS</v>
      </c>
      <c r="D119" s="6" t="str">
        <f t="shared" si="5"/>
        <v>2025-2026</v>
      </c>
      <c r="E119" s="17" t="s">
        <v>116</v>
      </c>
      <c r="F119" s="5" t="s">
        <v>10</v>
      </c>
      <c r="G119" s="56">
        <f ca="1">'5-Yr PCSB Budget Contingency'!G119-'5-Yr PCSB Budget No Expansion'!G119</f>
        <v>9.416721766020153E-5</v>
      </c>
      <c r="H119" s="56">
        <f>'5-Yr PCSB Budget Contingency'!H119-'5-Yr PCSB Budget No Expansion'!H119</f>
        <v>4.2251355925697093E-2</v>
      </c>
      <c r="I119" s="56">
        <f>'5-Yr PCSB Budget Contingency'!I119-'5-Yr PCSB Budget No Expansion'!I119</f>
        <v>4.1152639620877729E-2</v>
      </c>
      <c r="J119" s="56">
        <f>'5-Yr PCSB Budget Contingency'!J119-'5-Yr PCSB Budget No Expansion'!J119</f>
        <v>6.3359594804572955E-2</v>
      </c>
      <c r="K119" s="56">
        <f>'5-Yr PCSB Budget Contingency'!K119-'5-Yr PCSB Budget No Expansion'!K119</f>
        <v>6.2314594086930464E-2</v>
      </c>
      <c r="L119" s="84">
        <f ca="1">IF('5-Yr PCSB Budget Contingency'!G119,G119/'5-Yr PCSB Budget Contingency'!G119,0)</f>
        <v>9.0475779879328397E-4</v>
      </c>
      <c r="M119" s="56">
        <f>IF('5-Yr PCSB Budget Contingency'!H119,H119/'5-Yr PCSB Budget Contingency'!H119,0)</f>
        <v>0.15794442663265829</v>
      </c>
      <c r="N119" s="56">
        <f>IF('5-Yr PCSB Budget Contingency'!I119,I119/'5-Yr PCSB Budget Contingency'!I119,0)</f>
        <v>0.15367862377467517</v>
      </c>
      <c r="O119" s="56">
        <f>IF('5-Yr PCSB Budget Contingency'!J119,J119/'5-Yr PCSB Budget Contingency'!J119,0)</f>
        <v>0.21701668989452599</v>
      </c>
      <c r="P119" s="98">
        <f>IF('5-Yr PCSB Budget Contingency'!K119,K119/'5-Yr PCSB Budget Contingency'!K119,0)</f>
        <v>0.21303611286012422</v>
      </c>
    </row>
    <row r="120" spans="1:16" x14ac:dyDescent="0.45">
      <c r="A120" s="15" t="str">
        <f t="shared" si="5"/>
        <v>PCSB 5-Year Budget</v>
      </c>
      <c r="B120" s="150">
        <f t="shared" si="5"/>
        <v>186</v>
      </c>
      <c r="C120" s="15" t="str">
        <f t="shared" si="5"/>
        <v>Kingsman Academy PCS</v>
      </c>
      <c r="D120" s="6" t="str">
        <f t="shared" si="5"/>
        <v>2025-2026</v>
      </c>
      <c r="E120" s="17" t="s">
        <v>117</v>
      </c>
      <c r="F120" s="5" t="s">
        <v>10</v>
      </c>
      <c r="G120" s="56">
        <f ca="1">'5-Yr PCSB Budget Contingency'!G120-'5-Yr PCSB Budget No Expansion'!G120</f>
        <v>1.8082431318572345E-4</v>
      </c>
      <c r="H120" s="56">
        <f>'5-Yr PCSB Budget Contingency'!H120-'5-Yr PCSB Budget No Expansion'!H120</f>
        <v>-1.4435472559436335E-2</v>
      </c>
      <c r="I120" s="56">
        <f>'5-Yr PCSB Budget Contingency'!I120-'5-Yr PCSB Budget No Expansion'!I120</f>
        <v>-1.3955751295697844E-2</v>
      </c>
      <c r="J120" s="56">
        <f>'5-Yr PCSB Budget Contingency'!J120-'5-Yr PCSB Budget No Expansion'!J120</f>
        <v>-1.70671959898724E-2</v>
      </c>
      <c r="K120" s="56">
        <f>'5-Yr PCSB Budget Contingency'!K120-'5-Yr PCSB Budget No Expansion'!K120</f>
        <v>-1.6539662994818446E-2</v>
      </c>
      <c r="L120" s="84">
        <f ca="1">IF('5-Yr PCSB Budget Contingency'!G120,G120/'5-Yr PCSB Budget Contingency'!G120,0)</f>
        <v>9.0819485467405329E-4</v>
      </c>
      <c r="M120" s="56">
        <f>IF('5-Yr PCSB Budget Contingency'!H120,H120/'5-Yr PCSB Budget Contingency'!H120,0)</f>
        <v>-0.12405329553159308</v>
      </c>
      <c r="N120" s="56">
        <f>IF('5-Yr PCSB Budget Contingency'!I120,I120/'5-Yr PCSB Budget Contingency'!I120,0)</f>
        <v>-0.12149238867334794</v>
      </c>
      <c r="O120" s="56">
        <f>IF('5-Yr PCSB Budget Contingency'!J120,J120/'5-Yr PCSB Budget Contingency'!J120,0)</f>
        <v>-0.15372716803458758</v>
      </c>
      <c r="P120" s="98">
        <f>IF('5-Yr PCSB Budget Contingency'!K120,K120/'5-Yr PCSB Budget Contingency'!K120,0)</f>
        <v>-0.15228633461231639</v>
      </c>
    </row>
    <row r="121" spans="1:16" ht="17" thickBot="1" x14ac:dyDescent="0.5">
      <c r="A121" s="15" t="str">
        <f t="shared" si="5"/>
        <v>PCSB 5-Year Budget</v>
      </c>
      <c r="B121" s="150">
        <f t="shared" si="5"/>
        <v>186</v>
      </c>
      <c r="C121" s="15" t="str">
        <f t="shared" si="5"/>
        <v>Kingsman Academy PCS</v>
      </c>
      <c r="D121" s="6" t="str">
        <f t="shared" si="5"/>
        <v>2025-2026</v>
      </c>
      <c r="E121" s="17" t="s">
        <v>118</v>
      </c>
      <c r="F121" s="5" t="s">
        <v>10</v>
      </c>
      <c r="G121" s="102">
        <f ca="1">'5-Yr PCSB Budget Contingency'!G121-'5-Yr PCSB Budget No Expansion'!G121</f>
        <v>1.3629929410674535E-4</v>
      </c>
      <c r="H121" s="102">
        <f>'5-Yr PCSB Budget Contingency'!H121-'5-Yr PCSB Budget No Expansion'!H121</f>
        <v>-1.8307445266407374E-2</v>
      </c>
      <c r="I121" s="102">
        <f>'5-Yr PCSB Budget Contingency'!I121-'5-Yr PCSB Budget No Expansion'!I121</f>
        <v>-1.8298987424636565E-2</v>
      </c>
      <c r="J121" s="102">
        <f>'5-Yr PCSB Budget Contingency'!J121-'5-Yr PCSB Budget No Expansion'!J121</f>
        <v>-2.3196798582957839E-2</v>
      </c>
      <c r="K121" s="102">
        <f>'5-Yr PCSB Budget Contingency'!K121-'5-Yr PCSB Budget No Expansion'!K121</f>
        <v>-2.2878031050703573E-2</v>
      </c>
      <c r="L121" s="104">
        <f ca="1">IF('5-Yr PCSB Budget Contingency'!G121,G121/'5-Yr PCSB Budget Contingency'!G121,0)</f>
        <v>9.047577987931942E-4</v>
      </c>
      <c r="M121" s="105">
        <f>IF('5-Yr PCSB Budget Contingency'!H121,H121/'5-Yr PCSB Budget Contingency'!H121,0)</f>
        <v>-0.12405329553159296</v>
      </c>
      <c r="N121" s="105">
        <f>IF('5-Yr PCSB Budget Contingency'!I121,I121/'5-Yr PCSB Budget Contingency'!I121,0)</f>
        <v>-0.1214923886733478</v>
      </c>
      <c r="O121" s="105">
        <f>IF('5-Yr PCSB Budget Contingency'!J121,J121/'5-Yr PCSB Budget Contingency'!J121,0)</f>
        <v>-0.16032389837899746</v>
      </c>
      <c r="P121" s="106">
        <f>IF('5-Yr PCSB Budget Contingency'!K121,K121/'5-Yr PCSB Budget Contingency'!K121,0)</f>
        <v>-0.15883035708419488</v>
      </c>
    </row>
    <row r="122" spans="1:16" ht="30" customHeight="1" thickTop="1" thickBot="1" x14ac:dyDescent="0.5">
      <c r="A122" s="15" t="str">
        <f t="shared" si="5"/>
        <v>PCSB 5-Year Budget</v>
      </c>
      <c r="B122" s="150">
        <f t="shared" si="5"/>
        <v>186</v>
      </c>
      <c r="C122" s="15" t="str">
        <f t="shared" si="5"/>
        <v>Kingsman Academy PCS</v>
      </c>
      <c r="D122" s="6" t="str">
        <f t="shared" si="5"/>
        <v>2025-2026</v>
      </c>
      <c r="E122" s="17" t="s">
        <v>119</v>
      </c>
      <c r="F122" s="5" t="s">
        <v>10</v>
      </c>
      <c r="G122" s="107">
        <f ca="1">'5-Yr PCSB Budget Contingency'!G122-'5-Yr PCSB Budget No Expansion'!G122</f>
        <v>1.6053507392397304E-3</v>
      </c>
      <c r="H122" s="108">
        <f ca="1">'5-Yr PCSB Budget Contingency'!H122-'5-Yr PCSB Budget No Expansion'!H122</f>
        <v>-3.6069177380304795E-2</v>
      </c>
      <c r="I122" s="108">
        <f ca="1">'5-Yr PCSB Budget Contingency'!I122-'5-Yr PCSB Budget No Expansion'!I122</f>
        <v>-1.7679039815526432E-2</v>
      </c>
      <c r="J122" s="108">
        <f ca="1">'5-Yr PCSB Budget Contingency'!J122-'5-Yr PCSB Budget No Expansion'!J122</f>
        <v>-4.7862413786535329E-2</v>
      </c>
      <c r="K122" s="108">
        <f ca="1">'5-Yr PCSB Budget Contingency'!K122-'5-Yr PCSB Budget No Expansion'!K122</f>
        <v>-7.3915321766724995E-2</v>
      </c>
      <c r="L122" s="81">
        <f ca="1">IF('5-Yr PCSB Budget Contingency'!G122,G122/'5-Yr PCSB Budget Contingency'!G122,0)</f>
        <v>2.0731776146643583E-3</v>
      </c>
      <c r="M122" s="68">
        <f ca="1">IF('5-Yr PCSB Budget Contingency'!H122,H122/'5-Yr PCSB Budget Contingency'!H122,0)</f>
        <v>-5.0027424505674385E-2</v>
      </c>
      <c r="N122" s="68">
        <f ca="1">IF('5-Yr PCSB Budget Contingency'!I122,I122/'5-Yr PCSB Budget Contingency'!I122,0)</f>
        <v>-2.3079235777070918E-2</v>
      </c>
      <c r="O122" s="68">
        <f ca="1">IF('5-Yr PCSB Budget Contingency'!J122,J122/'5-Yr PCSB Budget Contingency'!J122,0)</f>
        <v>-6.2688047305715422E-2</v>
      </c>
      <c r="P122" s="95">
        <f ca="1">IF('5-Yr PCSB Budget Contingency'!K122,K122/'5-Yr PCSB Budget Contingency'!K122,0)</f>
        <v>-9.4913749527188312E-2</v>
      </c>
    </row>
    <row r="123" spans="1:16" ht="17" thickTop="1" x14ac:dyDescent="0.45"/>
  </sheetData>
  <sheetProtection algorithmName="SHA-512" hashValue="p2cMdx9ertu+SzaJZmYboJ4PEPHMX1oKaXyyCFTDItYhFo0YqNhHhOcEEJNYfDJ/8RZmCISacqs2MOGNfUL5/w==" saltValue="Z0z6ABUoxGQP4A65cNnyMA==" spinCount="100000" sheet="1" objects="1" scenarios="1"/>
  <autoFilter ref="A1:K1" xr:uid="{4CC79657-46CE-0E4E-9154-6B27DCE8447C}"/>
  <conditionalFormatting sqref="E57:E59">
    <cfRule type="containsBlanks" dxfId="1" priority="2">
      <formula>LEN(TRIM(E57))=0</formula>
    </cfRule>
  </conditionalFormatting>
  <conditionalFormatting sqref="E103">
    <cfRule type="containsBlanks" dxfId="0" priority="1">
      <formula>LEN(TRIM(E103))=0</formula>
    </cfRule>
  </conditionalFormatting>
  <dataValidations count="3">
    <dataValidation type="whole" allowBlank="1" showInputMessage="1" showErrorMessage="1" sqref="G54:P59" xr:uid="{5C234BAE-2986-4E23-88DF-E679F4C26C46}">
      <formula1>0</formula1>
      <formula2>10000</formula2>
    </dataValidation>
    <dataValidation type="list" allowBlank="1" showInputMessage="1" showErrorMessage="1" sqref="D2" xr:uid="{F6F64AB2-4362-4DB8-9260-608261B7B6D9}">
      <formula1>"2022-2023,2023-2024,2024-2025,2025-2026,2026-2027,2027-2028"</formula1>
    </dataValidation>
    <dataValidation type="whole" allowBlank="1" showInputMessage="1" showErrorMessage="1" error="Enter Whole Number" sqref="G61:P63 G95:P97 G89:P89 G65:P66 G68:P70 G91:P91 G103:P104 G122:P122 G107:P108 F94 F99 G100:K102 G8:P52 G72:P78 G82:P85" xr:uid="{22A43A8F-6319-41A0-ACF0-2C07EEFE605D}">
      <formula1>-1000000000</formula1>
      <formula2>1000000000</formula2>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85AC44A-76CF-4DAA-B2AC-1C565A8E9CBE}">
          <x14:formula1>
            <xm:f>_xlfn.ANCHORARRAY('LEA and Campus Lists'!$F$2)</xm:f>
          </x14:formula1>
          <xm:sqref>C2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474DC-382C-4842-B16F-409FB148DC0B}">
  <sheetPr codeName="Sheet7">
    <tabColor rgb="FF00B0F0"/>
  </sheetPr>
  <dimension ref="A1:J94"/>
  <sheetViews>
    <sheetView workbookViewId="0">
      <pane ySplit="4" topLeftCell="A5" activePane="bottomLeft" state="frozen"/>
      <selection pane="bottomLeft" activeCell="H11" sqref="H11"/>
    </sheetView>
  </sheetViews>
  <sheetFormatPr defaultColWidth="11.06640625" defaultRowHeight="16.5" x14ac:dyDescent="0.45"/>
  <cols>
    <col min="4" max="4" width="22" customWidth="1"/>
  </cols>
  <sheetData>
    <row r="1" spans="1:10" ht="24" x14ac:dyDescent="0.65">
      <c r="A1" s="32" t="s">
        <v>126</v>
      </c>
    </row>
    <row r="4" spans="1:10" x14ac:dyDescent="0.45">
      <c r="D4" t="s">
        <v>127</v>
      </c>
      <c r="E4" t="s">
        <v>128</v>
      </c>
      <c r="F4" s="164" t="s">
        <v>129</v>
      </c>
      <c r="G4" s="164" t="s">
        <v>130</v>
      </c>
      <c r="H4" s="164" t="s">
        <v>131</v>
      </c>
      <c r="I4" s="164" t="s">
        <v>132</v>
      </c>
      <c r="J4" s="164" t="s">
        <v>133</v>
      </c>
    </row>
    <row r="5" spans="1:10" x14ac:dyDescent="0.45">
      <c r="B5" t="s">
        <v>134</v>
      </c>
    </row>
    <row r="6" spans="1:10" x14ac:dyDescent="0.45">
      <c r="C6" t="s">
        <v>135</v>
      </c>
    </row>
    <row r="7" spans="1:10" x14ac:dyDescent="0.45">
      <c r="A7" t="s">
        <v>136</v>
      </c>
      <c r="D7" t="s">
        <v>137</v>
      </c>
      <c r="E7">
        <v>127956.8775</v>
      </c>
      <c r="F7">
        <v>128012.69</v>
      </c>
      <c r="G7">
        <v>128012.69</v>
      </c>
      <c r="H7">
        <v>130572.94380000001</v>
      </c>
      <c r="I7">
        <v>133184.402676</v>
      </c>
      <c r="J7">
        <v>135848.09072952002</v>
      </c>
    </row>
    <row r="8" spans="1:10" x14ac:dyDescent="0.45">
      <c r="A8" t="s">
        <v>136</v>
      </c>
      <c r="D8" t="s">
        <v>138</v>
      </c>
      <c r="E8">
        <v>2164964.0149999997</v>
      </c>
      <c r="F8">
        <v>2562013.5469999998</v>
      </c>
      <c r="G8">
        <v>2562013.5469999998</v>
      </c>
      <c r="H8">
        <v>2613253.817939999</v>
      </c>
      <c r="I8">
        <v>2665518.8942988007</v>
      </c>
      <c r="J8">
        <v>2718829.2721847766</v>
      </c>
    </row>
    <row r="9" spans="1:10" x14ac:dyDescent="0.45">
      <c r="A9" t="s">
        <v>136</v>
      </c>
      <c r="D9" t="s">
        <v>139</v>
      </c>
      <c r="E9">
        <v>255569.15800000005</v>
      </c>
      <c r="F9">
        <v>128115.52000000002</v>
      </c>
      <c r="G9">
        <v>128115.52000000002</v>
      </c>
      <c r="H9">
        <v>130677.83040000002</v>
      </c>
      <c r="I9">
        <v>133291.38700800002</v>
      </c>
      <c r="J9">
        <v>135957.21474816001</v>
      </c>
    </row>
    <row r="10" spans="1:10" x14ac:dyDescent="0.45">
      <c r="A10" t="s">
        <v>59</v>
      </c>
      <c r="D10" t="s">
        <v>140</v>
      </c>
      <c r="E10">
        <v>1343975.5704692309</v>
      </c>
      <c r="F10">
        <v>1030937.2252</v>
      </c>
      <c r="G10">
        <v>1030937.2252</v>
      </c>
      <c r="H10">
        <v>1051555.969704</v>
      </c>
      <c r="I10">
        <v>1072587.0890980801</v>
      </c>
      <c r="J10">
        <v>1094038.8308800417</v>
      </c>
    </row>
    <row r="11" spans="1:10" x14ac:dyDescent="0.45">
      <c r="A11" t="s">
        <v>141</v>
      </c>
      <c r="D11" t="s">
        <v>142</v>
      </c>
      <c r="E11">
        <v>189305.69784615369</v>
      </c>
      <c r="F11">
        <v>190866.432</v>
      </c>
      <c r="G11">
        <v>190866.432</v>
      </c>
      <c r="H11">
        <v>194683.76063999999</v>
      </c>
      <c r="I11">
        <v>198577.43585280003</v>
      </c>
      <c r="J11">
        <v>202548.98456985602</v>
      </c>
    </row>
    <row r="12" spans="1:10" x14ac:dyDescent="0.45">
      <c r="A12" t="s">
        <v>143</v>
      </c>
      <c r="D12" t="s">
        <v>144</v>
      </c>
      <c r="E12">
        <v>1062028.4648615376</v>
      </c>
      <c r="F12">
        <v>1270926.2912000001</v>
      </c>
      <c r="G12">
        <v>1270926.2912000001</v>
      </c>
      <c r="H12">
        <v>1296344.817024</v>
      </c>
      <c r="I12">
        <v>1322271.7133644801</v>
      </c>
      <c r="J12">
        <v>1348717.1476317698</v>
      </c>
    </row>
    <row r="13" spans="1:10" x14ac:dyDescent="0.45">
      <c r="A13" t="s">
        <v>145</v>
      </c>
      <c r="D13" t="s">
        <v>146</v>
      </c>
      <c r="E13">
        <v>72825.671538461553</v>
      </c>
      <c r="F13">
        <v>74819</v>
      </c>
      <c r="G13">
        <v>74819</v>
      </c>
      <c r="H13">
        <v>76315.38</v>
      </c>
      <c r="I13">
        <v>77841.687600000005</v>
      </c>
      <c r="J13">
        <v>79398.521352000011</v>
      </c>
    </row>
    <row r="14" spans="1:10" x14ac:dyDescent="0.45">
      <c r="A14" t="s">
        <v>141</v>
      </c>
      <c r="D14" t="s">
        <v>147</v>
      </c>
      <c r="E14">
        <v>84641.54</v>
      </c>
      <c r="F14">
        <v>28500</v>
      </c>
      <c r="G14">
        <v>28500</v>
      </c>
      <c r="H14">
        <v>29070</v>
      </c>
      <c r="I14">
        <v>29651.4</v>
      </c>
      <c r="J14">
        <v>30244.428000000004</v>
      </c>
    </row>
    <row r="15" spans="1:10" x14ac:dyDescent="0.45">
      <c r="A15" t="s">
        <v>141</v>
      </c>
      <c r="D15" t="s">
        <v>148</v>
      </c>
      <c r="E15">
        <v>78400.03</v>
      </c>
      <c r="F15">
        <v>65665.600000000006</v>
      </c>
      <c r="G15">
        <v>65665.600000000006</v>
      </c>
      <c r="H15">
        <v>66978.911999999997</v>
      </c>
      <c r="I15">
        <v>68318.490240000014</v>
      </c>
      <c r="J15">
        <v>69684.860044800007</v>
      </c>
    </row>
    <row r="16" spans="1:10" x14ac:dyDescent="0.45">
      <c r="A16" t="s">
        <v>60</v>
      </c>
      <c r="D16" t="s">
        <v>149</v>
      </c>
      <c r="E16">
        <v>228215.37999999998</v>
      </c>
      <c r="F16">
        <v>228800</v>
      </c>
      <c r="G16">
        <v>228800</v>
      </c>
      <c r="H16">
        <v>233376</v>
      </c>
      <c r="I16">
        <v>238043.52000000002</v>
      </c>
      <c r="J16">
        <v>242804.39040000003</v>
      </c>
    </row>
    <row r="17" spans="1:10" x14ac:dyDescent="0.45">
      <c r="D17" t="s">
        <v>150</v>
      </c>
      <c r="E17">
        <v>5791543.1932153832</v>
      </c>
      <c r="F17">
        <v>5708656.305399999</v>
      </c>
      <c r="G17">
        <v>5708656.305399999</v>
      </c>
      <c r="H17">
        <v>5822829.4315079981</v>
      </c>
      <c r="I17">
        <v>5939286.0201381613</v>
      </c>
      <c r="J17">
        <v>6058071.7405409245</v>
      </c>
    </row>
    <row r="20" spans="1:10" x14ac:dyDescent="0.45">
      <c r="A20" t="s">
        <v>136</v>
      </c>
      <c r="E20" s="165">
        <f>SUMIFS(E$5:E$14,$A$5:$A$14,$A20)</f>
        <v>2548490.0504999999</v>
      </c>
      <c r="F20" s="165">
        <f>SUMIFS(F$5:F$14,$A$5:$A$14,$A20)</f>
        <v>2818141.7569999998</v>
      </c>
      <c r="G20" s="165">
        <f t="shared" ref="G20:J20" si="0">SUMIFS(G$5:G$14,$A$5:$A$14,$A20)</f>
        <v>2818141.7569999998</v>
      </c>
      <c r="H20" s="165">
        <f t="shared" si="0"/>
        <v>2874504.5921399989</v>
      </c>
      <c r="I20" s="165">
        <f t="shared" si="0"/>
        <v>2931994.6839828007</v>
      </c>
      <c r="J20" s="165">
        <f t="shared" si="0"/>
        <v>2990634.5776624568</v>
      </c>
    </row>
    <row r="21" spans="1:10" x14ac:dyDescent="0.45">
      <c r="A21" t="s">
        <v>59</v>
      </c>
      <c r="E21" s="165">
        <f t="shared" ref="E21:J28" si="1">SUMIFS(E$5:E$14,$A$5:$A$14,$A21)</f>
        <v>1343975.5704692309</v>
      </c>
      <c r="F21" s="165">
        <f t="shared" si="1"/>
        <v>1030937.2252</v>
      </c>
      <c r="G21" s="165">
        <f t="shared" si="1"/>
        <v>1030937.2252</v>
      </c>
      <c r="H21" s="165">
        <f t="shared" si="1"/>
        <v>1051555.969704</v>
      </c>
      <c r="I21" s="165">
        <f t="shared" si="1"/>
        <v>1072587.0890980801</v>
      </c>
      <c r="J21" s="165">
        <f t="shared" si="1"/>
        <v>1094038.8308800417</v>
      </c>
    </row>
    <row r="22" spans="1:10" x14ac:dyDescent="0.45">
      <c r="A22" t="s">
        <v>60</v>
      </c>
      <c r="E22" s="165">
        <f t="shared" si="1"/>
        <v>0</v>
      </c>
      <c r="F22" s="165">
        <f t="shared" si="1"/>
        <v>0</v>
      </c>
      <c r="G22" s="165">
        <f t="shared" si="1"/>
        <v>0</v>
      </c>
      <c r="H22" s="165">
        <f t="shared" si="1"/>
        <v>0</v>
      </c>
      <c r="I22" s="165">
        <f t="shared" si="1"/>
        <v>0</v>
      </c>
      <c r="J22" s="165">
        <f t="shared" si="1"/>
        <v>0</v>
      </c>
    </row>
    <row r="24" spans="1:10" x14ac:dyDescent="0.45">
      <c r="A24" t="s">
        <v>141</v>
      </c>
      <c r="E24" s="165">
        <f t="shared" si="1"/>
        <v>273947.23784615367</v>
      </c>
      <c r="F24" s="165">
        <f t="shared" si="1"/>
        <v>219366.432</v>
      </c>
      <c r="G24" s="165">
        <f t="shared" si="1"/>
        <v>219366.432</v>
      </c>
      <c r="H24" s="165">
        <f t="shared" si="1"/>
        <v>223753.76063999999</v>
      </c>
      <c r="I24" s="165">
        <f t="shared" si="1"/>
        <v>228228.83585280002</v>
      </c>
      <c r="J24" s="165">
        <f t="shared" si="1"/>
        <v>232793.41256985604</v>
      </c>
    </row>
    <row r="25" spans="1:10" x14ac:dyDescent="0.45">
      <c r="A25" t="s">
        <v>143</v>
      </c>
      <c r="E25" s="165">
        <f t="shared" si="1"/>
        <v>1062028.4648615376</v>
      </c>
      <c r="F25" s="165">
        <f t="shared" si="1"/>
        <v>1270926.2912000001</v>
      </c>
      <c r="G25" s="165">
        <f t="shared" si="1"/>
        <v>1270926.2912000001</v>
      </c>
      <c r="H25" s="165">
        <f t="shared" si="1"/>
        <v>1296344.817024</v>
      </c>
      <c r="I25" s="165">
        <f t="shared" si="1"/>
        <v>1322271.7133644801</v>
      </c>
      <c r="J25" s="165">
        <f t="shared" si="1"/>
        <v>1348717.1476317698</v>
      </c>
    </row>
    <row r="27" spans="1:10" x14ac:dyDescent="0.45">
      <c r="A27" t="s">
        <v>145</v>
      </c>
      <c r="E27" s="165">
        <f t="shared" si="1"/>
        <v>72825.671538461553</v>
      </c>
      <c r="F27" s="165">
        <f t="shared" si="1"/>
        <v>74819</v>
      </c>
      <c r="G27" s="165">
        <f t="shared" si="1"/>
        <v>74819</v>
      </c>
      <c r="H27" s="165">
        <f t="shared" si="1"/>
        <v>76315.38</v>
      </c>
      <c r="I27" s="165">
        <f t="shared" si="1"/>
        <v>77841.687600000005</v>
      </c>
      <c r="J27" s="165">
        <f t="shared" si="1"/>
        <v>79398.521352000011</v>
      </c>
    </row>
    <row r="28" spans="1:10" x14ac:dyDescent="0.45">
      <c r="A28" t="s">
        <v>151</v>
      </c>
      <c r="E28" s="165">
        <f t="shared" si="1"/>
        <v>0</v>
      </c>
      <c r="F28" s="165">
        <f t="shared" si="1"/>
        <v>0</v>
      </c>
      <c r="G28" s="165">
        <f t="shared" si="1"/>
        <v>0</v>
      </c>
      <c r="H28" s="165">
        <f t="shared" si="1"/>
        <v>0</v>
      </c>
      <c r="I28" s="165">
        <f t="shared" si="1"/>
        <v>0</v>
      </c>
      <c r="J28" s="165">
        <f t="shared" si="1"/>
        <v>0</v>
      </c>
    </row>
    <row r="32" spans="1:10" x14ac:dyDescent="0.45">
      <c r="A32" t="s">
        <v>136</v>
      </c>
      <c r="E32" s="166"/>
      <c r="F32" s="166">
        <f t="shared" ref="F32:J34" si="2">F20/F$15</f>
        <v>42.916561441607165</v>
      </c>
      <c r="G32" s="166">
        <f t="shared" si="2"/>
        <v>42.916561441607165</v>
      </c>
      <c r="H32" s="166">
        <f t="shared" si="2"/>
        <v>42.916561441607158</v>
      </c>
      <c r="I32" s="166">
        <f t="shared" si="2"/>
        <v>42.916561441607172</v>
      </c>
      <c r="J32" s="166">
        <f t="shared" si="2"/>
        <v>42.916561441607179</v>
      </c>
    </row>
    <row r="33" spans="1:10" x14ac:dyDescent="0.45">
      <c r="A33" t="s">
        <v>59</v>
      </c>
      <c r="E33" s="166"/>
      <c r="F33" s="166">
        <f t="shared" si="2"/>
        <v>15.699806675032283</v>
      </c>
      <c r="G33" s="166">
        <f t="shared" si="2"/>
        <v>15.699806675032283</v>
      </c>
      <c r="H33" s="166">
        <f t="shared" si="2"/>
        <v>15.699806675032287</v>
      </c>
      <c r="I33" s="166">
        <f t="shared" si="2"/>
        <v>15.699806675032283</v>
      </c>
      <c r="J33" s="166">
        <f t="shared" si="2"/>
        <v>15.699806675032285</v>
      </c>
    </row>
    <row r="34" spans="1:10" x14ac:dyDescent="0.45">
      <c r="A34" t="s">
        <v>60</v>
      </c>
      <c r="E34" s="166"/>
      <c r="F34" s="166">
        <f t="shared" si="2"/>
        <v>0</v>
      </c>
      <c r="G34" s="166">
        <f t="shared" si="2"/>
        <v>0</v>
      </c>
      <c r="H34" s="166">
        <f t="shared" si="2"/>
        <v>0</v>
      </c>
      <c r="I34" s="166">
        <f t="shared" si="2"/>
        <v>0</v>
      </c>
      <c r="J34" s="166">
        <f t="shared" si="2"/>
        <v>0</v>
      </c>
    </row>
    <row r="36" spans="1:10" x14ac:dyDescent="0.45">
      <c r="A36" t="s">
        <v>141</v>
      </c>
      <c r="E36" s="166"/>
      <c r="F36" s="166">
        <f t="shared" ref="F36:J37" si="3">F24/F$15</f>
        <v>3.3406598279769009</v>
      </c>
      <c r="G36" s="166">
        <f t="shared" si="3"/>
        <v>3.3406598279769009</v>
      </c>
      <c r="H36" s="166">
        <f t="shared" si="3"/>
        <v>3.3406598279769013</v>
      </c>
      <c r="I36" s="166">
        <f t="shared" si="3"/>
        <v>3.3406598279769009</v>
      </c>
      <c r="J36" s="166">
        <f t="shared" si="3"/>
        <v>3.3406598279769013</v>
      </c>
    </row>
    <row r="37" spans="1:10" x14ac:dyDescent="0.45">
      <c r="A37" t="s">
        <v>143</v>
      </c>
      <c r="E37" s="166"/>
      <c r="F37" s="166">
        <f t="shared" si="3"/>
        <v>19.354521868375528</v>
      </c>
      <c r="G37" s="166">
        <f t="shared" si="3"/>
        <v>19.354521868375528</v>
      </c>
      <c r="H37" s="166">
        <f t="shared" si="3"/>
        <v>19.354521868375528</v>
      </c>
      <c r="I37" s="166">
        <f t="shared" si="3"/>
        <v>19.354521868375524</v>
      </c>
      <c r="J37" s="166">
        <f t="shared" si="3"/>
        <v>19.354521868375528</v>
      </c>
    </row>
    <row r="39" spans="1:10" x14ac:dyDescent="0.45">
      <c r="A39" t="s">
        <v>145</v>
      </c>
      <c r="E39" s="166"/>
      <c r="F39" s="166">
        <f t="shared" ref="F39:J40" si="4">F27/F$15</f>
        <v>1.1393941424429228</v>
      </c>
      <c r="G39" s="166">
        <f t="shared" si="4"/>
        <v>1.1393941424429228</v>
      </c>
      <c r="H39" s="166">
        <f t="shared" si="4"/>
        <v>1.139394142442923</v>
      </c>
      <c r="I39" s="166">
        <f t="shared" si="4"/>
        <v>1.1393941424429228</v>
      </c>
      <c r="J39" s="166">
        <f t="shared" si="4"/>
        <v>1.139394142442923</v>
      </c>
    </row>
    <row r="40" spans="1:10" x14ac:dyDescent="0.45">
      <c r="A40" t="s">
        <v>151</v>
      </c>
      <c r="E40" s="166"/>
      <c r="F40" s="166">
        <f t="shared" si="4"/>
        <v>0</v>
      </c>
      <c r="G40" s="166">
        <f t="shared" si="4"/>
        <v>0</v>
      </c>
      <c r="H40" s="166">
        <f t="shared" si="4"/>
        <v>0</v>
      </c>
      <c r="I40" s="166">
        <f t="shared" si="4"/>
        <v>0</v>
      </c>
      <c r="J40" s="166">
        <f t="shared" si="4"/>
        <v>0</v>
      </c>
    </row>
    <row r="44" spans="1:10" x14ac:dyDescent="0.45">
      <c r="C44" t="s">
        <v>152</v>
      </c>
    </row>
    <row r="45" spans="1:10" x14ac:dyDescent="0.45">
      <c r="D45" t="s">
        <v>153</v>
      </c>
      <c r="E45">
        <v>140541.43781249999</v>
      </c>
      <c r="F45">
        <v>142716.40763499998</v>
      </c>
      <c r="G45">
        <v>142716.40763499998</v>
      </c>
      <c r="H45">
        <v>145570.73578769996</v>
      </c>
      <c r="I45">
        <v>148482.15050345403</v>
      </c>
      <c r="J45">
        <v>151451.79351352312</v>
      </c>
    </row>
    <row r="46" spans="1:10" x14ac:dyDescent="0.45">
      <c r="D46" t="s">
        <v>154</v>
      </c>
      <c r="E46">
        <v>449999.98499999999</v>
      </c>
      <c r="F46">
        <v>490144.60500000004</v>
      </c>
      <c r="G46">
        <v>504848.94315000001</v>
      </c>
      <c r="H46">
        <v>504848.94315000006</v>
      </c>
      <c r="I46">
        <v>519994.41144450009</v>
      </c>
      <c r="J46">
        <v>514945.92201300006</v>
      </c>
    </row>
    <row r="47" spans="1:10" x14ac:dyDescent="0.45">
      <c r="D47" t="s">
        <v>155</v>
      </c>
      <c r="E47">
        <v>0</v>
      </c>
      <c r="F47">
        <v>0</v>
      </c>
      <c r="G47">
        <v>0</v>
      </c>
      <c r="H47">
        <v>0</v>
      </c>
      <c r="I47">
        <v>0</v>
      </c>
      <c r="J47">
        <v>0</v>
      </c>
    </row>
    <row r="48" spans="1:10" x14ac:dyDescent="0.45">
      <c r="D48" t="s">
        <v>156</v>
      </c>
      <c r="E48">
        <v>56164.19</v>
      </c>
      <c r="F48">
        <v>57086.563053999991</v>
      </c>
      <c r="G48">
        <v>57086.563053999991</v>
      </c>
      <c r="H48">
        <v>58228.294315079984</v>
      </c>
      <c r="I48">
        <v>59392.860201381613</v>
      </c>
      <c r="J48">
        <v>60580.717405409247</v>
      </c>
    </row>
    <row r="49" spans="1:10" x14ac:dyDescent="0.45">
      <c r="D49" t="s">
        <v>157</v>
      </c>
      <c r="E49">
        <v>436781.58966588095</v>
      </c>
      <c r="F49">
        <v>436712.20736309991</v>
      </c>
      <c r="G49">
        <v>436712.20736309991</v>
      </c>
      <c r="H49">
        <v>445446.45151036186</v>
      </c>
      <c r="I49">
        <v>454355.38054056931</v>
      </c>
      <c r="J49">
        <v>463442.48815138073</v>
      </c>
    </row>
    <row r="50" spans="1:10" x14ac:dyDescent="0.45">
      <c r="D50" t="s">
        <v>158</v>
      </c>
      <c r="E50">
        <v>42873.771249999998</v>
      </c>
      <c r="F50">
        <v>42260.174260516396</v>
      </c>
      <c r="G50">
        <v>42260.174260516396</v>
      </c>
      <c r="H50">
        <v>43105.377745726721</v>
      </c>
      <c r="I50">
        <v>43967.485300641274</v>
      </c>
      <c r="J50">
        <v>44846.835006654102</v>
      </c>
    </row>
    <row r="51" spans="1:10" x14ac:dyDescent="0.45">
      <c r="D51" t="s">
        <v>159</v>
      </c>
      <c r="E51">
        <v>37330.005849596149</v>
      </c>
      <c r="F51">
        <v>42814.922290499992</v>
      </c>
      <c r="G51">
        <v>42814.922290499992</v>
      </c>
      <c r="H51">
        <v>43671.220736309988</v>
      </c>
      <c r="I51">
        <v>44544.645151036209</v>
      </c>
      <c r="J51">
        <v>45435.538054056931</v>
      </c>
    </row>
    <row r="52" spans="1:10" x14ac:dyDescent="0.45">
      <c r="F52">
        <f>SUM(F45:F51)</f>
        <v>1211734.8796031163</v>
      </c>
      <c r="G52">
        <f t="shared" ref="G52:J52" si="5">SUM(G45:G51)</f>
        <v>1226439.2177531165</v>
      </c>
      <c r="H52">
        <f t="shared" si="5"/>
        <v>1240871.0232451784</v>
      </c>
      <c r="I52">
        <f t="shared" si="5"/>
        <v>1270736.9331415826</v>
      </c>
      <c r="J52">
        <f t="shared" si="5"/>
        <v>1280703.2941440241</v>
      </c>
    </row>
    <row r="54" spans="1:10" x14ac:dyDescent="0.45">
      <c r="A54" t="s">
        <v>136</v>
      </c>
      <c r="F54" s="165">
        <f>F$50*F32</f>
        <v>1813661.3651844775</v>
      </c>
      <c r="G54" s="165">
        <f t="shared" ref="G54:J54" si="6">G$50*G32</f>
        <v>1813661.3651844775</v>
      </c>
      <c r="H54" s="165">
        <f t="shared" si="6"/>
        <v>1849934.5924881666</v>
      </c>
      <c r="I54" s="165">
        <f t="shared" si="6"/>
        <v>1886933.2843379313</v>
      </c>
      <c r="J54" s="165">
        <f t="shared" si="6"/>
        <v>1924671.9500246905</v>
      </c>
    </row>
    <row r="55" spans="1:10" x14ac:dyDescent="0.45">
      <c r="A55" t="s">
        <v>59</v>
      </c>
      <c r="F55" s="165">
        <f t="shared" ref="F55:J62" si="7">F$50*F33</f>
        <v>663476.5659432828</v>
      </c>
      <c r="G55" s="165">
        <f t="shared" si="7"/>
        <v>663476.5659432828</v>
      </c>
      <c r="H55" s="165">
        <f t="shared" si="7"/>
        <v>676746.09726214851</v>
      </c>
      <c r="I55" s="165">
        <f t="shared" si="7"/>
        <v>690281.01920739166</v>
      </c>
      <c r="J55" s="165">
        <f t="shared" si="7"/>
        <v>704086.63959153963</v>
      </c>
    </row>
    <row r="56" spans="1:10" x14ac:dyDescent="0.45">
      <c r="A56" t="s">
        <v>60</v>
      </c>
      <c r="F56" s="165">
        <f t="shared" si="7"/>
        <v>0</v>
      </c>
      <c r="G56" s="165">
        <f t="shared" si="7"/>
        <v>0</v>
      </c>
      <c r="H56" s="165">
        <f t="shared" si="7"/>
        <v>0</v>
      </c>
      <c r="I56" s="165">
        <f t="shared" si="7"/>
        <v>0</v>
      </c>
      <c r="J56" s="165">
        <f t="shared" si="7"/>
        <v>0</v>
      </c>
    </row>
    <row r="58" spans="1:10" x14ac:dyDescent="0.45">
      <c r="A58" t="s">
        <v>141</v>
      </c>
      <c r="F58" s="165">
        <f t="shared" si="7"/>
        <v>141176.86647541056</v>
      </c>
      <c r="G58" s="165">
        <f t="shared" si="7"/>
        <v>141176.86647541056</v>
      </c>
      <c r="H58" s="165">
        <f t="shared" si="7"/>
        <v>144000.40380491878</v>
      </c>
      <c r="I58" s="165">
        <f t="shared" si="7"/>
        <v>146880.41188101721</v>
      </c>
      <c r="J58" s="165">
        <f t="shared" si="7"/>
        <v>149818.02011863756</v>
      </c>
    </row>
    <row r="59" spans="1:10" x14ac:dyDescent="0.45">
      <c r="A59" t="s">
        <v>143</v>
      </c>
      <c r="F59" s="165">
        <f t="shared" si="7"/>
        <v>817925.46688652516</v>
      </c>
      <c r="G59" s="165">
        <f t="shared" si="7"/>
        <v>817925.46688652516</v>
      </c>
      <c r="H59" s="165">
        <f t="shared" si="7"/>
        <v>834283.97622425563</v>
      </c>
      <c r="I59" s="165">
        <f t="shared" si="7"/>
        <v>850969.655748741</v>
      </c>
      <c r="J59" s="165">
        <f t="shared" si="7"/>
        <v>867989.04886371596</v>
      </c>
    </row>
    <row r="61" spans="1:10" x14ac:dyDescent="0.45">
      <c r="A61" t="s">
        <v>145</v>
      </c>
      <c r="F61" s="165">
        <f t="shared" si="7"/>
        <v>48150.995011049556</v>
      </c>
      <c r="G61" s="165">
        <f t="shared" si="7"/>
        <v>48150.995011049556</v>
      </c>
      <c r="H61" s="165">
        <f t="shared" si="7"/>
        <v>49114.014911270555</v>
      </c>
      <c r="I61" s="165">
        <f t="shared" si="7"/>
        <v>50096.295209495976</v>
      </c>
      <c r="J61" s="165">
        <f t="shared" si="7"/>
        <v>51098.221113685911</v>
      </c>
    </row>
    <row r="62" spans="1:10" x14ac:dyDescent="0.45">
      <c r="A62" t="s">
        <v>151</v>
      </c>
      <c r="F62" s="165">
        <f t="shared" si="7"/>
        <v>0</v>
      </c>
      <c r="G62" s="165">
        <f t="shared" si="7"/>
        <v>0</v>
      </c>
      <c r="H62" s="165">
        <f t="shared" si="7"/>
        <v>0</v>
      </c>
      <c r="I62" s="165">
        <f t="shared" si="7"/>
        <v>0</v>
      </c>
      <c r="J62" s="165">
        <f t="shared" si="7"/>
        <v>0</v>
      </c>
    </row>
    <row r="63" spans="1:10" x14ac:dyDescent="0.45">
      <c r="F63" s="167">
        <f>SUM(F54:F62)</f>
        <v>3484391.2595007457</v>
      </c>
      <c r="G63" s="167">
        <f t="shared" ref="G63:J63" si="8">SUM(G54:G62)</f>
        <v>3484391.2595007457</v>
      </c>
      <c r="H63" s="167">
        <f t="shared" si="8"/>
        <v>3554079.0846907604</v>
      </c>
      <c r="I63" s="167">
        <f t="shared" si="8"/>
        <v>3625160.6663845773</v>
      </c>
      <c r="J63" s="167">
        <f t="shared" si="8"/>
        <v>3697663.8797122696</v>
      </c>
    </row>
    <row r="66" spans="1:10" x14ac:dyDescent="0.45">
      <c r="A66" t="s">
        <v>160</v>
      </c>
      <c r="F66" s="167">
        <f>F61+F27</f>
        <v>122969.99501104956</v>
      </c>
      <c r="G66" s="167">
        <f t="shared" ref="G66:J66" si="9">G61+G27</f>
        <v>122969.99501104956</v>
      </c>
      <c r="H66" s="167">
        <f t="shared" si="9"/>
        <v>125429.39491127056</v>
      </c>
      <c r="I66" s="167">
        <f t="shared" si="9"/>
        <v>127937.98280949598</v>
      </c>
      <c r="J66" s="167">
        <f t="shared" si="9"/>
        <v>130496.74246568592</v>
      </c>
    </row>
    <row r="68" spans="1:10" x14ac:dyDescent="0.45">
      <c r="D68" t="s">
        <v>161</v>
      </c>
      <c r="F68" s="167">
        <f>F66+F124</f>
        <v>122969.99501104956</v>
      </c>
      <c r="G68" s="167">
        <f t="shared" ref="G68:J68" si="10">G66+G124</f>
        <v>122969.99501104956</v>
      </c>
      <c r="H68" s="167">
        <f t="shared" si="10"/>
        <v>125429.39491127056</v>
      </c>
      <c r="I68" s="167">
        <f t="shared" si="10"/>
        <v>127937.98280949598</v>
      </c>
      <c r="J68" s="167">
        <f t="shared" si="10"/>
        <v>130496.74246568592</v>
      </c>
    </row>
    <row r="73" spans="1:10" x14ac:dyDescent="0.45">
      <c r="A73" t="s">
        <v>136</v>
      </c>
      <c r="F73" s="167">
        <f>F54+F20</f>
        <v>4631803.1221844777</v>
      </c>
      <c r="G73" s="167">
        <f t="shared" ref="G73:J75" si="11">G54+G20</f>
        <v>4631803.1221844777</v>
      </c>
      <c r="H73" s="167">
        <f t="shared" si="11"/>
        <v>4724439.1846281653</v>
      </c>
      <c r="I73" s="167">
        <f t="shared" si="11"/>
        <v>4818927.968320732</v>
      </c>
      <c r="J73" s="167">
        <f t="shared" si="11"/>
        <v>4915306.5276871473</v>
      </c>
    </row>
    <row r="74" spans="1:10" x14ac:dyDescent="0.45">
      <c r="A74" t="s">
        <v>59</v>
      </c>
      <c r="F74" s="167">
        <f>F55+F21</f>
        <v>1694413.7911432828</v>
      </c>
      <c r="G74" s="167">
        <f t="shared" si="11"/>
        <v>1694413.7911432828</v>
      </c>
      <c r="H74" s="167">
        <f t="shared" si="11"/>
        <v>1728302.0669661486</v>
      </c>
      <c r="I74" s="167">
        <f t="shared" si="11"/>
        <v>1762868.1083054717</v>
      </c>
      <c r="J74" s="167">
        <f t="shared" si="11"/>
        <v>1798125.4704715814</v>
      </c>
    </row>
    <row r="75" spans="1:10" x14ac:dyDescent="0.45">
      <c r="A75" t="s">
        <v>60</v>
      </c>
      <c r="F75" s="167">
        <f>F56+F22</f>
        <v>0</v>
      </c>
      <c r="G75" s="167">
        <f t="shared" si="11"/>
        <v>0</v>
      </c>
      <c r="H75" s="167">
        <f t="shared" si="11"/>
        <v>0</v>
      </c>
      <c r="I75" s="167">
        <f t="shared" si="11"/>
        <v>0</v>
      </c>
      <c r="J75" s="167">
        <f t="shared" si="11"/>
        <v>0</v>
      </c>
    </row>
    <row r="76" spans="1:10" x14ac:dyDescent="0.45">
      <c r="F76" s="167"/>
      <c r="G76" s="167"/>
      <c r="H76" s="167"/>
      <c r="I76" s="167"/>
      <c r="J76" s="167"/>
    </row>
    <row r="77" spans="1:10" x14ac:dyDescent="0.45">
      <c r="A77" t="s">
        <v>141</v>
      </c>
      <c r="F77" s="167">
        <f>F58+F24</f>
        <v>360543.29847541056</v>
      </c>
      <c r="G77" s="167">
        <f t="shared" ref="G77:J78" si="12">G58+G24</f>
        <v>360543.29847541056</v>
      </c>
      <c r="H77" s="167">
        <f t="shared" si="12"/>
        <v>367754.16444491874</v>
      </c>
      <c r="I77" s="167">
        <f t="shared" si="12"/>
        <v>375109.2477338172</v>
      </c>
      <c r="J77" s="167">
        <f t="shared" si="12"/>
        <v>382611.43268849363</v>
      </c>
    </row>
    <row r="78" spans="1:10" x14ac:dyDescent="0.45">
      <c r="A78" t="s">
        <v>143</v>
      </c>
      <c r="F78" s="167">
        <f>F59+F25</f>
        <v>2088851.7580865254</v>
      </c>
      <c r="G78" s="167">
        <f t="shared" si="12"/>
        <v>2088851.7580865254</v>
      </c>
      <c r="H78" s="167">
        <f t="shared" si="12"/>
        <v>2130628.7932482557</v>
      </c>
      <c r="I78" s="167">
        <f t="shared" si="12"/>
        <v>2173241.3691132208</v>
      </c>
      <c r="J78" s="167">
        <f t="shared" si="12"/>
        <v>2216706.1964954855</v>
      </c>
    </row>
    <row r="79" spans="1:10" x14ac:dyDescent="0.45">
      <c r="F79" s="167">
        <f>SUM(F73:F78)</f>
        <v>8775611.9698896967</v>
      </c>
      <c r="G79" s="167">
        <f t="shared" ref="G79:J79" si="13">SUM(G73:G78)</f>
        <v>8775611.9698896967</v>
      </c>
      <c r="H79" s="167">
        <f t="shared" si="13"/>
        <v>8951124.2092874888</v>
      </c>
      <c r="I79" s="167">
        <f t="shared" si="13"/>
        <v>9130146.6934732422</v>
      </c>
      <c r="J79" s="167">
        <f t="shared" si="13"/>
        <v>9312749.6273427084</v>
      </c>
    </row>
    <row r="81" spans="2:10" x14ac:dyDescent="0.45">
      <c r="F81" s="167">
        <f>F63+F17</f>
        <v>9193047.5649007447</v>
      </c>
      <c r="G81" s="167">
        <f t="shared" ref="G81:J81" si="14">G63+G17</f>
        <v>9193047.5649007447</v>
      </c>
      <c r="H81" s="167">
        <f t="shared" si="14"/>
        <v>9376908.516198758</v>
      </c>
      <c r="I81" s="167">
        <f t="shared" si="14"/>
        <v>9564446.686522739</v>
      </c>
      <c r="J81" s="167">
        <f t="shared" si="14"/>
        <v>9755735.6202531941</v>
      </c>
    </row>
    <row r="82" spans="2:10" x14ac:dyDescent="0.45">
      <c r="F82" s="167">
        <f>F81-F66-F79</f>
        <v>294465.59999999776</v>
      </c>
      <c r="G82" s="167">
        <f t="shared" ref="G82:J82" si="15">G81-G66-G79</f>
        <v>294465.59999999776</v>
      </c>
      <c r="H82" s="167">
        <f t="shared" si="15"/>
        <v>300354.91199999861</v>
      </c>
      <c r="I82" s="167">
        <f t="shared" si="15"/>
        <v>306362.0102400016</v>
      </c>
      <c r="J82" s="167">
        <f t="shared" si="15"/>
        <v>312489.25044479966</v>
      </c>
    </row>
    <row r="93" spans="2:10" x14ac:dyDescent="0.45">
      <c r="B93">
        <v>7190</v>
      </c>
      <c r="C93" t="s">
        <v>162</v>
      </c>
      <c r="D93" t="s">
        <v>163</v>
      </c>
    </row>
    <row r="94" spans="2:10" x14ac:dyDescent="0.45">
      <c r="B94">
        <v>7280</v>
      </c>
      <c r="C94" t="s">
        <v>164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0730-AE3E-3C49-9D91-7AD0512AA635}">
  <sheetPr codeName="Sheet8">
    <tabColor theme="1"/>
  </sheetPr>
  <dimension ref="A1:B13"/>
  <sheetViews>
    <sheetView zoomScale="90" zoomScaleNormal="90" workbookViewId="0">
      <pane ySplit="1" topLeftCell="A2" activePane="bottomLeft" state="frozen"/>
      <selection activeCell="C2" sqref="C2"/>
      <selection pane="bottomLeft" activeCell="B10" sqref="B10"/>
    </sheetView>
  </sheetViews>
  <sheetFormatPr defaultColWidth="10.6640625" defaultRowHeight="16.5" x14ac:dyDescent="0.45"/>
  <cols>
    <col min="1" max="1" width="10" style="31" bestFit="1" customWidth="1"/>
    <col min="2" max="2" width="129.06640625" style="7" customWidth="1"/>
    <col min="3" max="16384" width="10.6640625" style="7"/>
  </cols>
  <sheetData>
    <row r="1" spans="1:2" ht="24.5" thickBot="1" x14ac:dyDescent="0.5">
      <c r="A1" s="30" t="s">
        <v>165</v>
      </c>
      <c r="B1" s="30" t="s">
        <v>166</v>
      </c>
    </row>
    <row r="2" spans="1:2" ht="132" x14ac:dyDescent="0.45">
      <c r="A2" s="31">
        <v>1</v>
      </c>
      <c r="B2" s="8" t="s">
        <v>167</v>
      </c>
    </row>
    <row r="3" spans="1:2" ht="33" x14ac:dyDescent="0.45">
      <c r="A3" s="31">
        <v>2</v>
      </c>
      <c r="B3" s="8" t="s">
        <v>168</v>
      </c>
    </row>
    <row r="4" spans="1:2" x14ac:dyDescent="0.45">
      <c r="A4" s="31">
        <v>3</v>
      </c>
      <c r="B4" s="33" t="s">
        <v>169</v>
      </c>
    </row>
    <row r="5" spans="1:2" x14ac:dyDescent="0.45">
      <c r="A5" s="31">
        <v>4</v>
      </c>
      <c r="B5" s="8" t="s">
        <v>170</v>
      </c>
    </row>
    <row r="6" spans="1:2" x14ac:dyDescent="0.45">
      <c r="A6" s="31">
        <v>5</v>
      </c>
      <c r="B6" s="8" t="s">
        <v>171</v>
      </c>
    </row>
    <row r="7" spans="1:2" x14ac:dyDescent="0.45">
      <c r="A7" s="31">
        <v>6</v>
      </c>
      <c r="B7" s="8" t="s">
        <v>172</v>
      </c>
    </row>
    <row r="8" spans="1:2" x14ac:dyDescent="0.45">
      <c r="A8" s="31">
        <v>7</v>
      </c>
      <c r="B8" s="8" t="s">
        <v>173</v>
      </c>
    </row>
    <row r="9" spans="1:2" ht="33" x14ac:dyDescent="0.45">
      <c r="A9" s="31">
        <v>8</v>
      </c>
      <c r="B9" s="7" t="s">
        <v>174</v>
      </c>
    </row>
    <row r="10" spans="1:2" ht="33" x14ac:dyDescent="0.45">
      <c r="A10" s="31">
        <v>9</v>
      </c>
      <c r="B10" s="7" t="s">
        <v>175</v>
      </c>
    </row>
    <row r="11" spans="1:2" x14ac:dyDescent="0.45">
      <c r="A11" s="31">
        <v>10</v>
      </c>
      <c r="B11" s="8" t="s">
        <v>176</v>
      </c>
    </row>
    <row r="13" spans="1:2" x14ac:dyDescent="0.45">
      <c r="B13" s="9" t="s">
        <v>177</v>
      </c>
    </row>
  </sheetData>
  <sheetProtection algorithmName="SHA-512" hashValue="Ozp8syeurrgPvZ/m0L48pC4U1oJx9RGDg3+99rPY+sx5x72ZtxklF+TRTYoxiS1P8x4vzilrfSbgVKoiyOZdmA==" saltValue="VmMlErXGhuYlAU0/i48RdQ=="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58CDB-9665-8F4A-90A0-1B83B4A74727}">
  <sheetPr codeName="Sheet9"/>
  <dimension ref="A1:M137"/>
  <sheetViews>
    <sheetView zoomScaleNormal="100" workbookViewId="0">
      <pane ySplit="1" topLeftCell="A2" activePane="bottomLeft" state="frozen"/>
      <selection pane="bottomLeft" activeCell="C6" sqref="C6"/>
    </sheetView>
  </sheetViews>
  <sheetFormatPr defaultColWidth="11.06640625" defaultRowHeight="16.5" x14ac:dyDescent="0.45"/>
  <cols>
    <col min="1" max="1" width="54.06640625" bestFit="1" customWidth="1"/>
    <col min="2" max="2" width="8.3984375" style="146" bestFit="1" customWidth="1"/>
    <col min="3" max="3" width="60.6640625" bestFit="1" customWidth="1"/>
    <col min="4" max="4" width="12.265625" style="146" bestFit="1" customWidth="1"/>
    <col min="5" max="5" width="2.6640625" customWidth="1"/>
    <col min="6" max="6" width="54.06640625" bestFit="1" customWidth="1"/>
    <col min="7" max="7" width="2.6640625" customWidth="1"/>
    <col min="8" max="8" width="33.59765625" bestFit="1" customWidth="1"/>
    <col min="9" max="9" width="6.3984375" style="146" bestFit="1" customWidth="1"/>
    <col min="10" max="10" width="38" bestFit="1" customWidth="1"/>
    <col min="12" max="12" width="10.6640625" style="159"/>
    <col min="13" max="13" width="71.3984375" bestFit="1" customWidth="1"/>
  </cols>
  <sheetData>
    <row r="1" spans="1:13" x14ac:dyDescent="0.45">
      <c r="A1" t="s">
        <v>2</v>
      </c>
      <c r="B1" s="146" t="s">
        <v>1</v>
      </c>
      <c r="C1" t="s">
        <v>178</v>
      </c>
      <c r="D1" s="146" t="s">
        <v>179</v>
      </c>
      <c r="F1" s="11" t="s">
        <v>2</v>
      </c>
      <c r="H1" s="10" t="s">
        <v>2</v>
      </c>
      <c r="I1" s="148" t="s">
        <v>1</v>
      </c>
      <c r="J1" s="10" t="s">
        <v>178</v>
      </c>
      <c r="L1" s="172" t="s">
        <v>180</v>
      </c>
      <c r="M1" s="172"/>
    </row>
    <row r="2" spans="1:13" x14ac:dyDescent="0.45">
      <c r="A2" t="str">
        <f>IF(ISERROR(VLOOKUP(Select_LEA,A3:A137,1,FALSE)),Select_LEA,"[SELECT LEA FROM DROPDOWN MENU OR ENTER NEW LEA]")</f>
        <v>[SELECT LEA FROM DROPDOWN MENU OR ENTER NEW LEA]</v>
      </c>
      <c r="B2" s="147" t="s">
        <v>181</v>
      </c>
      <c r="C2" s="151" t="s">
        <v>182</v>
      </c>
      <c r="D2" s="147" t="s">
        <v>183</v>
      </c>
      <c r="F2" t="str" cm="1">
        <f t="array" ref="F2:F70">_xlfn._xlws.SORT(_xlfn.UNIQUE(LEA_Names))</f>
        <v>[SELECT LEA FROM DROPDOWN MENU OR ENTER NEW LEA]</v>
      </c>
      <c r="H2" t="str" cm="1">
        <f t="array" ref="H2:J2">_xlfn._xlws.SORT(_xlfn._xlws.FILTER(LEA_and_Campus_List[[LEA]:[Campus]],LEA_Names=Select_LEA),2)</f>
        <v>Kingsman Academy PCS</v>
      </c>
      <c r="I2" s="146">
        <v>186</v>
      </c>
      <c r="J2" t="str">
        <v>Kingsman Academy PCS</v>
      </c>
    </row>
    <row r="3" spans="1:13" x14ac:dyDescent="0.45">
      <c r="A3" s="160" t="s">
        <v>184</v>
      </c>
      <c r="B3" s="161">
        <v>178</v>
      </c>
      <c r="C3" s="160" t="s">
        <v>184</v>
      </c>
      <c r="D3" s="161">
        <v>233</v>
      </c>
      <c r="F3" t="str">
        <v>Academy of Hope Adult PCS</v>
      </c>
    </row>
    <row r="4" spans="1:13" x14ac:dyDescent="0.45">
      <c r="A4" s="160" t="s">
        <v>185</v>
      </c>
      <c r="B4" s="161">
        <v>155</v>
      </c>
      <c r="C4" s="160" t="s">
        <v>186</v>
      </c>
      <c r="D4" s="161">
        <v>217</v>
      </c>
      <c r="F4" t="str">
        <v>Achievement Preparatory Academy PCS</v>
      </c>
    </row>
    <row r="5" spans="1:13" x14ac:dyDescent="0.45">
      <c r="A5" s="151" t="s">
        <v>187</v>
      </c>
      <c r="B5" s="161">
        <v>103</v>
      </c>
      <c r="C5" s="160" t="s">
        <v>188</v>
      </c>
      <c r="D5" s="161">
        <v>140</v>
      </c>
      <c r="F5" t="str">
        <v>AppleTree Early Learning PCS</v>
      </c>
    </row>
    <row r="6" spans="1:13" x14ac:dyDescent="0.45">
      <c r="A6" s="160" t="s">
        <v>187</v>
      </c>
      <c r="B6" s="161">
        <v>103</v>
      </c>
      <c r="C6" s="160" t="s">
        <v>189</v>
      </c>
      <c r="D6" s="161">
        <v>3072</v>
      </c>
      <c r="F6" t="str">
        <v>BASIS DC PCS</v>
      </c>
    </row>
    <row r="7" spans="1:13" x14ac:dyDescent="0.45">
      <c r="A7" s="160" t="s">
        <v>187</v>
      </c>
      <c r="B7" s="161">
        <v>103</v>
      </c>
      <c r="C7" s="160" t="s">
        <v>190</v>
      </c>
      <c r="D7" s="161">
        <v>3073</v>
      </c>
      <c r="F7" t="str">
        <v>Breakthrough Montessori PCS</v>
      </c>
    </row>
    <row r="8" spans="1:13" x14ac:dyDescent="0.45">
      <c r="A8" s="160" t="s">
        <v>187</v>
      </c>
      <c r="B8" s="161">
        <v>103</v>
      </c>
      <c r="C8" s="160" t="s">
        <v>191</v>
      </c>
      <c r="D8" s="161">
        <v>1137</v>
      </c>
      <c r="F8" t="str">
        <v>Bridges PCS</v>
      </c>
    </row>
    <row r="9" spans="1:13" x14ac:dyDescent="0.45">
      <c r="A9" s="160" t="s">
        <v>187</v>
      </c>
      <c r="B9" s="161">
        <v>103</v>
      </c>
      <c r="C9" s="160" t="s">
        <v>192</v>
      </c>
      <c r="D9" s="161">
        <v>1069</v>
      </c>
      <c r="F9" t="str">
        <v>Briya PCS</v>
      </c>
    </row>
    <row r="10" spans="1:13" x14ac:dyDescent="0.45">
      <c r="A10" s="160" t="s">
        <v>187</v>
      </c>
      <c r="B10" s="161">
        <v>103</v>
      </c>
      <c r="C10" s="160" t="s">
        <v>193</v>
      </c>
      <c r="D10" s="161">
        <v>141</v>
      </c>
      <c r="F10" t="str">
        <v>Capital City PCS</v>
      </c>
    </row>
    <row r="11" spans="1:13" x14ac:dyDescent="0.45">
      <c r="A11" s="160" t="s">
        <v>187</v>
      </c>
      <c r="B11" s="161">
        <v>103</v>
      </c>
      <c r="C11" s="151" t="s">
        <v>194</v>
      </c>
      <c r="D11" s="161">
        <v>3153</v>
      </c>
      <c r="F11" t="str">
        <v>Capital Village PCS</v>
      </c>
    </row>
    <row r="12" spans="1:13" x14ac:dyDescent="0.45">
      <c r="A12" s="160" t="s">
        <v>187</v>
      </c>
      <c r="B12" s="161">
        <v>103</v>
      </c>
      <c r="C12" s="151" t="s">
        <v>195</v>
      </c>
      <c r="D12" s="161">
        <v>3155</v>
      </c>
      <c r="F12" t="str">
        <v>Carlos Rosario International PCS</v>
      </c>
    </row>
    <row r="13" spans="1:13" x14ac:dyDescent="0.45">
      <c r="A13" s="160" t="s">
        <v>196</v>
      </c>
      <c r="B13" s="161">
        <v>168</v>
      </c>
      <c r="C13" s="160" t="s">
        <v>196</v>
      </c>
      <c r="D13" s="161">
        <v>3068</v>
      </c>
      <c r="F13" t="str">
        <v>Cedar Tree Academy PCS</v>
      </c>
    </row>
    <row r="14" spans="1:13" x14ac:dyDescent="0.45">
      <c r="A14" s="160" t="s">
        <v>197</v>
      </c>
      <c r="B14" s="161">
        <v>189</v>
      </c>
      <c r="C14" s="160" t="s">
        <v>197</v>
      </c>
      <c r="D14" s="161">
        <v>289</v>
      </c>
      <c r="F14" t="str">
        <v>Center City PCS</v>
      </c>
    </row>
    <row r="15" spans="1:13" x14ac:dyDescent="0.45">
      <c r="A15" s="160" t="s">
        <v>198</v>
      </c>
      <c r="B15" s="161">
        <v>107</v>
      </c>
      <c r="C15" s="160" t="s">
        <v>198</v>
      </c>
      <c r="D15" s="161">
        <v>142</v>
      </c>
      <c r="F15" t="str">
        <v>Cesar Chavez PCS for Public Policy</v>
      </c>
    </row>
    <row r="16" spans="1:13" x14ac:dyDescent="0.45">
      <c r="A16" s="160" t="s">
        <v>199</v>
      </c>
      <c r="B16" s="161">
        <v>119</v>
      </c>
      <c r="C16" s="160" t="s">
        <v>199</v>
      </c>
      <c r="D16" s="161">
        <v>126</v>
      </c>
      <c r="F16" t="str">
        <v>Community College Preparatory Academy PCS</v>
      </c>
    </row>
    <row r="17" spans="1:6" x14ac:dyDescent="0.45">
      <c r="A17" s="160" t="s">
        <v>200</v>
      </c>
      <c r="B17" s="161">
        <v>108</v>
      </c>
      <c r="C17" s="160" t="s">
        <v>201</v>
      </c>
      <c r="D17" s="161">
        <v>1207</v>
      </c>
      <c r="F17" t="str">
        <v>Creative Minds International PCS</v>
      </c>
    </row>
    <row r="18" spans="1:6" x14ac:dyDescent="0.45">
      <c r="A18" s="160" t="s">
        <v>200</v>
      </c>
      <c r="B18" s="161">
        <v>108</v>
      </c>
      <c r="C18" s="160" t="s">
        <v>202</v>
      </c>
      <c r="D18" s="161">
        <v>184</v>
      </c>
      <c r="F18" t="str">
        <v>DC Bilingual PCS</v>
      </c>
    </row>
    <row r="19" spans="1:6" x14ac:dyDescent="0.45">
      <c r="A19" s="160" t="s">
        <v>200</v>
      </c>
      <c r="B19" s="161">
        <v>108</v>
      </c>
      <c r="C19" s="160" t="s">
        <v>203</v>
      </c>
      <c r="D19" s="161">
        <v>182</v>
      </c>
      <c r="F19" t="str">
        <v>DC Prep PCS</v>
      </c>
    </row>
    <row r="20" spans="1:6" x14ac:dyDescent="0.45">
      <c r="A20" s="160" t="s">
        <v>204</v>
      </c>
      <c r="B20" s="161">
        <v>334</v>
      </c>
      <c r="C20" s="160" t="s">
        <v>204</v>
      </c>
      <c r="D20" s="161">
        <v>1145</v>
      </c>
      <c r="F20" t="str">
        <v>DC Scholars PCS</v>
      </c>
    </row>
    <row r="21" spans="1:6" x14ac:dyDescent="0.45">
      <c r="A21" s="160" t="s">
        <v>205</v>
      </c>
      <c r="B21" s="161">
        <v>162</v>
      </c>
      <c r="C21" s="160" t="s">
        <v>205</v>
      </c>
      <c r="D21" s="161">
        <v>1119</v>
      </c>
      <c r="F21" t="str">
        <v>DC Wildflower PCS</v>
      </c>
    </row>
    <row r="22" spans="1:6" x14ac:dyDescent="0.45">
      <c r="A22" s="160" t="s">
        <v>206</v>
      </c>
      <c r="B22" s="161">
        <v>123</v>
      </c>
      <c r="C22" s="160" t="s">
        <v>206</v>
      </c>
      <c r="D22" s="161">
        <v>188</v>
      </c>
      <c r="F22" t="str">
        <v>Digital Pioneers Academy PCS</v>
      </c>
    </row>
    <row r="23" spans="1:6" x14ac:dyDescent="0.45">
      <c r="A23" s="160" t="s">
        <v>207</v>
      </c>
      <c r="B23" s="161">
        <v>156</v>
      </c>
      <c r="C23" s="160" t="s">
        <v>208</v>
      </c>
      <c r="D23" s="161">
        <v>1103</v>
      </c>
      <c r="F23" t="str">
        <v>District of Columbia International School</v>
      </c>
    </row>
    <row r="24" spans="1:6" x14ac:dyDescent="0.45">
      <c r="A24" s="160" t="s">
        <v>207</v>
      </c>
      <c r="B24" s="161">
        <v>156</v>
      </c>
      <c r="C24" s="160" t="s">
        <v>209</v>
      </c>
      <c r="D24" s="161">
        <v>1104</v>
      </c>
      <c r="F24" t="str">
        <v>E.L. Haynes PCS</v>
      </c>
    </row>
    <row r="25" spans="1:6" x14ac:dyDescent="0.45">
      <c r="A25" s="160" t="s">
        <v>207</v>
      </c>
      <c r="B25" s="161">
        <v>156</v>
      </c>
      <c r="C25" s="160" t="s">
        <v>210</v>
      </c>
      <c r="D25" s="161">
        <v>1105</v>
      </c>
      <c r="F25" t="str">
        <v>Early Childhood Academy PCS</v>
      </c>
    </row>
    <row r="26" spans="1:6" x14ac:dyDescent="0.45">
      <c r="A26" s="160" t="s">
        <v>207</v>
      </c>
      <c r="B26" s="161">
        <v>156</v>
      </c>
      <c r="C26" s="160" t="s">
        <v>211</v>
      </c>
      <c r="D26" s="161">
        <v>1106</v>
      </c>
      <c r="F26" t="str">
        <v>Elsie Whitlow Stokes Community Freedom PCS</v>
      </c>
    </row>
    <row r="27" spans="1:6" x14ac:dyDescent="0.45">
      <c r="A27" s="160" t="s">
        <v>207</v>
      </c>
      <c r="B27" s="161">
        <v>156</v>
      </c>
      <c r="C27" s="160" t="s">
        <v>212</v>
      </c>
      <c r="D27" s="161">
        <v>1107</v>
      </c>
      <c r="F27" t="str">
        <v>Friendship PCS</v>
      </c>
    </row>
    <row r="28" spans="1:6" x14ac:dyDescent="0.45">
      <c r="A28" s="160" t="s">
        <v>207</v>
      </c>
      <c r="B28" s="161">
        <v>156</v>
      </c>
      <c r="C28" s="160" t="s">
        <v>213</v>
      </c>
      <c r="D28" s="161">
        <v>1108</v>
      </c>
      <c r="F28" t="str">
        <v>Girls Global Academy PCS</v>
      </c>
    </row>
    <row r="29" spans="1:6" x14ac:dyDescent="0.45">
      <c r="A29" s="160" t="s">
        <v>214</v>
      </c>
      <c r="B29" s="161">
        <v>109</v>
      </c>
      <c r="C29" s="160" t="s">
        <v>215</v>
      </c>
      <c r="D29" s="161">
        <v>109</v>
      </c>
      <c r="F29" t="str">
        <v>Global Citizens PCS</v>
      </c>
    </row>
    <row r="30" spans="1:6" x14ac:dyDescent="0.45">
      <c r="A30" s="160" t="s">
        <v>216</v>
      </c>
      <c r="B30" s="161">
        <v>176</v>
      </c>
      <c r="C30" s="160" t="s">
        <v>216</v>
      </c>
      <c r="D30" s="161">
        <v>216</v>
      </c>
      <c r="F30" t="str">
        <v>Goodwill Excel Center PCS</v>
      </c>
    </row>
    <row r="31" spans="1:6" x14ac:dyDescent="0.45">
      <c r="A31" s="160" t="s">
        <v>217</v>
      </c>
      <c r="B31" s="161">
        <v>169</v>
      </c>
      <c r="C31" s="160" t="s">
        <v>217</v>
      </c>
      <c r="D31" s="161">
        <v>3069</v>
      </c>
      <c r="F31" t="str">
        <v>Harmony DC PCS</v>
      </c>
    </row>
    <row r="32" spans="1:6" x14ac:dyDescent="0.45">
      <c r="A32" s="160" t="s">
        <v>218</v>
      </c>
      <c r="B32" s="161">
        <v>114</v>
      </c>
      <c r="C32" s="160" t="s">
        <v>218</v>
      </c>
      <c r="D32" s="161">
        <v>199</v>
      </c>
      <c r="F32" t="str">
        <v>Hope Community PCS</v>
      </c>
    </row>
    <row r="33" spans="1:6" x14ac:dyDescent="0.45">
      <c r="A33" s="160" t="s">
        <v>219</v>
      </c>
      <c r="B33" s="161">
        <v>115</v>
      </c>
      <c r="C33" s="160" t="s">
        <v>220</v>
      </c>
      <c r="D33" s="161">
        <v>276</v>
      </c>
      <c r="F33" t="str">
        <v>Howard University Middle School of Mathematics and Science PCS</v>
      </c>
    </row>
    <row r="34" spans="1:6" x14ac:dyDescent="0.45">
      <c r="A34" s="160" t="s">
        <v>219</v>
      </c>
      <c r="B34" s="161">
        <v>115</v>
      </c>
      <c r="C34" s="160" t="s">
        <v>221</v>
      </c>
      <c r="D34" s="161">
        <v>1151</v>
      </c>
      <c r="F34" t="str">
        <v>I Dream PCS</v>
      </c>
    </row>
    <row r="35" spans="1:6" x14ac:dyDescent="0.45">
      <c r="A35" s="160" t="s">
        <v>219</v>
      </c>
      <c r="B35" s="161">
        <v>115</v>
      </c>
      <c r="C35" s="160" t="s">
        <v>222</v>
      </c>
      <c r="D35" s="161">
        <v>1110</v>
      </c>
      <c r="F35" t="str">
        <v>IDEA PCS</v>
      </c>
    </row>
    <row r="36" spans="1:6" x14ac:dyDescent="0.45">
      <c r="A36" s="160" t="s">
        <v>219</v>
      </c>
      <c r="B36" s="161">
        <v>115</v>
      </c>
      <c r="C36" s="160" t="s">
        <v>223</v>
      </c>
      <c r="D36" s="161">
        <v>218</v>
      </c>
      <c r="F36" t="str">
        <v>Ingenuity Prep PCS</v>
      </c>
    </row>
    <row r="37" spans="1:6" x14ac:dyDescent="0.45">
      <c r="A37" s="160" t="s">
        <v>219</v>
      </c>
      <c r="B37" s="161">
        <v>115</v>
      </c>
      <c r="C37" s="160" t="s">
        <v>224</v>
      </c>
      <c r="D37" s="161">
        <v>130</v>
      </c>
      <c r="F37" t="str">
        <v>Inspired Teaching Demonstration PCS</v>
      </c>
    </row>
    <row r="38" spans="1:6" x14ac:dyDescent="0.45">
      <c r="A38" s="160" t="s">
        <v>219</v>
      </c>
      <c r="B38" s="161">
        <v>115</v>
      </c>
      <c r="C38" s="160" t="s">
        <v>225</v>
      </c>
      <c r="D38" s="161">
        <v>196</v>
      </c>
      <c r="F38" t="str">
        <v>Kingsman Academy PCS</v>
      </c>
    </row>
    <row r="39" spans="1:6" x14ac:dyDescent="0.45">
      <c r="A39" s="160" t="s">
        <v>226</v>
      </c>
      <c r="B39" s="161">
        <v>170</v>
      </c>
      <c r="C39" s="160" t="s">
        <v>226</v>
      </c>
      <c r="D39" s="161">
        <v>3070</v>
      </c>
      <c r="F39" t="str">
        <v>KIPP DC PCS</v>
      </c>
    </row>
    <row r="40" spans="1:6" x14ac:dyDescent="0.45">
      <c r="A40" s="160" t="s">
        <v>227</v>
      </c>
      <c r="B40" s="161">
        <v>359</v>
      </c>
      <c r="C40" s="160" t="s">
        <v>227</v>
      </c>
      <c r="D40" s="161">
        <v>1176</v>
      </c>
      <c r="F40" t="str">
        <v>Latin American Montessori Bilingual PCS</v>
      </c>
    </row>
    <row r="41" spans="1:6" x14ac:dyDescent="0.45">
      <c r="A41" s="160" t="s">
        <v>228</v>
      </c>
      <c r="B41" s="161">
        <v>317</v>
      </c>
      <c r="C41" s="160" t="s">
        <v>229</v>
      </c>
      <c r="D41" s="161">
        <v>1212</v>
      </c>
      <c r="F41" t="str">
        <v>LAYC Career Academy PCS</v>
      </c>
    </row>
    <row r="42" spans="1:6" x14ac:dyDescent="0.45">
      <c r="A42" s="160" t="s">
        <v>228</v>
      </c>
      <c r="B42" s="161">
        <v>317</v>
      </c>
      <c r="C42" s="160" t="s">
        <v>230</v>
      </c>
      <c r="D42" s="161">
        <v>1038</v>
      </c>
      <c r="F42" t="str">
        <v>LEARN DC PCS</v>
      </c>
    </row>
    <row r="43" spans="1:6" x14ac:dyDescent="0.45">
      <c r="A43" s="160" t="s">
        <v>231</v>
      </c>
      <c r="B43" s="161">
        <v>181</v>
      </c>
      <c r="C43" s="160" t="s">
        <v>231</v>
      </c>
      <c r="D43" s="161">
        <v>248</v>
      </c>
      <c r="F43" t="str">
        <v>Lee Montessori PCS</v>
      </c>
    </row>
    <row r="44" spans="1:6" x14ac:dyDescent="0.45">
      <c r="A44" s="160" t="s">
        <v>232</v>
      </c>
      <c r="B44" s="161">
        <v>116</v>
      </c>
      <c r="C44" s="160" t="s">
        <v>233</v>
      </c>
      <c r="D44" s="161">
        <v>1206</v>
      </c>
      <c r="F44" t="str">
        <v>Mary McLeod Bethune Day Academy PCS</v>
      </c>
    </row>
    <row r="45" spans="1:6" x14ac:dyDescent="0.45">
      <c r="A45" s="160" t="s">
        <v>232</v>
      </c>
      <c r="B45" s="161">
        <v>116</v>
      </c>
      <c r="C45" s="160" t="s">
        <v>234</v>
      </c>
      <c r="D45" s="161">
        <v>1138</v>
      </c>
      <c r="F45" t="str">
        <v>Maya Angelou PCS</v>
      </c>
    </row>
    <row r="46" spans="1:6" x14ac:dyDescent="0.45">
      <c r="A46" s="160" t="s">
        <v>232</v>
      </c>
      <c r="B46" s="161">
        <v>116</v>
      </c>
      <c r="C46" s="160" t="s">
        <v>235</v>
      </c>
      <c r="D46" s="161">
        <v>146</v>
      </c>
      <c r="F46" t="str">
        <v>Meridian PCS</v>
      </c>
    </row>
    <row r="47" spans="1:6" x14ac:dyDescent="0.45">
      <c r="A47" s="160" t="s">
        <v>236</v>
      </c>
      <c r="B47" s="161">
        <v>118</v>
      </c>
      <c r="C47" s="160" t="s">
        <v>236</v>
      </c>
      <c r="D47" s="161">
        <v>138</v>
      </c>
      <c r="F47" t="str">
        <v>Monument Academy PCS</v>
      </c>
    </row>
    <row r="48" spans="1:6" x14ac:dyDescent="0.45">
      <c r="A48" s="160" t="s">
        <v>237</v>
      </c>
      <c r="B48" s="161">
        <v>144</v>
      </c>
      <c r="C48" s="160" t="s">
        <v>238</v>
      </c>
      <c r="D48" s="161">
        <v>159</v>
      </c>
      <c r="F48" t="str">
        <v>Mundo Verde Bilingual PCS</v>
      </c>
    </row>
    <row r="49" spans="1:6" x14ac:dyDescent="0.45">
      <c r="A49" s="160" t="s">
        <v>237</v>
      </c>
      <c r="B49" s="161">
        <v>144</v>
      </c>
      <c r="C49" s="160" t="s">
        <v>239</v>
      </c>
      <c r="D49" s="161">
        <v>1059</v>
      </c>
      <c r="F49" t="str">
        <v>Paul PCS</v>
      </c>
    </row>
    <row r="50" spans="1:6" x14ac:dyDescent="0.45">
      <c r="A50" s="160" t="s">
        <v>240</v>
      </c>
      <c r="B50" s="161">
        <v>120</v>
      </c>
      <c r="C50" s="160" t="s">
        <v>241</v>
      </c>
      <c r="D50" s="161">
        <v>269</v>
      </c>
      <c r="F50" t="str">
        <v>Perry Street Preparatory PCS</v>
      </c>
    </row>
    <row r="51" spans="1:6" x14ac:dyDescent="0.45">
      <c r="A51" s="160" t="s">
        <v>240</v>
      </c>
      <c r="B51" s="161">
        <v>120</v>
      </c>
      <c r="C51" s="160" t="s">
        <v>242</v>
      </c>
      <c r="D51" s="161">
        <v>1140</v>
      </c>
      <c r="F51" t="str">
        <v>Richard Wright PCS for Journalism and Media Arts</v>
      </c>
    </row>
    <row r="52" spans="1:6" x14ac:dyDescent="0.45">
      <c r="A52" s="160" t="s">
        <v>240</v>
      </c>
      <c r="B52" s="161">
        <v>120</v>
      </c>
      <c r="C52" s="160" t="s">
        <v>243</v>
      </c>
      <c r="D52" s="161">
        <v>361</v>
      </c>
      <c r="F52" t="str">
        <v>Rocketship Education DC PCS</v>
      </c>
    </row>
    <row r="53" spans="1:6" x14ac:dyDescent="0.45">
      <c r="A53" s="160" t="s">
        <v>240</v>
      </c>
      <c r="B53" s="161">
        <v>120</v>
      </c>
      <c r="C53" s="160" t="s">
        <v>244</v>
      </c>
      <c r="D53" s="161">
        <v>362</v>
      </c>
      <c r="F53" t="str">
        <v>Roots PCS</v>
      </c>
    </row>
    <row r="54" spans="1:6" x14ac:dyDescent="0.45">
      <c r="A54" s="160" t="s">
        <v>240</v>
      </c>
      <c r="B54" s="161">
        <v>120</v>
      </c>
      <c r="C54" s="160" t="s">
        <v>245</v>
      </c>
      <c r="D54" s="161">
        <v>363</v>
      </c>
      <c r="F54" t="str">
        <v>SEED PCS</v>
      </c>
    </row>
    <row r="55" spans="1:6" x14ac:dyDescent="0.45">
      <c r="A55" s="160" t="s">
        <v>240</v>
      </c>
      <c r="B55" s="161">
        <v>120</v>
      </c>
      <c r="C55" s="160" t="s">
        <v>246</v>
      </c>
      <c r="D55" s="161">
        <v>364</v>
      </c>
      <c r="F55" t="str">
        <v>Sela PCS</v>
      </c>
    </row>
    <row r="56" spans="1:6" x14ac:dyDescent="0.45">
      <c r="A56" s="160" t="s">
        <v>240</v>
      </c>
      <c r="B56" s="161">
        <v>120</v>
      </c>
      <c r="C56" s="160" t="s">
        <v>247</v>
      </c>
      <c r="D56" s="161">
        <v>186</v>
      </c>
      <c r="F56" t="str">
        <v>Shining Stars Montessori Academy PCS</v>
      </c>
    </row>
    <row r="57" spans="1:6" x14ac:dyDescent="0.45">
      <c r="A57" s="160" t="s">
        <v>240</v>
      </c>
      <c r="B57" s="161">
        <v>120</v>
      </c>
      <c r="C57" s="160" t="s">
        <v>248</v>
      </c>
      <c r="D57" s="161">
        <v>1083</v>
      </c>
      <c r="F57" t="str">
        <v>Social Justice PCS</v>
      </c>
    </row>
    <row r="58" spans="1:6" x14ac:dyDescent="0.45">
      <c r="A58" s="160" t="s">
        <v>240</v>
      </c>
      <c r="B58" s="161">
        <v>120</v>
      </c>
      <c r="C58" s="160" t="s">
        <v>249</v>
      </c>
      <c r="D58" s="161">
        <v>1084</v>
      </c>
      <c r="F58" t="str">
        <v>St. Coletta Special Education PCS</v>
      </c>
    </row>
    <row r="59" spans="1:6" x14ac:dyDescent="0.45">
      <c r="A59" s="160" t="s">
        <v>240</v>
      </c>
      <c r="B59" s="161">
        <v>120</v>
      </c>
      <c r="C59" s="160" t="s">
        <v>250</v>
      </c>
      <c r="D59" s="161">
        <v>268</v>
      </c>
      <c r="F59" t="str">
        <v>Statesmen College Preparatory Academy for Boys PCS</v>
      </c>
    </row>
    <row r="60" spans="1:6" x14ac:dyDescent="0.45">
      <c r="A60" s="160" t="s">
        <v>240</v>
      </c>
      <c r="B60" s="161">
        <v>120</v>
      </c>
      <c r="C60" s="160" t="s">
        <v>251</v>
      </c>
      <c r="D60" s="161">
        <v>113</v>
      </c>
      <c r="F60" t="str">
        <v>The Children's Guild DC PCS</v>
      </c>
    </row>
    <row r="61" spans="1:6" x14ac:dyDescent="0.45">
      <c r="A61" s="160" t="s">
        <v>240</v>
      </c>
      <c r="B61" s="161">
        <v>120</v>
      </c>
      <c r="C61" s="160" t="s">
        <v>252</v>
      </c>
      <c r="D61" s="161">
        <v>1057</v>
      </c>
      <c r="F61" t="str">
        <v>The Family Place PCS</v>
      </c>
    </row>
    <row r="62" spans="1:6" x14ac:dyDescent="0.45">
      <c r="A62" s="160" t="s">
        <v>240</v>
      </c>
      <c r="B62" s="161">
        <v>120</v>
      </c>
      <c r="C62" s="160" t="s">
        <v>253</v>
      </c>
      <c r="D62" s="161">
        <v>1164</v>
      </c>
      <c r="F62" t="str">
        <v>The Next Step/El Próximo Paso PCS</v>
      </c>
    </row>
    <row r="63" spans="1:6" x14ac:dyDescent="0.45">
      <c r="A63" s="160" t="s">
        <v>240</v>
      </c>
      <c r="B63" s="161">
        <v>120</v>
      </c>
      <c r="C63" s="160" t="s">
        <v>254</v>
      </c>
      <c r="D63" s="161">
        <v>365</v>
      </c>
      <c r="F63" t="str">
        <v>The Sojourner Truth School PCS</v>
      </c>
    </row>
    <row r="64" spans="1:6" x14ac:dyDescent="0.45">
      <c r="A64" s="160" t="s">
        <v>240</v>
      </c>
      <c r="B64" s="161">
        <v>120</v>
      </c>
      <c r="C64" s="160" t="s">
        <v>255</v>
      </c>
      <c r="D64" s="161">
        <v>366</v>
      </c>
      <c r="F64" t="str">
        <v>Thurgood Marshall Academy PCS</v>
      </c>
    </row>
    <row r="65" spans="1:6" x14ac:dyDescent="0.45">
      <c r="A65" s="160" t="s">
        <v>256</v>
      </c>
      <c r="B65" s="161">
        <v>340</v>
      </c>
      <c r="C65" s="160" t="s">
        <v>256</v>
      </c>
      <c r="D65" s="161">
        <v>1146</v>
      </c>
      <c r="F65" t="str">
        <v>Two Rivers PCS</v>
      </c>
    </row>
    <row r="66" spans="1:6" x14ac:dyDescent="0.45">
      <c r="A66" s="160" t="s">
        <v>257</v>
      </c>
      <c r="B66" s="161">
        <v>357</v>
      </c>
      <c r="C66" s="160" t="s">
        <v>257</v>
      </c>
      <c r="D66" s="161">
        <v>1160</v>
      </c>
      <c r="F66" t="str">
        <v>Washington Global PCS</v>
      </c>
    </row>
    <row r="67" spans="1:6" x14ac:dyDescent="0.45">
      <c r="A67" s="160" t="s">
        <v>258</v>
      </c>
      <c r="B67" s="161">
        <v>190</v>
      </c>
      <c r="C67" s="160" t="s">
        <v>258</v>
      </c>
      <c r="D67" s="161">
        <v>297</v>
      </c>
      <c r="F67" t="str">
        <v>Washington Latin PCS</v>
      </c>
    </row>
    <row r="68" spans="1:6" x14ac:dyDescent="0.45">
      <c r="A68" s="160" t="s">
        <v>259</v>
      </c>
      <c r="B68" s="161">
        <v>180</v>
      </c>
      <c r="C68" s="160" t="s">
        <v>260</v>
      </c>
      <c r="D68" s="161">
        <v>245</v>
      </c>
      <c r="F68" t="str">
        <v>Washington Leadership Academy PCS</v>
      </c>
    </row>
    <row r="69" spans="1:6" x14ac:dyDescent="0.45">
      <c r="A69" s="160" t="s">
        <v>261</v>
      </c>
      <c r="B69" s="161">
        <v>121</v>
      </c>
      <c r="C69" s="160" t="s">
        <v>262</v>
      </c>
      <c r="D69" s="161">
        <v>114</v>
      </c>
      <c r="F69" t="str">
        <v>Washington Yu Ying PCS</v>
      </c>
    </row>
    <row r="70" spans="1:6" x14ac:dyDescent="0.45">
      <c r="A70" s="160" t="s">
        <v>263</v>
      </c>
      <c r="B70" s="161">
        <v>124</v>
      </c>
      <c r="C70" s="160" t="s">
        <v>263</v>
      </c>
      <c r="D70" s="161">
        <v>115</v>
      </c>
      <c r="F70" t="str">
        <v>YouthBuild DC PCS</v>
      </c>
    </row>
    <row r="71" spans="1:6" x14ac:dyDescent="0.45">
      <c r="A71" s="160" t="s">
        <v>264</v>
      </c>
      <c r="B71" s="161">
        <v>345</v>
      </c>
      <c r="C71" s="160" t="s">
        <v>264</v>
      </c>
      <c r="D71" s="161">
        <v>1147</v>
      </c>
    </row>
    <row r="72" spans="1:6" x14ac:dyDescent="0.45">
      <c r="A72" s="160" t="s">
        <v>265</v>
      </c>
      <c r="B72" s="161">
        <v>126</v>
      </c>
      <c r="C72" s="160" t="s">
        <v>265</v>
      </c>
      <c r="D72" s="161">
        <v>163</v>
      </c>
    </row>
    <row r="73" spans="1:6" x14ac:dyDescent="0.45">
      <c r="A73" s="160" t="s">
        <v>266</v>
      </c>
      <c r="B73" s="161">
        <v>173</v>
      </c>
      <c r="C73" s="160" t="s">
        <v>266</v>
      </c>
      <c r="D73" s="161">
        <v>200</v>
      </c>
    </row>
    <row r="74" spans="1:6" x14ac:dyDescent="0.45">
      <c r="A74" s="160" t="s">
        <v>267</v>
      </c>
      <c r="B74" s="161">
        <v>165</v>
      </c>
      <c r="C74" s="160" t="s">
        <v>267</v>
      </c>
      <c r="D74" s="161">
        <v>3064</v>
      </c>
    </row>
    <row r="75" spans="1:6" x14ac:dyDescent="0.45">
      <c r="A75" s="160" t="s">
        <v>7</v>
      </c>
      <c r="B75" s="161">
        <v>186</v>
      </c>
      <c r="C75" s="160" t="s">
        <v>7</v>
      </c>
      <c r="D75" s="161">
        <v>267</v>
      </c>
    </row>
    <row r="76" spans="1:6" x14ac:dyDescent="0.45">
      <c r="A76" s="160" t="s">
        <v>268</v>
      </c>
      <c r="B76" s="161">
        <v>129</v>
      </c>
      <c r="C76" s="160" t="s">
        <v>269</v>
      </c>
      <c r="D76" s="161">
        <v>116</v>
      </c>
    </row>
    <row r="77" spans="1:6" x14ac:dyDescent="0.45">
      <c r="A77" s="160" t="s">
        <v>268</v>
      </c>
      <c r="B77" s="161">
        <v>129</v>
      </c>
      <c r="C77" s="160" t="s">
        <v>270</v>
      </c>
      <c r="D77" s="161">
        <v>236</v>
      </c>
    </row>
    <row r="78" spans="1:6" x14ac:dyDescent="0.45">
      <c r="A78" s="160" t="s">
        <v>268</v>
      </c>
      <c r="B78" s="161">
        <v>129</v>
      </c>
      <c r="C78" s="160" t="s">
        <v>271</v>
      </c>
      <c r="D78" s="161">
        <v>1123</v>
      </c>
    </row>
    <row r="79" spans="1:6" x14ac:dyDescent="0.45">
      <c r="A79" s="160" t="s">
        <v>268</v>
      </c>
      <c r="B79" s="161">
        <v>129</v>
      </c>
      <c r="C79" s="160" t="s">
        <v>272</v>
      </c>
      <c r="D79" s="161">
        <v>209</v>
      </c>
    </row>
    <row r="80" spans="1:6" x14ac:dyDescent="0.45">
      <c r="A80" s="160" t="s">
        <v>268</v>
      </c>
      <c r="B80" s="161">
        <v>129</v>
      </c>
      <c r="C80" s="160" t="s">
        <v>273</v>
      </c>
      <c r="D80" s="161">
        <v>1122</v>
      </c>
    </row>
    <row r="81" spans="1:4" x14ac:dyDescent="0.45">
      <c r="A81" s="160" t="s">
        <v>268</v>
      </c>
      <c r="B81" s="161">
        <v>129</v>
      </c>
      <c r="C81" s="160" t="s">
        <v>274</v>
      </c>
      <c r="D81" s="161">
        <v>1129</v>
      </c>
    </row>
    <row r="82" spans="1:4" x14ac:dyDescent="0.45">
      <c r="A82" s="160" t="s">
        <v>268</v>
      </c>
      <c r="B82" s="161">
        <v>129</v>
      </c>
      <c r="C82" s="160" t="s">
        <v>275</v>
      </c>
      <c r="D82" s="161">
        <v>3071</v>
      </c>
    </row>
    <row r="83" spans="1:4" x14ac:dyDescent="0.45">
      <c r="A83" s="160" t="s">
        <v>268</v>
      </c>
      <c r="B83" s="161">
        <v>129</v>
      </c>
      <c r="C83" s="160" t="s">
        <v>276</v>
      </c>
      <c r="D83" s="161">
        <v>1085</v>
      </c>
    </row>
    <row r="84" spans="1:4" x14ac:dyDescent="0.45">
      <c r="A84" s="160" t="s">
        <v>268</v>
      </c>
      <c r="B84" s="161">
        <v>129</v>
      </c>
      <c r="C84" s="160" t="s">
        <v>277</v>
      </c>
      <c r="D84" s="161">
        <v>1185</v>
      </c>
    </row>
    <row r="85" spans="1:4" x14ac:dyDescent="0.45">
      <c r="A85" s="160" t="s">
        <v>268</v>
      </c>
      <c r="B85" s="161">
        <v>129</v>
      </c>
      <c r="C85" s="160" t="s">
        <v>278</v>
      </c>
      <c r="D85" s="161">
        <v>189</v>
      </c>
    </row>
    <row r="86" spans="1:4" x14ac:dyDescent="0.45">
      <c r="A86" s="160" t="s">
        <v>268</v>
      </c>
      <c r="B86" s="161">
        <v>129</v>
      </c>
      <c r="C86" s="160" t="s">
        <v>279</v>
      </c>
      <c r="D86" s="161">
        <v>190</v>
      </c>
    </row>
    <row r="87" spans="1:4" x14ac:dyDescent="0.45">
      <c r="A87" s="160" t="s">
        <v>268</v>
      </c>
      <c r="B87" s="161">
        <v>129</v>
      </c>
      <c r="C87" s="160" t="s">
        <v>280</v>
      </c>
      <c r="D87" s="161">
        <v>132</v>
      </c>
    </row>
    <row r="88" spans="1:4" x14ac:dyDescent="0.45">
      <c r="A88" s="160" t="s">
        <v>268</v>
      </c>
      <c r="B88" s="161">
        <v>129</v>
      </c>
      <c r="C88" s="160" t="s">
        <v>281</v>
      </c>
      <c r="D88" s="161">
        <v>242</v>
      </c>
    </row>
    <row r="89" spans="1:4" x14ac:dyDescent="0.45">
      <c r="A89" s="160" t="s">
        <v>268</v>
      </c>
      <c r="B89" s="161">
        <v>129</v>
      </c>
      <c r="C89" s="160" t="s">
        <v>282</v>
      </c>
      <c r="D89" s="161">
        <v>1177</v>
      </c>
    </row>
    <row r="90" spans="1:4" x14ac:dyDescent="0.45">
      <c r="A90" s="160" t="s">
        <v>268</v>
      </c>
      <c r="B90" s="161">
        <v>129</v>
      </c>
      <c r="C90" s="160" t="s">
        <v>283</v>
      </c>
      <c r="D90" s="161">
        <v>1121</v>
      </c>
    </row>
    <row r="91" spans="1:4" x14ac:dyDescent="0.45">
      <c r="A91" s="160" t="s">
        <v>268</v>
      </c>
      <c r="B91" s="161">
        <v>129</v>
      </c>
      <c r="C91" s="160" t="s">
        <v>284</v>
      </c>
      <c r="D91" s="161">
        <v>237</v>
      </c>
    </row>
    <row r="92" spans="1:4" x14ac:dyDescent="0.45">
      <c r="A92" s="160" t="s">
        <v>268</v>
      </c>
      <c r="B92" s="161">
        <v>129</v>
      </c>
      <c r="C92" s="160" t="s">
        <v>285</v>
      </c>
      <c r="D92" s="161">
        <v>214</v>
      </c>
    </row>
    <row r="93" spans="1:4" x14ac:dyDescent="0.45">
      <c r="A93" s="160" t="s">
        <v>268</v>
      </c>
      <c r="B93" s="161">
        <v>129</v>
      </c>
      <c r="C93" s="160" t="s">
        <v>286</v>
      </c>
      <c r="D93" s="161">
        <v>243</v>
      </c>
    </row>
    <row r="94" spans="1:4" x14ac:dyDescent="0.45">
      <c r="A94" s="160" t="s">
        <v>268</v>
      </c>
      <c r="B94" s="161">
        <v>129</v>
      </c>
      <c r="C94" s="160" t="s">
        <v>287</v>
      </c>
      <c r="D94" s="161">
        <v>121</v>
      </c>
    </row>
    <row r="95" spans="1:4" x14ac:dyDescent="0.45">
      <c r="A95" s="160" t="s">
        <v>268</v>
      </c>
      <c r="B95" s="161">
        <v>129</v>
      </c>
      <c r="C95" s="160" t="s">
        <v>288</v>
      </c>
      <c r="D95" s="161">
        <v>1086</v>
      </c>
    </row>
    <row r="96" spans="1:4" x14ac:dyDescent="0.45">
      <c r="A96" s="160" t="s">
        <v>289</v>
      </c>
      <c r="B96" s="161">
        <v>130</v>
      </c>
      <c r="C96" s="160" t="s">
        <v>289</v>
      </c>
      <c r="D96" s="161">
        <v>193</v>
      </c>
    </row>
    <row r="97" spans="1:4" x14ac:dyDescent="0.45">
      <c r="A97" s="160" t="s">
        <v>290</v>
      </c>
      <c r="B97" s="161">
        <v>172</v>
      </c>
      <c r="C97" s="160" t="s">
        <v>290</v>
      </c>
      <c r="D97" s="161">
        <v>104</v>
      </c>
    </row>
    <row r="98" spans="1:4" x14ac:dyDescent="0.45">
      <c r="A98" s="160" t="s">
        <v>291</v>
      </c>
      <c r="B98" s="161">
        <v>358</v>
      </c>
      <c r="C98" s="160" t="s">
        <v>291</v>
      </c>
      <c r="D98" s="161">
        <v>1172</v>
      </c>
    </row>
    <row r="99" spans="1:4" x14ac:dyDescent="0.45">
      <c r="A99" s="160" t="s">
        <v>292</v>
      </c>
      <c r="B99" s="161">
        <v>177</v>
      </c>
      <c r="C99" s="160" t="s">
        <v>293</v>
      </c>
      <c r="D99" s="161">
        <v>228</v>
      </c>
    </row>
    <row r="100" spans="1:4" x14ac:dyDescent="0.45">
      <c r="A100" s="160" t="s">
        <v>292</v>
      </c>
      <c r="B100" s="161">
        <v>177</v>
      </c>
      <c r="C100" s="160" t="s">
        <v>294</v>
      </c>
      <c r="D100" s="161">
        <v>1141</v>
      </c>
    </row>
    <row r="101" spans="1:4" x14ac:dyDescent="0.45">
      <c r="A101" s="160" t="s">
        <v>295</v>
      </c>
      <c r="B101" s="161">
        <v>132</v>
      </c>
      <c r="C101" s="160" t="s">
        <v>295</v>
      </c>
      <c r="D101" s="161">
        <v>135</v>
      </c>
    </row>
    <row r="102" spans="1:4" x14ac:dyDescent="0.45">
      <c r="A102" s="160" t="s">
        <v>296</v>
      </c>
      <c r="B102" s="161">
        <v>133</v>
      </c>
      <c r="C102" s="160" t="s">
        <v>297</v>
      </c>
      <c r="D102" s="161">
        <v>101</v>
      </c>
    </row>
    <row r="103" spans="1:4" x14ac:dyDescent="0.45">
      <c r="A103" s="160" t="s">
        <v>296</v>
      </c>
      <c r="B103" s="161">
        <v>133</v>
      </c>
      <c r="C103" s="160" t="s">
        <v>298</v>
      </c>
      <c r="D103" s="161">
        <v>137</v>
      </c>
    </row>
    <row r="104" spans="1:4" x14ac:dyDescent="0.45">
      <c r="A104" s="160" t="s">
        <v>299</v>
      </c>
      <c r="B104" s="161">
        <v>135</v>
      </c>
      <c r="C104" s="160" t="s">
        <v>299</v>
      </c>
      <c r="D104" s="161">
        <v>165</v>
      </c>
    </row>
    <row r="105" spans="1:4" x14ac:dyDescent="0.45">
      <c r="A105" s="160" t="s">
        <v>300</v>
      </c>
      <c r="B105" s="161">
        <v>184</v>
      </c>
      <c r="C105" s="160" t="s">
        <v>300</v>
      </c>
      <c r="D105" s="161">
        <v>260</v>
      </c>
    </row>
    <row r="106" spans="1:4" x14ac:dyDescent="0.45">
      <c r="A106" s="160" t="s">
        <v>301</v>
      </c>
      <c r="B106" s="161">
        <v>171</v>
      </c>
      <c r="C106" s="160" t="s">
        <v>302</v>
      </c>
      <c r="D106" s="161">
        <v>1088</v>
      </c>
    </row>
    <row r="107" spans="1:4" x14ac:dyDescent="0.45">
      <c r="A107" s="160" t="s">
        <v>301</v>
      </c>
      <c r="B107" s="161">
        <v>171</v>
      </c>
      <c r="C107" s="160" t="s">
        <v>303</v>
      </c>
      <c r="D107" s="161">
        <v>3065</v>
      </c>
    </row>
    <row r="108" spans="1:4" x14ac:dyDescent="0.45">
      <c r="A108" s="160" t="s">
        <v>304</v>
      </c>
      <c r="B108" s="161">
        <v>138</v>
      </c>
      <c r="C108" s="160" t="s">
        <v>305</v>
      </c>
      <c r="D108" s="161">
        <v>222</v>
      </c>
    </row>
    <row r="109" spans="1:4" x14ac:dyDescent="0.45">
      <c r="A109" s="160" t="s">
        <v>304</v>
      </c>
      <c r="B109" s="161">
        <v>138</v>
      </c>
      <c r="C109" s="160" t="s">
        <v>306</v>
      </c>
      <c r="D109" s="161">
        <v>170</v>
      </c>
    </row>
    <row r="110" spans="1:4" x14ac:dyDescent="0.45">
      <c r="A110" s="160" t="s">
        <v>307</v>
      </c>
      <c r="B110" s="161">
        <v>125</v>
      </c>
      <c r="C110" s="160" t="s">
        <v>307</v>
      </c>
      <c r="D110" s="161">
        <v>161</v>
      </c>
    </row>
    <row r="111" spans="1:4" x14ac:dyDescent="0.45">
      <c r="A111" s="160" t="s">
        <v>308</v>
      </c>
      <c r="B111" s="161">
        <v>167</v>
      </c>
      <c r="C111" s="160" t="s">
        <v>308</v>
      </c>
      <c r="D111" s="161">
        <v>3067</v>
      </c>
    </row>
    <row r="112" spans="1:4" x14ac:dyDescent="0.45">
      <c r="A112" s="160" t="s">
        <v>309</v>
      </c>
      <c r="B112" s="161">
        <v>191</v>
      </c>
      <c r="C112" s="160" t="s">
        <v>310</v>
      </c>
      <c r="D112" s="161">
        <v>1150</v>
      </c>
    </row>
    <row r="113" spans="1:4" x14ac:dyDescent="0.45">
      <c r="A113" s="160" t="s">
        <v>309</v>
      </c>
      <c r="B113" s="161">
        <v>191</v>
      </c>
      <c r="C113" s="160" t="s">
        <v>311</v>
      </c>
      <c r="D113" s="161">
        <v>1016</v>
      </c>
    </row>
    <row r="114" spans="1:4" x14ac:dyDescent="0.45">
      <c r="A114" s="160" t="s">
        <v>309</v>
      </c>
      <c r="B114" s="161">
        <v>191</v>
      </c>
      <c r="C114" s="160" t="s">
        <v>312</v>
      </c>
      <c r="D114" s="161">
        <v>286</v>
      </c>
    </row>
    <row r="115" spans="1:4" x14ac:dyDescent="0.45">
      <c r="A115" s="160" t="s">
        <v>313</v>
      </c>
      <c r="B115" s="161">
        <v>140</v>
      </c>
      <c r="C115" s="160" t="s">
        <v>313</v>
      </c>
      <c r="D115" s="161">
        <v>173</v>
      </c>
    </row>
    <row r="116" spans="1:4" x14ac:dyDescent="0.45">
      <c r="A116" s="160" t="s">
        <v>314</v>
      </c>
      <c r="B116" s="161">
        <v>142</v>
      </c>
      <c r="C116" s="160" t="s">
        <v>315</v>
      </c>
      <c r="D116" s="161">
        <v>174</v>
      </c>
    </row>
    <row r="117" spans="1:4" x14ac:dyDescent="0.45">
      <c r="A117" s="160" t="s">
        <v>316</v>
      </c>
      <c r="B117" s="161">
        <v>174</v>
      </c>
      <c r="C117" s="160" t="s">
        <v>316</v>
      </c>
      <c r="D117" s="161">
        <v>197</v>
      </c>
    </row>
    <row r="118" spans="1:4" x14ac:dyDescent="0.45">
      <c r="A118" s="160" t="s">
        <v>317</v>
      </c>
      <c r="B118" s="161">
        <v>166</v>
      </c>
      <c r="C118" s="160" t="s">
        <v>317</v>
      </c>
      <c r="D118" s="161">
        <v>3066</v>
      </c>
    </row>
    <row r="119" spans="1:4" x14ac:dyDescent="0.45">
      <c r="A119" s="160" t="s">
        <v>318</v>
      </c>
      <c r="B119" s="161">
        <v>350</v>
      </c>
      <c r="C119" s="160" t="s">
        <v>318</v>
      </c>
      <c r="D119" s="161">
        <v>1148</v>
      </c>
    </row>
    <row r="120" spans="1:4" x14ac:dyDescent="0.45">
      <c r="A120" s="160" t="s">
        <v>319</v>
      </c>
      <c r="B120" s="161">
        <v>143</v>
      </c>
      <c r="C120" s="160" t="s">
        <v>319</v>
      </c>
      <c r="D120" s="161">
        <v>1047</v>
      </c>
    </row>
    <row r="121" spans="1:4" x14ac:dyDescent="0.45">
      <c r="A121" s="160" t="s">
        <v>320</v>
      </c>
      <c r="B121" s="161">
        <v>314</v>
      </c>
      <c r="C121" s="160" t="s">
        <v>321</v>
      </c>
      <c r="D121" s="161">
        <v>1037</v>
      </c>
    </row>
    <row r="122" spans="1:4" x14ac:dyDescent="0.45">
      <c r="A122" s="160" t="s">
        <v>322</v>
      </c>
      <c r="B122" s="161">
        <v>188</v>
      </c>
      <c r="C122" s="160" t="s">
        <v>322</v>
      </c>
      <c r="D122" s="161">
        <v>255</v>
      </c>
    </row>
    <row r="123" spans="1:4" x14ac:dyDescent="0.45">
      <c r="A123" s="160" t="s">
        <v>323</v>
      </c>
      <c r="B123" s="161">
        <v>303</v>
      </c>
      <c r="C123" s="160" t="s">
        <v>323</v>
      </c>
      <c r="D123" s="161">
        <v>1036</v>
      </c>
    </row>
    <row r="124" spans="1:4" x14ac:dyDescent="0.45">
      <c r="A124" s="160" t="s">
        <v>324</v>
      </c>
      <c r="B124" s="161">
        <v>145</v>
      </c>
      <c r="C124" s="160" t="s">
        <v>324</v>
      </c>
      <c r="D124" s="161">
        <v>168</v>
      </c>
    </row>
    <row r="125" spans="1:4" x14ac:dyDescent="0.45">
      <c r="A125" s="160" t="s">
        <v>325</v>
      </c>
      <c r="B125" s="161">
        <v>323</v>
      </c>
      <c r="C125" s="160" t="s">
        <v>325</v>
      </c>
      <c r="D125" s="161">
        <v>1144</v>
      </c>
    </row>
    <row r="126" spans="1:4" x14ac:dyDescent="0.45">
      <c r="A126" s="160" t="s">
        <v>326</v>
      </c>
      <c r="B126" s="161">
        <v>146</v>
      </c>
      <c r="C126" s="160" t="s">
        <v>326</v>
      </c>
      <c r="D126" s="161">
        <v>191</v>
      </c>
    </row>
    <row r="127" spans="1:4" x14ac:dyDescent="0.45">
      <c r="A127" s="160" t="s">
        <v>327</v>
      </c>
      <c r="B127" s="161">
        <v>149</v>
      </c>
      <c r="C127" s="160" t="s">
        <v>328</v>
      </c>
      <c r="D127" s="161">
        <v>198</v>
      </c>
    </row>
    <row r="128" spans="1:4" x14ac:dyDescent="0.45">
      <c r="A128" s="160" t="s">
        <v>327</v>
      </c>
      <c r="B128" s="161">
        <v>149</v>
      </c>
      <c r="C128" s="160" t="s">
        <v>329</v>
      </c>
      <c r="D128" s="161">
        <v>270</v>
      </c>
    </row>
    <row r="129" spans="1:4" x14ac:dyDescent="0.45">
      <c r="A129" s="160" t="s">
        <v>327</v>
      </c>
      <c r="B129" s="161">
        <v>149</v>
      </c>
      <c r="C129" s="160" t="s">
        <v>330</v>
      </c>
      <c r="D129" s="161">
        <v>1152</v>
      </c>
    </row>
    <row r="130" spans="1:4" x14ac:dyDescent="0.45">
      <c r="A130" s="160" t="s">
        <v>331</v>
      </c>
      <c r="B130" s="161">
        <v>185</v>
      </c>
      <c r="C130" s="160" t="s">
        <v>331</v>
      </c>
      <c r="D130" s="161">
        <v>263</v>
      </c>
    </row>
    <row r="131" spans="1:4" x14ac:dyDescent="0.45">
      <c r="A131" s="160" t="s">
        <v>332</v>
      </c>
      <c r="B131" s="161">
        <v>151</v>
      </c>
      <c r="C131" s="160" t="s">
        <v>333</v>
      </c>
      <c r="D131" s="161">
        <v>1292</v>
      </c>
    </row>
    <row r="132" spans="1:4" x14ac:dyDescent="0.45">
      <c r="A132" s="160" t="s">
        <v>332</v>
      </c>
      <c r="B132" s="161">
        <v>151</v>
      </c>
      <c r="C132" s="160" t="s">
        <v>334</v>
      </c>
      <c r="D132" s="161">
        <v>125</v>
      </c>
    </row>
    <row r="133" spans="1:4" x14ac:dyDescent="0.45">
      <c r="A133" s="160" t="s">
        <v>332</v>
      </c>
      <c r="B133" s="161">
        <v>151</v>
      </c>
      <c r="C133" s="160" t="s">
        <v>335</v>
      </c>
      <c r="D133" s="161">
        <v>1118</v>
      </c>
    </row>
    <row r="134" spans="1:4" x14ac:dyDescent="0.45">
      <c r="A134" s="160" t="s">
        <v>332</v>
      </c>
      <c r="B134" s="161">
        <v>151</v>
      </c>
      <c r="C134" s="151" t="s">
        <v>336</v>
      </c>
      <c r="D134" s="162">
        <v>-597</v>
      </c>
    </row>
    <row r="135" spans="1:4" x14ac:dyDescent="0.45">
      <c r="A135" s="160" t="s">
        <v>337</v>
      </c>
      <c r="B135" s="161">
        <v>194</v>
      </c>
      <c r="C135" s="160" t="s">
        <v>337</v>
      </c>
      <c r="D135" s="161">
        <v>283</v>
      </c>
    </row>
    <row r="136" spans="1:4" x14ac:dyDescent="0.45">
      <c r="A136" s="160" t="s">
        <v>338</v>
      </c>
      <c r="B136" s="161">
        <v>160</v>
      </c>
      <c r="C136" s="160" t="s">
        <v>338</v>
      </c>
      <c r="D136" s="161">
        <v>1117</v>
      </c>
    </row>
    <row r="137" spans="1:4" x14ac:dyDescent="0.45">
      <c r="A137" s="160" t="s">
        <v>339</v>
      </c>
      <c r="B137" s="161">
        <v>131</v>
      </c>
      <c r="C137" s="160" t="s">
        <v>339</v>
      </c>
      <c r="D137" s="161">
        <v>128</v>
      </c>
    </row>
  </sheetData>
  <sheetProtection algorithmName="SHA-512" hashValue="ilolDxQ5aeR/U8UaI7mZrAIMQs5EN2WFEW+Qeb1ntLY/wHgfl8Fo91uJAHU1SNy800QmnYJs4IXygIdIemQW/A==" saltValue="SwCOHrctni0gnzukgsOgzw==" spinCount="100000" sheet="1" objects="1" scenarios="1"/>
  <mergeCells count="1">
    <mergeCell ref="L1:M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C3EBEAB02462459C5D170F1837C3A5" ma:contentTypeVersion="15" ma:contentTypeDescription="Create a new document." ma:contentTypeScope="" ma:versionID="251aa67e60728fe5c7863b0574eedeb0">
  <xsd:schema xmlns:xsd="http://www.w3.org/2001/XMLSchema" xmlns:xs="http://www.w3.org/2001/XMLSchema" xmlns:p="http://schemas.microsoft.com/office/2006/metadata/properties" xmlns:ns2="a82cf199-375e-420b-9f89-1e8772490064" xmlns:ns3="21b7e325-8c7f-4364-a840-3b391dd18a10" targetNamespace="http://schemas.microsoft.com/office/2006/metadata/properties" ma:root="true" ma:fieldsID="e662809b5558c6c27be0dea878439f5f" ns2:_="" ns3:_="">
    <xsd:import namespace="a82cf199-375e-420b-9f89-1e8772490064"/>
    <xsd:import namespace="21b7e325-8c7f-4364-a840-3b391dd18a10"/>
    <xsd:element name="properties">
      <xsd:complexType>
        <xsd:sequence>
          <xsd:element name="documentManagement">
            <xsd:complexType>
              <xsd:all>
                <xsd:element ref="ns2:MigrationSource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BillingMetadata"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2cf199-375e-420b-9f89-1e8772490064" elementFormDefault="qualified">
    <xsd:import namespace="http://schemas.microsoft.com/office/2006/documentManagement/types"/>
    <xsd:import namespace="http://schemas.microsoft.com/office/infopath/2007/PartnerControls"/>
    <xsd:element name="MigrationSourceID" ma:index="8" nillable="true" ma:displayName="MigrationSourceID" ma:internalName="MigrationSourceID" ma:readOnly="true">
      <xsd:simpleType>
        <xsd:restriction base="dms:Text"/>
      </xsd:simpleType>
    </xsd:element>
    <xsd:element name="TaxCatchAll" ma:index="18" nillable="true" ma:displayName="Taxonomy Catch All Column" ma:hidden="true" ma:list="{9e7fccbb-5052-4bf4-ac78-f61a53194e32}" ma:internalName="TaxCatchAll" ma:showField="CatchAllData" ma:web="a82cf199-375e-420b-9f89-1e877249006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b7e325-8c7f-4364-a840-3b391dd18a10"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8905d74-d079-4648-a420-92000498eef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21b7e325-8c7f-4364-a840-3b391dd18a10" xsi:nil="true"/>
    <TaxCatchAll xmlns="a82cf199-375e-420b-9f89-1e8772490064" xsi:nil="true"/>
    <lcf76f155ced4ddcb4097134ff3c332f xmlns="21b7e325-8c7f-4364-a840-3b391dd18a1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6240BB-4FE8-4DA4-9697-020F123B49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2cf199-375e-420b-9f89-1e8772490064"/>
    <ds:schemaRef ds:uri="21b7e325-8c7f-4364-a840-3b391dd18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AE0D30-3875-40EA-A69F-54B3E0379C29}">
  <ds:schemaRefs>
    <ds:schemaRef ds:uri="http://schemas.microsoft.com/sharepoint/v3/contenttype/forms"/>
  </ds:schemaRefs>
</ds:datastoreItem>
</file>

<file path=customXml/itemProps3.xml><?xml version="1.0" encoding="utf-8"?>
<ds:datastoreItem xmlns:ds="http://schemas.openxmlformats.org/officeDocument/2006/customXml" ds:itemID="{489BCCED-A6F1-451B-9E41-357FF236E598}">
  <ds:schemaRefs>
    <ds:schemaRef ds:uri="http://schemas.microsoft.com/office/2006/metadata/properties"/>
    <ds:schemaRef ds:uri="http://schemas.microsoft.com/office/infopath/2007/PartnerControls"/>
    <ds:schemaRef ds:uri="21b7e325-8c7f-4364-a840-3b391dd18a10"/>
    <ds:schemaRef ds:uri="a82cf199-375e-420b-9f89-1e877249006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14</vt:i4>
      </vt:variant>
    </vt:vector>
  </HeadingPairs>
  <TitlesOfParts>
    <vt:vector size="23" baseType="lpstr">
      <vt:lpstr>5-Yr PCSB Budget Base Case</vt:lpstr>
      <vt:lpstr>5-Yr PCSB Budget No Expansion</vt:lpstr>
      <vt:lpstr>5-Yr PCSB Budget Contingency</vt:lpstr>
      <vt:lpstr>Base Case Minus No Expansion</vt:lpstr>
      <vt:lpstr>Base Case Minus Contingency</vt:lpstr>
      <vt:lpstr>Contingency Minus No Expansion</vt:lpstr>
      <vt:lpstr>Additional Assumptions</vt:lpstr>
      <vt:lpstr>PCSB 5-Yr Budget Instructions</vt:lpstr>
      <vt:lpstr>LEA and Campus Lists</vt:lpstr>
      <vt:lpstr>'5-Yr PCSB Budget Contingency'!Campus_Name</vt:lpstr>
      <vt:lpstr>'5-Yr PCSB Budget No Expansion'!Campus_Name</vt:lpstr>
      <vt:lpstr>'Base Case Minus Contingency'!Campus_Name</vt:lpstr>
      <vt:lpstr>'Base Case Minus No Expansion'!Campus_Name</vt:lpstr>
      <vt:lpstr>'Contingency Minus No Expansion'!Campus_Name</vt:lpstr>
      <vt:lpstr>Campus_Name</vt:lpstr>
      <vt:lpstr>LEA</vt:lpstr>
      <vt:lpstr>'5-Yr PCSB Budget Contingency'!LEA_Names</vt:lpstr>
      <vt:lpstr>'5-Yr PCSB Budget No Expansion'!LEA_Names</vt:lpstr>
      <vt:lpstr>'Base Case Minus Contingency'!LEA_Names</vt:lpstr>
      <vt:lpstr>'Base Case Minus No Expansion'!LEA_Names</vt:lpstr>
      <vt:lpstr>'Contingency Minus No Expansion'!LEA_Names</vt:lpstr>
      <vt:lpstr>LEA_Names</vt:lpstr>
      <vt:lpstr>Select_LEA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Bayuk</dc:creator>
  <cp:keywords/>
  <dc:description/>
  <cp:lastModifiedBy>Jennifer Fotherby</cp:lastModifiedBy>
  <cp:revision/>
  <dcterms:created xsi:type="dcterms:W3CDTF">2021-06-25T19:31:35Z</dcterms:created>
  <dcterms:modified xsi:type="dcterms:W3CDTF">2026-04-25T00:02:46Z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0x010100C2C3EBEAB02462459C5D170F1837C3A5</vt:lpwstr>
  </property>
</Properties>
</file>