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_TMA Work Folder_Dell E5450-2\FY19 Budget Work--C-Drive\FY19 Budget_Templates\FY19 Budget templates_2018-05-30_Raffa FINAL\"/>
    </mc:Choice>
  </mc:AlternateContent>
  <bookViews>
    <workbookView xWindow="0" yWindow="0" windowWidth="23040" windowHeight="10656" tabRatio="590"/>
  </bookViews>
  <sheets>
    <sheet name="Cover Sheet" sheetId="6" r:id="rId1"/>
    <sheet name="Enrollment" sheetId="4" r:id="rId2"/>
    <sheet name="Budget" sheetId="8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0">'Cover Sheet'!$A$1:$A$11</definedName>
    <definedName name="_xlnm.Print_Area" localSheetId="3">'Statement of Activites'!$A$1:$Y$75</definedName>
    <definedName name="_xlnm.Print_Area" localSheetId="4">'Statement of Financial Position'!$A$1:$K$46</definedName>
    <definedName name="Scenario">[3]Inputs!#REF!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4" l="1"/>
  <c r="X250" i="8" l="1"/>
  <c r="X240" i="8"/>
  <c r="X233" i="8"/>
  <c r="X231" i="8"/>
  <c r="X187" i="8"/>
  <c r="X177" i="8"/>
  <c r="X167" i="8"/>
  <c r="X156" i="8"/>
  <c r="X154" i="8"/>
  <c r="X141" i="8"/>
  <c r="X134" i="8"/>
  <c r="X115" i="8"/>
  <c r="X103" i="8"/>
  <c r="X101" i="8"/>
  <c r="X94" i="8"/>
  <c r="X88" i="8"/>
  <c r="X79" i="8"/>
  <c r="X63" i="8"/>
  <c r="X61" i="8"/>
  <c r="X52" i="8"/>
  <c r="X29" i="8"/>
  <c r="X15" i="8"/>
  <c r="U52" i="8"/>
  <c r="T52" i="8"/>
  <c r="S52" i="8"/>
  <c r="Q52" i="8"/>
  <c r="P52" i="8"/>
  <c r="O52" i="8"/>
  <c r="N52" i="8"/>
  <c r="K52" i="8"/>
  <c r="J52" i="8"/>
  <c r="I52" i="8"/>
  <c r="F52" i="8"/>
  <c r="E52" i="8"/>
  <c r="D52" i="8"/>
  <c r="U61" i="8" l="1"/>
  <c r="T61" i="8"/>
  <c r="S61" i="8"/>
  <c r="S63" i="8" s="1"/>
  <c r="P61" i="8"/>
  <c r="O61" i="8"/>
  <c r="N61" i="8"/>
  <c r="K61" i="8"/>
  <c r="J61" i="8"/>
  <c r="I61" i="8"/>
  <c r="F61" i="8"/>
  <c r="E61" i="8"/>
  <c r="D61" i="8"/>
  <c r="G59" i="8"/>
  <c r="G60" i="8"/>
  <c r="G61" i="8"/>
  <c r="P63" i="8"/>
  <c r="O63" i="8"/>
  <c r="N63" i="8"/>
  <c r="K63" i="8"/>
  <c r="J63" i="8"/>
  <c r="I63" i="8"/>
  <c r="F63" i="8"/>
  <c r="E63" i="8"/>
  <c r="D63" i="8"/>
  <c r="T63" i="8"/>
  <c r="U63" i="8"/>
  <c r="Q63" i="8" l="1"/>
  <c r="L63" i="8"/>
  <c r="G63" i="8"/>
  <c r="V63" i="8"/>
  <c r="U247" i="8" l="1"/>
  <c r="U248" i="8" s="1"/>
  <c r="P247" i="8"/>
  <c r="P248" i="8" s="1"/>
  <c r="K247" i="8"/>
  <c r="K248" i="8" s="1"/>
  <c r="F247" i="8"/>
  <c r="F248" i="8" s="1"/>
  <c r="F244" i="8"/>
  <c r="U243" i="8"/>
  <c r="U244" i="8" s="1"/>
  <c r="T243" i="8"/>
  <c r="T244" i="8" s="1"/>
  <c r="S243" i="8"/>
  <c r="P243" i="8"/>
  <c r="P244" i="8" s="1"/>
  <c r="O243" i="8"/>
  <c r="O244" i="8" s="1"/>
  <c r="N243" i="8"/>
  <c r="K243" i="8"/>
  <c r="K244" i="8" s="1"/>
  <c r="J243" i="8"/>
  <c r="J244" i="8" s="1"/>
  <c r="I243" i="8"/>
  <c r="I244" i="8" s="1"/>
  <c r="F243" i="8"/>
  <c r="E243" i="8"/>
  <c r="E244" i="8" s="1"/>
  <c r="D243" i="8"/>
  <c r="G243" i="8" s="1"/>
  <c r="G244" i="8" s="1"/>
  <c r="U239" i="8"/>
  <c r="T239" i="8"/>
  <c r="S239" i="8"/>
  <c r="V239" i="8" s="1"/>
  <c r="P239" i="8"/>
  <c r="O239" i="8"/>
  <c r="N239" i="8"/>
  <c r="Q239" i="8" s="1"/>
  <c r="K239" i="8"/>
  <c r="J239" i="8"/>
  <c r="I239" i="8"/>
  <c r="L239" i="8" s="1"/>
  <c r="F239" i="8"/>
  <c r="E239" i="8"/>
  <c r="D239" i="8"/>
  <c r="U238" i="8"/>
  <c r="U240" i="8" s="1"/>
  <c r="T238" i="8"/>
  <c r="S238" i="8"/>
  <c r="V238" i="8" s="1"/>
  <c r="P238" i="8"/>
  <c r="P240" i="8" s="1"/>
  <c r="O238" i="8"/>
  <c r="N238" i="8"/>
  <c r="K238" i="8"/>
  <c r="J238" i="8"/>
  <c r="I238" i="8"/>
  <c r="L238" i="8" s="1"/>
  <c r="F238" i="8"/>
  <c r="F240" i="8" s="1"/>
  <c r="E238" i="8"/>
  <c r="E240" i="8" s="1"/>
  <c r="D238" i="8"/>
  <c r="G238" i="8" s="1"/>
  <c r="I229" i="8"/>
  <c r="F229" i="8"/>
  <c r="F231" i="8" s="1"/>
  <c r="E229" i="8"/>
  <c r="E231" i="8" s="1"/>
  <c r="D229" i="8"/>
  <c r="U228" i="8"/>
  <c r="U229" i="8" s="1"/>
  <c r="T228" i="8"/>
  <c r="T229" i="8" s="1"/>
  <c r="S228" i="8"/>
  <c r="P228" i="8"/>
  <c r="O228" i="8"/>
  <c r="O229" i="8" s="1"/>
  <c r="N228" i="8"/>
  <c r="N229" i="8" s="1"/>
  <c r="K228" i="8"/>
  <c r="K229" i="8" s="1"/>
  <c r="J228" i="8"/>
  <c r="J229" i="8" s="1"/>
  <c r="I228" i="8"/>
  <c r="L228" i="8" s="1"/>
  <c r="L229" i="8" s="1"/>
  <c r="F228" i="8"/>
  <c r="E228" i="8"/>
  <c r="D228" i="8"/>
  <c r="G228" i="8" s="1"/>
  <c r="G229" i="8" s="1"/>
  <c r="U220" i="8"/>
  <c r="U221" i="8" s="1"/>
  <c r="T220" i="8"/>
  <c r="T221" i="8" s="1"/>
  <c r="S220" i="8"/>
  <c r="V220" i="8" s="1"/>
  <c r="P220" i="8"/>
  <c r="P221" i="8" s="1"/>
  <c r="O220" i="8"/>
  <c r="O221" i="8" s="1"/>
  <c r="N220" i="8"/>
  <c r="K220" i="8"/>
  <c r="K221" i="8" s="1"/>
  <c r="J220" i="8"/>
  <c r="J221" i="8" s="1"/>
  <c r="I220" i="8"/>
  <c r="I221" i="8" s="1"/>
  <c r="F220" i="8"/>
  <c r="F221" i="8" s="1"/>
  <c r="E220" i="8"/>
  <c r="E221" i="8" s="1"/>
  <c r="D220" i="8"/>
  <c r="D221" i="8" s="1"/>
  <c r="U216" i="8"/>
  <c r="U217" i="8" s="1"/>
  <c r="T216" i="8"/>
  <c r="T217" i="8" s="1"/>
  <c r="S216" i="8"/>
  <c r="V216" i="8" s="1"/>
  <c r="P216" i="8"/>
  <c r="P217" i="8" s="1"/>
  <c r="O216" i="8"/>
  <c r="O217" i="8" s="1"/>
  <c r="N216" i="8"/>
  <c r="Q216" i="8" s="1"/>
  <c r="Q217" i="8" s="1"/>
  <c r="K216" i="8"/>
  <c r="K217" i="8" s="1"/>
  <c r="J216" i="8"/>
  <c r="J217" i="8" s="1"/>
  <c r="I216" i="8"/>
  <c r="F216" i="8"/>
  <c r="F217" i="8" s="1"/>
  <c r="E216" i="8"/>
  <c r="E217" i="8" s="1"/>
  <c r="D216" i="8"/>
  <c r="U212" i="8"/>
  <c r="U213" i="8" s="1"/>
  <c r="T212" i="8"/>
  <c r="T213" i="8" s="1"/>
  <c r="S212" i="8"/>
  <c r="P212" i="8"/>
  <c r="P213" i="8" s="1"/>
  <c r="O212" i="8"/>
  <c r="O213" i="8" s="1"/>
  <c r="N212" i="8"/>
  <c r="Q212" i="8" s="1"/>
  <c r="Q213" i="8" s="1"/>
  <c r="K212" i="8"/>
  <c r="K213" i="8" s="1"/>
  <c r="J212" i="8"/>
  <c r="J213" i="8" s="1"/>
  <c r="I212" i="8"/>
  <c r="L212" i="8" s="1"/>
  <c r="L213" i="8" s="1"/>
  <c r="F212" i="8"/>
  <c r="F213" i="8" s="1"/>
  <c r="E212" i="8"/>
  <c r="E213" i="8" s="1"/>
  <c r="D212" i="8"/>
  <c r="D213" i="8" s="1"/>
  <c r="U208" i="8"/>
  <c r="U209" i="8" s="1"/>
  <c r="T208" i="8"/>
  <c r="T209" i="8" s="1"/>
  <c r="S208" i="8"/>
  <c r="P208" i="8"/>
  <c r="P209" i="8" s="1"/>
  <c r="O208" i="8"/>
  <c r="O209" i="8" s="1"/>
  <c r="N208" i="8"/>
  <c r="K208" i="8"/>
  <c r="K209" i="8" s="1"/>
  <c r="J208" i="8"/>
  <c r="J209" i="8" s="1"/>
  <c r="I208" i="8"/>
  <c r="I209" i="8" s="1"/>
  <c r="F208" i="8"/>
  <c r="F209" i="8" s="1"/>
  <c r="E208" i="8"/>
  <c r="E209" i="8" s="1"/>
  <c r="D208" i="8"/>
  <c r="F205" i="8"/>
  <c r="U204" i="8"/>
  <c r="U205" i="8" s="1"/>
  <c r="T204" i="8"/>
  <c r="T205" i="8" s="1"/>
  <c r="S204" i="8"/>
  <c r="P204" i="8"/>
  <c r="P205" i="8" s="1"/>
  <c r="O204" i="8"/>
  <c r="O205" i="8" s="1"/>
  <c r="N204" i="8"/>
  <c r="K204" i="8"/>
  <c r="K205" i="8" s="1"/>
  <c r="J204" i="8"/>
  <c r="J205" i="8" s="1"/>
  <c r="I204" i="8"/>
  <c r="F204" i="8"/>
  <c r="E204" i="8"/>
  <c r="E205" i="8" s="1"/>
  <c r="D204" i="8"/>
  <c r="D205" i="8" s="1"/>
  <c r="U196" i="8"/>
  <c r="U197" i="8" s="1"/>
  <c r="T196" i="8"/>
  <c r="T197" i="8" s="1"/>
  <c r="S196" i="8"/>
  <c r="V196" i="8" s="1"/>
  <c r="P196" i="8"/>
  <c r="P197" i="8" s="1"/>
  <c r="O196" i="8"/>
  <c r="O197" i="8" s="1"/>
  <c r="N196" i="8"/>
  <c r="N197" i="8" s="1"/>
  <c r="K196" i="8"/>
  <c r="K197" i="8" s="1"/>
  <c r="J196" i="8"/>
  <c r="I196" i="8"/>
  <c r="I197" i="8" s="1"/>
  <c r="F196" i="8"/>
  <c r="F197" i="8" s="1"/>
  <c r="E196" i="8"/>
  <c r="E197" i="8" s="1"/>
  <c r="D196" i="8"/>
  <c r="U192" i="8"/>
  <c r="U193" i="8" s="1"/>
  <c r="T192" i="8"/>
  <c r="T193" i="8" s="1"/>
  <c r="S192" i="8"/>
  <c r="V192" i="8" s="1"/>
  <c r="P192" i="8"/>
  <c r="P193" i="8" s="1"/>
  <c r="O192" i="8"/>
  <c r="O193" i="8" s="1"/>
  <c r="N192" i="8"/>
  <c r="K192" i="8"/>
  <c r="K193" i="8" s="1"/>
  <c r="J192" i="8"/>
  <c r="J193" i="8" s="1"/>
  <c r="I192" i="8"/>
  <c r="F192" i="8"/>
  <c r="F193" i="8" s="1"/>
  <c r="E192" i="8"/>
  <c r="E193" i="8" s="1"/>
  <c r="D192" i="8"/>
  <c r="U176" i="8"/>
  <c r="T176" i="8"/>
  <c r="S176" i="8"/>
  <c r="V176" i="8" s="1"/>
  <c r="P176" i="8"/>
  <c r="O176" i="8"/>
  <c r="N176" i="8"/>
  <c r="Q176" i="8" s="1"/>
  <c r="K176" i="8"/>
  <c r="J176" i="8"/>
  <c r="I176" i="8"/>
  <c r="F176" i="8"/>
  <c r="E176" i="8"/>
  <c r="D176" i="8"/>
  <c r="U175" i="8"/>
  <c r="T175" i="8"/>
  <c r="S175" i="8"/>
  <c r="V175" i="8" s="1"/>
  <c r="P175" i="8"/>
  <c r="O175" i="8"/>
  <c r="N175" i="8"/>
  <c r="Q175" i="8" s="1"/>
  <c r="K175" i="8"/>
  <c r="J175" i="8"/>
  <c r="I175" i="8"/>
  <c r="F175" i="8"/>
  <c r="F177" i="8" s="1"/>
  <c r="E175" i="8"/>
  <c r="D175" i="8"/>
  <c r="G175" i="8" s="1"/>
  <c r="U174" i="8"/>
  <c r="U177" i="8" s="1"/>
  <c r="T174" i="8"/>
  <c r="S174" i="8"/>
  <c r="P174" i="8"/>
  <c r="O174" i="8"/>
  <c r="N174" i="8"/>
  <c r="Q174" i="8" s="1"/>
  <c r="K174" i="8"/>
  <c r="J174" i="8"/>
  <c r="I174" i="8"/>
  <c r="F174" i="8"/>
  <c r="E174" i="8"/>
  <c r="D174" i="8"/>
  <c r="F167" i="8"/>
  <c r="U166" i="8"/>
  <c r="T166" i="8"/>
  <c r="S166" i="8"/>
  <c r="V166" i="8" s="1"/>
  <c r="P166" i="8"/>
  <c r="O166" i="8"/>
  <c r="N166" i="8"/>
  <c r="K166" i="8"/>
  <c r="J166" i="8"/>
  <c r="I166" i="8"/>
  <c r="L166" i="8" s="1"/>
  <c r="F166" i="8"/>
  <c r="E166" i="8"/>
  <c r="D166" i="8"/>
  <c r="U165" i="8"/>
  <c r="T165" i="8"/>
  <c r="S165" i="8"/>
  <c r="V165" i="8" s="1"/>
  <c r="P165" i="8"/>
  <c r="O165" i="8"/>
  <c r="O167" i="8" s="1"/>
  <c r="N165" i="8"/>
  <c r="Q165" i="8" s="1"/>
  <c r="K165" i="8"/>
  <c r="K167" i="8" s="1"/>
  <c r="J165" i="8"/>
  <c r="J167" i="8" s="1"/>
  <c r="I165" i="8"/>
  <c r="F165" i="8"/>
  <c r="E165" i="8"/>
  <c r="E167" i="8" s="1"/>
  <c r="D165" i="8"/>
  <c r="U184" i="8"/>
  <c r="U185" i="8" s="1"/>
  <c r="T184" i="8"/>
  <c r="T185" i="8" s="1"/>
  <c r="S184" i="8"/>
  <c r="P184" i="8"/>
  <c r="P185" i="8" s="1"/>
  <c r="O184" i="8"/>
  <c r="O185" i="8" s="1"/>
  <c r="N184" i="8"/>
  <c r="Q184" i="8" s="1"/>
  <c r="Q185" i="8" s="1"/>
  <c r="K184" i="8"/>
  <c r="K185" i="8" s="1"/>
  <c r="J184" i="8"/>
  <c r="J185" i="8" s="1"/>
  <c r="I184" i="8"/>
  <c r="L184" i="8" s="1"/>
  <c r="L185" i="8" s="1"/>
  <c r="F184" i="8"/>
  <c r="F185" i="8" s="1"/>
  <c r="E184" i="8"/>
  <c r="E185" i="8" s="1"/>
  <c r="D184" i="8"/>
  <c r="D185" i="8" s="1"/>
  <c r="U180" i="8"/>
  <c r="U181" i="8" s="1"/>
  <c r="T180" i="8"/>
  <c r="T181" i="8" s="1"/>
  <c r="S180" i="8"/>
  <c r="V180" i="8" s="1"/>
  <c r="P180" i="8"/>
  <c r="P181" i="8" s="1"/>
  <c r="O180" i="8"/>
  <c r="O181" i="8" s="1"/>
  <c r="N180" i="8"/>
  <c r="K180" i="8"/>
  <c r="K181" i="8" s="1"/>
  <c r="J180" i="8"/>
  <c r="I180" i="8"/>
  <c r="I181" i="8" s="1"/>
  <c r="F180" i="8"/>
  <c r="F181" i="8" s="1"/>
  <c r="E180" i="8"/>
  <c r="E181" i="8" s="1"/>
  <c r="D180" i="8"/>
  <c r="E171" i="8"/>
  <c r="U170" i="8"/>
  <c r="U171" i="8" s="1"/>
  <c r="T170" i="8"/>
  <c r="T171" i="8" s="1"/>
  <c r="S170" i="8"/>
  <c r="P170" i="8"/>
  <c r="O170" i="8"/>
  <c r="O171" i="8" s="1"/>
  <c r="N170" i="8"/>
  <c r="N171" i="8" s="1"/>
  <c r="K170" i="8"/>
  <c r="K171" i="8" s="1"/>
  <c r="J170" i="8"/>
  <c r="J171" i="8" s="1"/>
  <c r="I170" i="8"/>
  <c r="L170" i="8" s="1"/>
  <c r="L171" i="8" s="1"/>
  <c r="F170" i="8"/>
  <c r="F171" i="8" s="1"/>
  <c r="E170" i="8"/>
  <c r="D170" i="8"/>
  <c r="U161" i="8"/>
  <c r="U162" i="8" s="1"/>
  <c r="T161" i="8"/>
  <c r="T162" i="8" s="1"/>
  <c r="S161" i="8"/>
  <c r="P161" i="8"/>
  <c r="P162" i="8" s="1"/>
  <c r="O161" i="8"/>
  <c r="O162" i="8" s="1"/>
  <c r="N161" i="8"/>
  <c r="K161" i="8"/>
  <c r="K162" i="8" s="1"/>
  <c r="J161" i="8"/>
  <c r="J162" i="8" s="1"/>
  <c r="I161" i="8"/>
  <c r="F161" i="8"/>
  <c r="F162" i="8" s="1"/>
  <c r="E161" i="8"/>
  <c r="E162" i="8" s="1"/>
  <c r="D161" i="8"/>
  <c r="G161" i="8" s="1"/>
  <c r="G162" i="8" s="1"/>
  <c r="U141" i="8"/>
  <c r="N141" i="8"/>
  <c r="F141" i="8"/>
  <c r="D141" i="8"/>
  <c r="U153" i="8"/>
  <c r="T153" i="8"/>
  <c r="S153" i="8"/>
  <c r="P153" i="8"/>
  <c r="O153" i="8"/>
  <c r="N153" i="8"/>
  <c r="K153" i="8"/>
  <c r="J153" i="8"/>
  <c r="I153" i="8"/>
  <c r="L153" i="8" s="1"/>
  <c r="F153" i="8"/>
  <c r="E153" i="8"/>
  <c r="D153" i="8"/>
  <c r="U152" i="8"/>
  <c r="T152" i="8"/>
  <c r="S152" i="8"/>
  <c r="V152" i="8" s="1"/>
  <c r="P152" i="8"/>
  <c r="O152" i="8"/>
  <c r="N152" i="8"/>
  <c r="K152" i="8"/>
  <c r="J152" i="8"/>
  <c r="I152" i="8"/>
  <c r="L152" i="8" s="1"/>
  <c r="F152" i="8"/>
  <c r="E152" i="8"/>
  <c r="D152" i="8"/>
  <c r="G152" i="8" s="1"/>
  <c r="U151" i="8"/>
  <c r="T151" i="8"/>
  <c r="S151" i="8"/>
  <c r="P151" i="8"/>
  <c r="O151" i="8"/>
  <c r="N151" i="8"/>
  <c r="Q151" i="8" s="1"/>
  <c r="K151" i="8"/>
  <c r="J151" i="8"/>
  <c r="I151" i="8"/>
  <c r="L151" i="8" s="1"/>
  <c r="F151" i="8"/>
  <c r="E151" i="8"/>
  <c r="D151" i="8"/>
  <c r="G151" i="8" s="1"/>
  <c r="U150" i="8"/>
  <c r="T150" i="8"/>
  <c r="S150" i="8"/>
  <c r="V150" i="8" s="1"/>
  <c r="P150" i="8"/>
  <c r="O150" i="8"/>
  <c r="N150" i="8"/>
  <c r="K150" i="8"/>
  <c r="J150" i="8"/>
  <c r="I150" i="8"/>
  <c r="F150" i="8"/>
  <c r="E150" i="8"/>
  <c r="D150" i="8"/>
  <c r="G150" i="8" s="1"/>
  <c r="U149" i="8"/>
  <c r="T149" i="8"/>
  <c r="S149" i="8"/>
  <c r="P149" i="8"/>
  <c r="O149" i="8"/>
  <c r="N149" i="8"/>
  <c r="K149" i="8"/>
  <c r="J149" i="8"/>
  <c r="I149" i="8"/>
  <c r="L149" i="8" s="1"/>
  <c r="F149" i="8"/>
  <c r="E149" i="8"/>
  <c r="D149" i="8"/>
  <c r="U148" i="8"/>
  <c r="T148" i="8"/>
  <c r="S148" i="8"/>
  <c r="V148" i="8" s="1"/>
  <c r="P148" i="8"/>
  <c r="O148" i="8"/>
  <c r="N148" i="8"/>
  <c r="K148" i="8"/>
  <c r="J148" i="8"/>
  <c r="I148" i="8"/>
  <c r="F148" i="8"/>
  <c r="E148" i="8"/>
  <c r="D148" i="8"/>
  <c r="J145" i="8"/>
  <c r="I145" i="8"/>
  <c r="D145" i="8"/>
  <c r="U144" i="8"/>
  <c r="U145" i="8" s="1"/>
  <c r="T144" i="8"/>
  <c r="T145" i="8" s="1"/>
  <c r="S144" i="8"/>
  <c r="V144" i="8" s="1"/>
  <c r="P144" i="8"/>
  <c r="P145" i="8" s="1"/>
  <c r="O144" i="8"/>
  <c r="O145" i="8" s="1"/>
  <c r="N144" i="8"/>
  <c r="Q144" i="8" s="1"/>
  <c r="Q145" i="8" s="1"/>
  <c r="K144" i="8"/>
  <c r="K145" i="8" s="1"/>
  <c r="J144" i="8"/>
  <c r="I144" i="8"/>
  <c r="L144" i="8" s="1"/>
  <c r="L145" i="8" s="1"/>
  <c r="F144" i="8"/>
  <c r="F145" i="8" s="1"/>
  <c r="E144" i="8"/>
  <c r="E145" i="8" s="1"/>
  <c r="D144" i="8"/>
  <c r="G144" i="8" s="1"/>
  <c r="G145" i="8" s="1"/>
  <c r="U140" i="8"/>
  <c r="V140" i="8" s="1"/>
  <c r="T140" i="8"/>
  <c r="T141" i="8" s="1"/>
  <c r="S140" i="8"/>
  <c r="P140" i="8"/>
  <c r="O140" i="8"/>
  <c r="N140" i="8"/>
  <c r="Q140" i="8" s="1"/>
  <c r="K140" i="8"/>
  <c r="J140" i="8"/>
  <c r="J141" i="8" s="1"/>
  <c r="I140" i="8"/>
  <c r="L140" i="8" s="1"/>
  <c r="F140" i="8"/>
  <c r="E140" i="8"/>
  <c r="D140" i="8"/>
  <c r="G140" i="8" s="1"/>
  <c r="U139" i="8"/>
  <c r="T139" i="8"/>
  <c r="S139" i="8"/>
  <c r="S141" i="8" s="1"/>
  <c r="P139" i="8"/>
  <c r="P141" i="8" s="1"/>
  <c r="O139" i="8"/>
  <c r="O141" i="8" s="1"/>
  <c r="N139" i="8"/>
  <c r="K139" i="8"/>
  <c r="K141" i="8" s="1"/>
  <c r="J139" i="8"/>
  <c r="I139" i="8"/>
  <c r="F139" i="8"/>
  <c r="E139" i="8"/>
  <c r="E141" i="8" s="1"/>
  <c r="D139" i="8"/>
  <c r="G139" i="8" s="1"/>
  <c r="F115" i="8"/>
  <c r="E115" i="8"/>
  <c r="D115" i="8"/>
  <c r="U114" i="8"/>
  <c r="T114" i="8"/>
  <c r="S114" i="8"/>
  <c r="P114" i="8"/>
  <c r="O114" i="8"/>
  <c r="N114" i="8"/>
  <c r="Q114" i="8" s="1"/>
  <c r="K114" i="8"/>
  <c r="J114" i="8"/>
  <c r="I114" i="8"/>
  <c r="F114" i="8"/>
  <c r="E114" i="8"/>
  <c r="D114" i="8"/>
  <c r="G114" i="8" s="1"/>
  <c r="U113" i="8"/>
  <c r="T113" i="8"/>
  <c r="S113" i="8"/>
  <c r="V113" i="8" s="1"/>
  <c r="P113" i="8"/>
  <c r="O113" i="8"/>
  <c r="N113" i="8"/>
  <c r="K113" i="8"/>
  <c r="J113" i="8"/>
  <c r="I113" i="8"/>
  <c r="L113" i="8" s="1"/>
  <c r="F113" i="8"/>
  <c r="E113" i="8"/>
  <c r="D113" i="8"/>
  <c r="U112" i="8"/>
  <c r="T112" i="8"/>
  <c r="S112" i="8"/>
  <c r="V112" i="8" s="1"/>
  <c r="P112" i="8"/>
  <c r="O112" i="8"/>
  <c r="N112" i="8"/>
  <c r="Q112" i="8" s="1"/>
  <c r="K112" i="8"/>
  <c r="K115" i="8" s="1"/>
  <c r="J112" i="8"/>
  <c r="J115" i="8" s="1"/>
  <c r="I112" i="8"/>
  <c r="L112" i="8" s="1"/>
  <c r="F112" i="8"/>
  <c r="E112" i="8"/>
  <c r="D112" i="8"/>
  <c r="G112" i="8" s="1"/>
  <c r="U131" i="8"/>
  <c r="U132" i="8" s="1"/>
  <c r="T131" i="8"/>
  <c r="T132" i="8" s="1"/>
  <c r="S131" i="8"/>
  <c r="V131" i="8" s="1"/>
  <c r="P131" i="8"/>
  <c r="P132" i="8" s="1"/>
  <c r="O131" i="8"/>
  <c r="O132" i="8" s="1"/>
  <c r="N131" i="8"/>
  <c r="K131" i="8"/>
  <c r="K132" i="8" s="1"/>
  <c r="K134" i="8" s="1"/>
  <c r="J131" i="8"/>
  <c r="J132" i="8" s="1"/>
  <c r="J134" i="8" s="1"/>
  <c r="I131" i="8"/>
  <c r="I132" i="8" s="1"/>
  <c r="F131" i="8"/>
  <c r="F132" i="8" s="1"/>
  <c r="F134" i="8" s="1"/>
  <c r="E131" i="8"/>
  <c r="E132" i="8" s="1"/>
  <c r="D131" i="8"/>
  <c r="D132" i="8" s="1"/>
  <c r="U127" i="8"/>
  <c r="U128" i="8" s="1"/>
  <c r="T127" i="8"/>
  <c r="T128" i="8" s="1"/>
  <c r="S127" i="8"/>
  <c r="S128" i="8" s="1"/>
  <c r="P127" i="8"/>
  <c r="P128" i="8" s="1"/>
  <c r="O127" i="8"/>
  <c r="O128" i="8" s="1"/>
  <c r="N127" i="8"/>
  <c r="N128" i="8" s="1"/>
  <c r="K127" i="8"/>
  <c r="K128" i="8" s="1"/>
  <c r="J127" i="8"/>
  <c r="J128" i="8" s="1"/>
  <c r="I127" i="8"/>
  <c r="L127" i="8" s="1"/>
  <c r="L128" i="8" s="1"/>
  <c r="F127" i="8"/>
  <c r="F128" i="8" s="1"/>
  <c r="E127" i="8"/>
  <c r="E128" i="8" s="1"/>
  <c r="D127" i="8"/>
  <c r="O124" i="8"/>
  <c r="U123" i="8"/>
  <c r="U124" i="8" s="1"/>
  <c r="T123" i="8"/>
  <c r="T124" i="8" s="1"/>
  <c r="S123" i="8"/>
  <c r="V123" i="8" s="1"/>
  <c r="P123" i="8"/>
  <c r="P124" i="8" s="1"/>
  <c r="O123" i="8"/>
  <c r="N123" i="8"/>
  <c r="K123" i="8"/>
  <c r="K124" i="8" s="1"/>
  <c r="J123" i="8"/>
  <c r="J124" i="8" s="1"/>
  <c r="I123" i="8"/>
  <c r="L123" i="8" s="1"/>
  <c r="L124" i="8" s="1"/>
  <c r="F123" i="8"/>
  <c r="F124" i="8" s="1"/>
  <c r="E123" i="8"/>
  <c r="E124" i="8" s="1"/>
  <c r="E134" i="8" s="1"/>
  <c r="D123" i="8"/>
  <c r="G123" i="8" s="1"/>
  <c r="G124" i="8" s="1"/>
  <c r="P119" i="8"/>
  <c r="U118" i="8"/>
  <c r="U119" i="8" s="1"/>
  <c r="T118" i="8"/>
  <c r="T119" i="8" s="1"/>
  <c r="S118" i="8"/>
  <c r="P118" i="8"/>
  <c r="O118" i="8"/>
  <c r="O119" i="8" s="1"/>
  <c r="N118" i="8"/>
  <c r="N119" i="8" s="1"/>
  <c r="K118" i="8"/>
  <c r="K119" i="8" s="1"/>
  <c r="J118" i="8"/>
  <c r="J119" i="8" s="1"/>
  <c r="I118" i="8"/>
  <c r="I119" i="8" s="1"/>
  <c r="F118" i="8"/>
  <c r="F119" i="8" s="1"/>
  <c r="E118" i="8"/>
  <c r="E119" i="8" s="1"/>
  <c r="D118" i="8"/>
  <c r="D119" i="8" s="1"/>
  <c r="E109" i="8"/>
  <c r="U108" i="8"/>
  <c r="U109" i="8" s="1"/>
  <c r="T108" i="8"/>
  <c r="T109" i="8" s="1"/>
  <c r="S108" i="8"/>
  <c r="V108" i="8" s="1"/>
  <c r="V109" i="8" s="1"/>
  <c r="P108" i="8"/>
  <c r="P109" i="8" s="1"/>
  <c r="O108" i="8"/>
  <c r="O109" i="8" s="1"/>
  <c r="N108" i="8"/>
  <c r="K108" i="8"/>
  <c r="K109" i="8" s="1"/>
  <c r="J108" i="8"/>
  <c r="J109" i="8" s="1"/>
  <c r="I108" i="8"/>
  <c r="I109" i="8" s="1"/>
  <c r="F108" i="8"/>
  <c r="F109" i="8" s="1"/>
  <c r="E108" i="8"/>
  <c r="D108" i="8"/>
  <c r="D109" i="8" s="1"/>
  <c r="U78" i="8"/>
  <c r="V78" i="8" s="1"/>
  <c r="T101" i="8"/>
  <c r="O101" i="8"/>
  <c r="N101" i="8"/>
  <c r="N94" i="8"/>
  <c r="I94" i="8"/>
  <c r="E94" i="8"/>
  <c r="F88" i="8"/>
  <c r="E88" i="8"/>
  <c r="U100" i="8"/>
  <c r="T100" i="8"/>
  <c r="S100" i="8"/>
  <c r="V100" i="8" s="1"/>
  <c r="P100" i="8"/>
  <c r="P101" i="8" s="1"/>
  <c r="O100" i="8"/>
  <c r="N100" i="8"/>
  <c r="K100" i="8"/>
  <c r="J100" i="8"/>
  <c r="I100" i="8"/>
  <c r="L100" i="8" s="1"/>
  <c r="F100" i="8"/>
  <c r="E100" i="8"/>
  <c r="D100" i="8"/>
  <c r="G100" i="8" s="1"/>
  <c r="U99" i="8"/>
  <c r="T99" i="8"/>
  <c r="S99" i="8"/>
  <c r="V99" i="8" s="1"/>
  <c r="P99" i="8"/>
  <c r="O99" i="8"/>
  <c r="N99" i="8"/>
  <c r="Q99" i="8" s="1"/>
  <c r="K99" i="8"/>
  <c r="K101" i="8" s="1"/>
  <c r="J99" i="8"/>
  <c r="I99" i="8"/>
  <c r="F99" i="8"/>
  <c r="E99" i="8"/>
  <c r="D99" i="8"/>
  <c r="U98" i="8"/>
  <c r="U101" i="8" s="1"/>
  <c r="T98" i="8"/>
  <c r="S98" i="8"/>
  <c r="P98" i="8"/>
  <c r="O98" i="8"/>
  <c r="N98" i="8"/>
  <c r="Q98" i="8" s="1"/>
  <c r="K98" i="8"/>
  <c r="J98" i="8"/>
  <c r="I98" i="8"/>
  <c r="F98" i="8"/>
  <c r="E98" i="8"/>
  <c r="D98" i="8"/>
  <c r="U97" i="8"/>
  <c r="T97" i="8"/>
  <c r="S97" i="8"/>
  <c r="V97" i="8" s="1"/>
  <c r="P97" i="8"/>
  <c r="O97" i="8"/>
  <c r="N97" i="8"/>
  <c r="K97" i="8"/>
  <c r="J97" i="8"/>
  <c r="I97" i="8"/>
  <c r="L97" i="8" s="1"/>
  <c r="F97" i="8"/>
  <c r="F101" i="8" s="1"/>
  <c r="E97" i="8"/>
  <c r="D97" i="8"/>
  <c r="U91" i="8"/>
  <c r="N91" i="8"/>
  <c r="U93" i="8"/>
  <c r="U94" i="8" s="1"/>
  <c r="T93" i="8"/>
  <c r="T94" i="8" s="1"/>
  <c r="S93" i="8"/>
  <c r="P93" i="8"/>
  <c r="O93" i="8"/>
  <c r="N93" i="8"/>
  <c r="L93" i="8"/>
  <c r="K93" i="8"/>
  <c r="J93" i="8"/>
  <c r="I93" i="8"/>
  <c r="F93" i="8"/>
  <c r="E93" i="8"/>
  <c r="D93" i="8"/>
  <c r="G93" i="8" s="1"/>
  <c r="U92" i="8"/>
  <c r="T92" i="8"/>
  <c r="S92" i="8"/>
  <c r="V92" i="8" s="1"/>
  <c r="P92" i="8"/>
  <c r="P94" i="8" s="1"/>
  <c r="O92" i="8"/>
  <c r="O94" i="8" s="1"/>
  <c r="N92" i="8"/>
  <c r="K92" i="8"/>
  <c r="K94" i="8" s="1"/>
  <c r="J92" i="8"/>
  <c r="J94" i="8" s="1"/>
  <c r="I92" i="8"/>
  <c r="F92" i="8"/>
  <c r="F94" i="8" s="1"/>
  <c r="E92" i="8"/>
  <c r="D92" i="8"/>
  <c r="U87" i="8"/>
  <c r="T87" i="8"/>
  <c r="S87" i="8"/>
  <c r="V87" i="8" s="1"/>
  <c r="P87" i="8"/>
  <c r="O87" i="8"/>
  <c r="N87" i="8"/>
  <c r="K87" i="8"/>
  <c r="J87" i="8"/>
  <c r="I87" i="8"/>
  <c r="L87" i="8" s="1"/>
  <c r="F87" i="8"/>
  <c r="E87" i="8"/>
  <c r="D87" i="8"/>
  <c r="G87" i="8" s="1"/>
  <c r="U86" i="8"/>
  <c r="T86" i="8"/>
  <c r="S86" i="8"/>
  <c r="P86" i="8"/>
  <c r="O86" i="8"/>
  <c r="N86" i="8"/>
  <c r="Q86" i="8" s="1"/>
  <c r="K86" i="8"/>
  <c r="J86" i="8"/>
  <c r="I86" i="8"/>
  <c r="F86" i="8"/>
  <c r="E86" i="8"/>
  <c r="D86" i="8"/>
  <c r="G86" i="8" s="1"/>
  <c r="U85" i="8"/>
  <c r="T85" i="8"/>
  <c r="S85" i="8"/>
  <c r="P85" i="8"/>
  <c r="O85" i="8"/>
  <c r="N85" i="8"/>
  <c r="Q85" i="8" s="1"/>
  <c r="K85" i="8"/>
  <c r="J85" i="8"/>
  <c r="I85" i="8"/>
  <c r="L85" i="8" s="1"/>
  <c r="F85" i="8"/>
  <c r="E85" i="8"/>
  <c r="D85" i="8"/>
  <c r="G85" i="8" s="1"/>
  <c r="U84" i="8"/>
  <c r="T84" i="8"/>
  <c r="S84" i="8"/>
  <c r="V84" i="8" s="1"/>
  <c r="P84" i="8"/>
  <c r="O84" i="8"/>
  <c r="O88" i="8" s="1"/>
  <c r="N84" i="8"/>
  <c r="K84" i="8"/>
  <c r="J84" i="8"/>
  <c r="I84" i="8"/>
  <c r="F84" i="8"/>
  <c r="E84" i="8"/>
  <c r="D84" i="8"/>
  <c r="U83" i="8"/>
  <c r="T83" i="8"/>
  <c r="S83" i="8"/>
  <c r="V83" i="8" s="1"/>
  <c r="P83" i="8"/>
  <c r="O83" i="8"/>
  <c r="N83" i="8"/>
  <c r="K83" i="8"/>
  <c r="J83" i="8"/>
  <c r="I83" i="8"/>
  <c r="L83" i="8" s="1"/>
  <c r="F83" i="8"/>
  <c r="E83" i="8"/>
  <c r="D83" i="8"/>
  <c r="G83" i="8" s="1"/>
  <c r="U82" i="8"/>
  <c r="T82" i="8"/>
  <c r="S82" i="8"/>
  <c r="P82" i="8"/>
  <c r="O82" i="8"/>
  <c r="N82" i="8"/>
  <c r="Q82" i="8" s="1"/>
  <c r="K82" i="8"/>
  <c r="K88" i="8" s="1"/>
  <c r="J82" i="8"/>
  <c r="I82" i="8"/>
  <c r="F82" i="8"/>
  <c r="E82" i="8"/>
  <c r="D82" i="8"/>
  <c r="G82" i="8" s="1"/>
  <c r="N78" i="8"/>
  <c r="U77" i="8"/>
  <c r="T77" i="8"/>
  <c r="S77" i="8"/>
  <c r="V77" i="8" s="1"/>
  <c r="P77" i="8"/>
  <c r="O77" i="8"/>
  <c r="N77" i="8"/>
  <c r="K77" i="8"/>
  <c r="J77" i="8"/>
  <c r="I77" i="8"/>
  <c r="F77" i="8"/>
  <c r="E77" i="8"/>
  <c r="D77" i="8"/>
  <c r="U76" i="8"/>
  <c r="T76" i="8"/>
  <c r="S76" i="8"/>
  <c r="V76" i="8" s="1"/>
  <c r="P76" i="8"/>
  <c r="O76" i="8"/>
  <c r="N76" i="8"/>
  <c r="K76" i="8"/>
  <c r="J76" i="8"/>
  <c r="I76" i="8"/>
  <c r="F76" i="8"/>
  <c r="E76" i="8"/>
  <c r="D76" i="8"/>
  <c r="G76" i="8" s="1"/>
  <c r="T75" i="8"/>
  <c r="S75" i="8"/>
  <c r="N75" i="8"/>
  <c r="K75" i="8"/>
  <c r="J75" i="8"/>
  <c r="I75" i="8"/>
  <c r="F75" i="8"/>
  <c r="E75" i="8"/>
  <c r="D75" i="8"/>
  <c r="U74" i="8"/>
  <c r="T74" i="8"/>
  <c r="S74" i="8"/>
  <c r="P74" i="8"/>
  <c r="O74" i="8"/>
  <c r="N74" i="8"/>
  <c r="Q74" i="8" s="1"/>
  <c r="K74" i="8"/>
  <c r="J74" i="8"/>
  <c r="I74" i="8"/>
  <c r="F74" i="8"/>
  <c r="E74" i="8"/>
  <c r="D74" i="8"/>
  <c r="G74" i="8" s="1"/>
  <c r="U73" i="8"/>
  <c r="U79" i="8" s="1"/>
  <c r="T73" i="8"/>
  <c r="T79" i="8" s="1"/>
  <c r="S73" i="8"/>
  <c r="V73" i="8" s="1"/>
  <c r="P73" i="8"/>
  <c r="O73" i="8"/>
  <c r="N73" i="8"/>
  <c r="K73" i="8"/>
  <c r="J73" i="8"/>
  <c r="I73" i="8"/>
  <c r="F73" i="8"/>
  <c r="E73" i="8"/>
  <c r="D73" i="8"/>
  <c r="U72" i="8"/>
  <c r="T72" i="8"/>
  <c r="S72" i="8"/>
  <c r="V72" i="8" s="1"/>
  <c r="P72" i="8"/>
  <c r="O72" i="8"/>
  <c r="N72" i="8"/>
  <c r="Q72" i="8" s="1"/>
  <c r="K72" i="8"/>
  <c r="J72" i="8"/>
  <c r="I72" i="8"/>
  <c r="F72" i="8"/>
  <c r="E72" i="8"/>
  <c r="D72" i="8"/>
  <c r="G72" i="8" s="1"/>
  <c r="U71" i="8"/>
  <c r="T71" i="8"/>
  <c r="S71" i="8"/>
  <c r="V71" i="8" s="1"/>
  <c r="P71" i="8"/>
  <c r="O71" i="8"/>
  <c r="N71" i="8"/>
  <c r="Q71" i="8" s="1"/>
  <c r="K71" i="8"/>
  <c r="J71" i="8"/>
  <c r="I71" i="8"/>
  <c r="F71" i="8"/>
  <c r="E71" i="8"/>
  <c r="D71" i="8"/>
  <c r="V70" i="8"/>
  <c r="U70" i="8"/>
  <c r="T70" i="8"/>
  <c r="S70" i="8"/>
  <c r="P70" i="8"/>
  <c r="O70" i="8"/>
  <c r="N70" i="8"/>
  <c r="K70" i="8"/>
  <c r="J70" i="8"/>
  <c r="I70" i="8"/>
  <c r="L70" i="8" s="1"/>
  <c r="F70" i="8"/>
  <c r="E70" i="8"/>
  <c r="U60" i="8"/>
  <c r="T60" i="8"/>
  <c r="S60" i="8"/>
  <c r="P60" i="8"/>
  <c r="O60" i="8"/>
  <c r="N60" i="8"/>
  <c r="K60" i="8"/>
  <c r="J60" i="8"/>
  <c r="I60" i="8"/>
  <c r="L60" i="8" s="1"/>
  <c r="F60" i="8"/>
  <c r="E60" i="8"/>
  <c r="D60" i="8"/>
  <c r="U59" i="8"/>
  <c r="T59" i="8"/>
  <c r="S59" i="8"/>
  <c r="V59" i="8" s="1"/>
  <c r="P59" i="8"/>
  <c r="O59" i="8"/>
  <c r="N59" i="8"/>
  <c r="K59" i="8"/>
  <c r="J59" i="8"/>
  <c r="I59" i="8"/>
  <c r="F59" i="8"/>
  <c r="E59" i="8"/>
  <c r="D59" i="8"/>
  <c r="U51" i="8"/>
  <c r="T51" i="8"/>
  <c r="S51" i="8"/>
  <c r="U50" i="8"/>
  <c r="T50" i="8"/>
  <c r="S50" i="8"/>
  <c r="V50" i="8" s="1"/>
  <c r="P50" i="8"/>
  <c r="O50" i="8"/>
  <c r="N50" i="8"/>
  <c r="Q50" i="8" s="1"/>
  <c r="K50" i="8"/>
  <c r="J50" i="8"/>
  <c r="I50" i="8"/>
  <c r="L50" i="8" s="1"/>
  <c r="F50" i="8"/>
  <c r="E50" i="8"/>
  <c r="D50" i="8"/>
  <c r="G50" i="8" s="1"/>
  <c r="T49" i="8"/>
  <c r="U49" i="8"/>
  <c r="S49" i="8"/>
  <c r="P46" i="8"/>
  <c r="O46" i="8"/>
  <c r="N46" i="8"/>
  <c r="U45" i="8"/>
  <c r="T45" i="8"/>
  <c r="S45" i="8"/>
  <c r="V45" i="8" s="1"/>
  <c r="P45" i="8"/>
  <c r="O45" i="8"/>
  <c r="N45" i="8"/>
  <c r="Q45" i="8" s="1"/>
  <c r="K45" i="8"/>
  <c r="K46" i="8" s="1"/>
  <c r="J45" i="8"/>
  <c r="J46" i="8" s="1"/>
  <c r="I45" i="8"/>
  <c r="L45" i="8" s="1"/>
  <c r="F45" i="8"/>
  <c r="G45" i="8" s="1"/>
  <c r="U44" i="8"/>
  <c r="U46" i="8" s="1"/>
  <c r="T44" i="8"/>
  <c r="T46" i="8" s="1"/>
  <c r="S44" i="8"/>
  <c r="P44" i="8"/>
  <c r="O44" i="8"/>
  <c r="N44" i="8"/>
  <c r="Q44" i="8" s="1"/>
  <c r="K44" i="8"/>
  <c r="J44" i="8"/>
  <c r="I44" i="8"/>
  <c r="L44" i="8" s="1"/>
  <c r="F44" i="8"/>
  <c r="F46" i="8" s="1"/>
  <c r="E44" i="8"/>
  <c r="E46" i="8" s="1"/>
  <c r="D44" i="8"/>
  <c r="K38" i="8"/>
  <c r="U37" i="8"/>
  <c r="U38" i="8" s="1"/>
  <c r="T37" i="8"/>
  <c r="T38" i="8" s="1"/>
  <c r="S37" i="8"/>
  <c r="P37" i="8"/>
  <c r="P38" i="8" s="1"/>
  <c r="O37" i="8"/>
  <c r="O38" i="8" s="1"/>
  <c r="N37" i="8"/>
  <c r="K37" i="8"/>
  <c r="J37" i="8"/>
  <c r="J38" i="8" s="1"/>
  <c r="I37" i="8"/>
  <c r="L37" i="8" s="1"/>
  <c r="L38" i="8" s="1"/>
  <c r="F37" i="8"/>
  <c r="F38" i="8" s="1"/>
  <c r="E37" i="8"/>
  <c r="E38" i="8" s="1"/>
  <c r="D37" i="8"/>
  <c r="E33" i="8"/>
  <c r="U32" i="8"/>
  <c r="U33" i="8" s="1"/>
  <c r="T32" i="8"/>
  <c r="T33" i="8" s="1"/>
  <c r="S32" i="8"/>
  <c r="V32" i="8" s="1"/>
  <c r="P32" i="8"/>
  <c r="P33" i="8" s="1"/>
  <c r="O32" i="8"/>
  <c r="O33" i="8" s="1"/>
  <c r="N32" i="8"/>
  <c r="N33" i="8" s="1"/>
  <c r="K32" i="8"/>
  <c r="K33" i="8" s="1"/>
  <c r="J32" i="8"/>
  <c r="J33" i="8" s="1"/>
  <c r="I32" i="8"/>
  <c r="I33" i="8" s="1"/>
  <c r="F32" i="8"/>
  <c r="F33" i="8" s="1"/>
  <c r="E32" i="8"/>
  <c r="D32" i="8"/>
  <c r="G32" i="8" s="1"/>
  <c r="G33" i="8" s="1"/>
  <c r="O29" i="8"/>
  <c r="N29" i="8"/>
  <c r="K29" i="8"/>
  <c r="J29" i="8"/>
  <c r="I29" i="8"/>
  <c r="F29" i="8"/>
  <c r="E29" i="8"/>
  <c r="U28" i="8"/>
  <c r="T28" i="8"/>
  <c r="S28" i="8"/>
  <c r="V28" i="8" s="1"/>
  <c r="P28" i="8"/>
  <c r="O28" i="8"/>
  <c r="N28" i="8"/>
  <c r="K28" i="8"/>
  <c r="J28" i="8"/>
  <c r="I28" i="8"/>
  <c r="L28" i="8" s="1"/>
  <c r="F28" i="8"/>
  <c r="E28" i="8"/>
  <c r="D28" i="8"/>
  <c r="G28" i="8" s="1"/>
  <c r="U26" i="8"/>
  <c r="U29" i="8" s="1"/>
  <c r="T26" i="8"/>
  <c r="T29" i="8" s="1"/>
  <c r="S26" i="8"/>
  <c r="P26" i="8"/>
  <c r="O26" i="8"/>
  <c r="N26" i="8"/>
  <c r="Q26" i="8" s="1"/>
  <c r="K26" i="8"/>
  <c r="J26" i="8"/>
  <c r="I26" i="8"/>
  <c r="L26" i="8" s="1"/>
  <c r="F26" i="8"/>
  <c r="E26" i="8"/>
  <c r="D26" i="8"/>
  <c r="G26" i="8" s="1"/>
  <c r="U19" i="8"/>
  <c r="T19" i="8"/>
  <c r="S19" i="8"/>
  <c r="P19" i="8"/>
  <c r="O19" i="8"/>
  <c r="I19" i="8"/>
  <c r="F19" i="8"/>
  <c r="U18" i="8"/>
  <c r="T18" i="8"/>
  <c r="P18" i="8"/>
  <c r="O18" i="8"/>
  <c r="K18" i="8"/>
  <c r="K19" i="8" s="1"/>
  <c r="J18" i="8"/>
  <c r="J19" i="8" s="1"/>
  <c r="S18" i="8"/>
  <c r="N18" i="8"/>
  <c r="N19" i="8" s="1"/>
  <c r="I18" i="8"/>
  <c r="F18" i="8"/>
  <c r="E18" i="8"/>
  <c r="E19" i="8" s="1"/>
  <c r="D18" i="8"/>
  <c r="D19" i="8" s="1"/>
  <c r="U27" i="8"/>
  <c r="V27" i="8" s="1"/>
  <c r="T27" i="8"/>
  <c r="S27" i="8"/>
  <c r="P27" i="8"/>
  <c r="P29" i="8" s="1"/>
  <c r="O27" i="8"/>
  <c r="N27" i="8"/>
  <c r="Q27" i="8" s="1"/>
  <c r="K27" i="8"/>
  <c r="J27" i="8"/>
  <c r="I27" i="8"/>
  <c r="L27" i="8" s="1"/>
  <c r="F27" i="8"/>
  <c r="G27" i="8" s="1"/>
  <c r="U23" i="8"/>
  <c r="T23" i="8"/>
  <c r="O23" i="8"/>
  <c r="N23" i="8"/>
  <c r="L23" i="8"/>
  <c r="K23" i="8"/>
  <c r="J23" i="8"/>
  <c r="I23" i="8"/>
  <c r="U22" i="8"/>
  <c r="T22" i="8"/>
  <c r="S22" i="8"/>
  <c r="V22" i="8" s="1"/>
  <c r="V23" i="8" s="1"/>
  <c r="P22" i="8"/>
  <c r="P23" i="8" s="1"/>
  <c r="O22" i="8"/>
  <c r="N22" i="8"/>
  <c r="K22" i="8"/>
  <c r="J22" i="8"/>
  <c r="I22" i="8"/>
  <c r="L22" i="8" s="1"/>
  <c r="F22" i="8"/>
  <c r="F23" i="8" s="1"/>
  <c r="E22" i="8"/>
  <c r="U15" i="8"/>
  <c r="T15" i="8"/>
  <c r="E15" i="8"/>
  <c r="U14" i="8"/>
  <c r="T14" i="8"/>
  <c r="S14" i="8"/>
  <c r="P14" i="8"/>
  <c r="O14" i="8"/>
  <c r="N14" i="8"/>
  <c r="K14" i="8"/>
  <c r="J14" i="8"/>
  <c r="I14" i="8"/>
  <c r="F14" i="8"/>
  <c r="F15" i="8" s="1"/>
  <c r="E14" i="8"/>
  <c r="U13" i="8"/>
  <c r="T13" i="8"/>
  <c r="S13" i="8"/>
  <c r="P13" i="8"/>
  <c r="O13" i="8"/>
  <c r="O15" i="8" s="1"/>
  <c r="N13" i="8"/>
  <c r="N15" i="8" s="1"/>
  <c r="K13" i="8"/>
  <c r="K15" i="8" s="1"/>
  <c r="J13" i="8"/>
  <c r="J15" i="8" s="1"/>
  <c r="I13" i="8"/>
  <c r="I15" i="8" s="1"/>
  <c r="F13" i="8"/>
  <c r="E13" i="8"/>
  <c r="X75" i="8"/>
  <c r="U75" i="8" s="1"/>
  <c r="O79" i="8" l="1"/>
  <c r="L180" i="8"/>
  <c r="L181" i="8" s="1"/>
  <c r="J181" i="8"/>
  <c r="J187" i="8" s="1"/>
  <c r="S244" i="8"/>
  <c r="V243" i="8"/>
  <c r="V244" i="8" s="1"/>
  <c r="D46" i="8"/>
  <c r="G44" i="8"/>
  <c r="G46" i="8" s="1"/>
  <c r="G70" i="8"/>
  <c r="E79" i="8"/>
  <c r="P88" i="8"/>
  <c r="P103" i="8" s="1"/>
  <c r="V75" i="8"/>
  <c r="S101" i="8"/>
  <c r="O115" i="8"/>
  <c r="O134" i="8" s="1"/>
  <c r="U115" i="8"/>
  <c r="U134" i="8" s="1"/>
  <c r="I115" i="8"/>
  <c r="L115" i="8" s="1"/>
  <c r="V60" i="8"/>
  <c r="K79" i="8"/>
  <c r="K103" i="8" s="1"/>
  <c r="D88" i="8"/>
  <c r="G127" i="8"/>
  <c r="G128" i="8" s="1"/>
  <c r="P115" i="8"/>
  <c r="N115" i="8"/>
  <c r="V151" i="8"/>
  <c r="Q192" i="8"/>
  <c r="Q193" i="8" s="1"/>
  <c r="G208" i="8"/>
  <c r="G209" i="8" s="1"/>
  <c r="Q59" i="8"/>
  <c r="N79" i="8"/>
  <c r="J101" i="8"/>
  <c r="S115" i="8"/>
  <c r="Q139" i="8"/>
  <c r="Q141" i="8" s="1"/>
  <c r="Q150" i="8"/>
  <c r="D187" i="8"/>
  <c r="L176" i="8"/>
  <c r="L75" i="8"/>
  <c r="I88" i="8"/>
  <c r="P134" i="8"/>
  <c r="E154" i="8"/>
  <c r="E156" i="8" s="1"/>
  <c r="V44" i="8"/>
  <c r="S46" i="8"/>
  <c r="L76" i="8"/>
  <c r="U88" i="8"/>
  <c r="U103" i="8" s="1"/>
  <c r="L84" i="8"/>
  <c r="L92" i="8"/>
  <c r="Q93" i="8"/>
  <c r="G99" i="8"/>
  <c r="F154" i="8"/>
  <c r="F156" i="8" s="1"/>
  <c r="Q149" i="8"/>
  <c r="Q153" i="8"/>
  <c r="G180" i="8"/>
  <c r="G181" i="8" s="1"/>
  <c r="P167" i="8"/>
  <c r="L175" i="8"/>
  <c r="I177" i="8"/>
  <c r="N103" i="8"/>
  <c r="G22" i="8"/>
  <c r="G23" i="8" s="1"/>
  <c r="E23" i="8"/>
  <c r="E187" i="8"/>
  <c r="I46" i="8"/>
  <c r="T88" i="8"/>
  <c r="T103" i="8" s="1"/>
  <c r="S79" i="8"/>
  <c r="V79" i="8" s="1"/>
  <c r="V139" i="8"/>
  <c r="V141" i="8" s="1"/>
  <c r="I154" i="8"/>
  <c r="D162" i="8"/>
  <c r="G174" i="8"/>
  <c r="D177" i="8"/>
  <c r="F79" i="8"/>
  <c r="F103" i="8" s="1"/>
  <c r="E101" i="8"/>
  <c r="E103" i="8" s="1"/>
  <c r="T115" i="8"/>
  <c r="T134" i="8" s="1"/>
  <c r="F187" i="8"/>
  <c r="F233" i="8" s="1"/>
  <c r="F235" i="8" s="1"/>
  <c r="F250" i="8" s="1"/>
  <c r="P15" i="8"/>
  <c r="Q76" i="8"/>
  <c r="V85" i="8"/>
  <c r="Q100" i="8"/>
  <c r="G170" i="8"/>
  <c r="G171" i="8" s="1"/>
  <c r="D171" i="8"/>
  <c r="D154" i="8"/>
  <c r="D156" i="8" s="1"/>
  <c r="G98" i="8"/>
  <c r="D101" i="8"/>
  <c r="V26" i="8"/>
  <c r="S29" i="8"/>
  <c r="L71" i="8"/>
  <c r="J79" i="8"/>
  <c r="O103" i="8"/>
  <c r="J88" i="8"/>
  <c r="Q131" i="8"/>
  <c r="Q132" i="8" s="1"/>
  <c r="N132" i="8"/>
  <c r="J154" i="8"/>
  <c r="J156" i="8" s="1"/>
  <c r="I171" i="8"/>
  <c r="S15" i="8"/>
  <c r="V37" i="8"/>
  <c r="V38" i="8" s="1"/>
  <c r="G71" i="8"/>
  <c r="D79" i="8"/>
  <c r="L72" i="8"/>
  <c r="G75" i="8"/>
  <c r="Q84" i="8"/>
  <c r="Q92" i="8"/>
  <c r="V93" i="8"/>
  <c r="L99" i="8"/>
  <c r="O187" i="8"/>
  <c r="Q243" i="8"/>
  <c r="Q244" i="8" s="1"/>
  <c r="N244" i="8"/>
  <c r="J240" i="8"/>
  <c r="U167" i="8"/>
  <c r="U187" i="8" s="1"/>
  <c r="K240" i="8"/>
  <c r="Q22" i="8"/>
  <c r="Q23" i="8" s="1"/>
  <c r="O75" i="8"/>
  <c r="Q75" i="8" s="1"/>
  <c r="Q83" i="8"/>
  <c r="Q87" i="8"/>
  <c r="S94" i="8"/>
  <c r="L114" i="8"/>
  <c r="K154" i="8"/>
  <c r="K156" i="8" s="1"/>
  <c r="V149" i="8"/>
  <c r="V153" i="8"/>
  <c r="Q180" i="8"/>
  <c r="Q181" i="8" s="1"/>
  <c r="G166" i="8"/>
  <c r="L174" i="8"/>
  <c r="V212" i="8"/>
  <c r="Q238" i="8"/>
  <c r="T167" i="8"/>
  <c r="E177" i="8"/>
  <c r="S23" i="8"/>
  <c r="Q28" i="8"/>
  <c r="G37" i="8"/>
  <c r="G38" i="8" s="1"/>
  <c r="G73" i="8"/>
  <c r="L74" i="8"/>
  <c r="P75" i="8"/>
  <c r="P79" i="8" s="1"/>
  <c r="G77" i="8"/>
  <c r="L82" i="8"/>
  <c r="L86" i="8"/>
  <c r="G97" i="8"/>
  <c r="L98" i="8"/>
  <c r="N88" i="8"/>
  <c r="Q123" i="8"/>
  <c r="Q124" i="8" s="1"/>
  <c r="G113" i="8"/>
  <c r="Q148" i="8"/>
  <c r="Q152" i="8"/>
  <c r="L161" i="8"/>
  <c r="L162" i="8" s="1"/>
  <c r="V184" i="8"/>
  <c r="J177" i="8"/>
  <c r="G196" i="8"/>
  <c r="G197" i="8" s="1"/>
  <c r="L204" i="8"/>
  <c r="L205" i="8" s="1"/>
  <c r="Q208" i="8"/>
  <c r="Q209" i="8" s="1"/>
  <c r="K231" i="8"/>
  <c r="O240" i="8"/>
  <c r="L118" i="8"/>
  <c r="L119" i="8" s="1"/>
  <c r="P154" i="8"/>
  <c r="P156" i="8" s="1"/>
  <c r="Q70" i="8"/>
  <c r="I79" i="8"/>
  <c r="S88" i="8"/>
  <c r="Q161" i="8"/>
  <c r="Q162" i="8" s="1"/>
  <c r="V170" i="8"/>
  <c r="V171" i="8" s="1"/>
  <c r="G165" i="8"/>
  <c r="O177" i="8"/>
  <c r="G192" i="8"/>
  <c r="G193" i="8" s="1"/>
  <c r="Q204" i="8"/>
  <c r="Q205" i="8" s="1"/>
  <c r="V208" i="8"/>
  <c r="V209" i="8" s="1"/>
  <c r="G216" i="8"/>
  <c r="G217" i="8" s="1"/>
  <c r="Q228" i="8"/>
  <c r="Q229" i="8" s="1"/>
  <c r="T240" i="8"/>
  <c r="T154" i="8"/>
  <c r="T156" i="8" s="1"/>
  <c r="I141" i="8"/>
  <c r="L141" i="8" s="1"/>
  <c r="P177" i="8"/>
  <c r="P187" i="8" s="1"/>
  <c r="G176" i="8"/>
  <c r="L196" i="8"/>
  <c r="L197" i="8" s="1"/>
  <c r="V228" i="8"/>
  <c r="K177" i="8"/>
  <c r="K187" i="8" s="1"/>
  <c r="K233" i="8" s="1"/>
  <c r="L77" i="8"/>
  <c r="V127" i="8"/>
  <c r="V128" i="8" s="1"/>
  <c r="L150" i="8"/>
  <c r="Q166" i="8"/>
  <c r="Q220" i="8"/>
  <c r="Q221" i="8" s="1"/>
  <c r="T231" i="8"/>
  <c r="G239" i="8"/>
  <c r="O154" i="8"/>
  <c r="O156" i="8" s="1"/>
  <c r="Q170" i="8"/>
  <c r="Q171" i="8" s="1"/>
  <c r="O231" i="8"/>
  <c r="L73" i="8"/>
  <c r="Q60" i="8"/>
  <c r="V74" i="8"/>
  <c r="G84" i="8"/>
  <c r="G92" i="8"/>
  <c r="V98" i="8"/>
  <c r="I101" i="8"/>
  <c r="I103" i="8" s="1"/>
  <c r="Q108" i="8"/>
  <c r="Q109" i="8" s="1"/>
  <c r="V114" i="8"/>
  <c r="L139" i="8"/>
  <c r="U154" i="8"/>
  <c r="U156" i="8" s="1"/>
  <c r="V174" i="8"/>
  <c r="D29" i="8"/>
  <c r="Q37" i="8"/>
  <c r="Q38" i="8" s="1"/>
  <c r="L59" i="8"/>
  <c r="Q73" i="8"/>
  <c r="Q77" i="8"/>
  <c r="V82" i="8"/>
  <c r="V86" i="8"/>
  <c r="Q97" i="8"/>
  <c r="D94" i="8"/>
  <c r="V118" i="8"/>
  <c r="V119" i="8" s="1"/>
  <c r="Q113" i="8"/>
  <c r="G149" i="8"/>
  <c r="G153" i="8"/>
  <c r="V161" i="8"/>
  <c r="N181" i="8"/>
  <c r="I167" i="8"/>
  <c r="L167" i="8" s="1"/>
  <c r="T177" i="8"/>
  <c r="T187" i="8" s="1"/>
  <c r="L192" i="8"/>
  <c r="L193" i="8" s="1"/>
  <c r="V204" i="8"/>
  <c r="V205" i="8" s="1"/>
  <c r="L216" i="8"/>
  <c r="L217" i="8" s="1"/>
  <c r="U231" i="8"/>
  <c r="D244" i="8"/>
  <c r="L243" i="8"/>
  <c r="L244" i="8" s="1"/>
  <c r="D240" i="8"/>
  <c r="G240" i="8" s="1"/>
  <c r="I240" i="8"/>
  <c r="L240" i="8" s="1"/>
  <c r="N240" i="8"/>
  <c r="S240" i="8"/>
  <c r="V229" i="8"/>
  <c r="P229" i="8"/>
  <c r="P231" i="8" s="1"/>
  <c r="S229" i="8"/>
  <c r="V221" i="8"/>
  <c r="G220" i="8"/>
  <c r="G221" i="8" s="1"/>
  <c r="L220" i="8"/>
  <c r="L221" i="8" s="1"/>
  <c r="N221" i="8"/>
  <c r="S221" i="8"/>
  <c r="V217" i="8"/>
  <c r="D217" i="8"/>
  <c r="I217" i="8"/>
  <c r="N217" i="8"/>
  <c r="S217" i="8"/>
  <c r="V213" i="8"/>
  <c r="G212" i="8"/>
  <c r="G213" i="8" s="1"/>
  <c r="I213" i="8"/>
  <c r="I231" i="8" s="1"/>
  <c r="N213" i="8"/>
  <c r="N231" i="8" s="1"/>
  <c r="S213" i="8"/>
  <c r="D209" i="8"/>
  <c r="L208" i="8"/>
  <c r="L209" i="8" s="1"/>
  <c r="N209" i="8"/>
  <c r="S209" i="8"/>
  <c r="G204" i="8"/>
  <c r="G205" i="8" s="1"/>
  <c r="I205" i="8"/>
  <c r="N205" i="8"/>
  <c r="S205" i="8"/>
  <c r="V197" i="8"/>
  <c r="D197" i="8"/>
  <c r="D231" i="8" s="1"/>
  <c r="Q196" i="8"/>
  <c r="Q197" i="8" s="1"/>
  <c r="S197" i="8"/>
  <c r="J197" i="8"/>
  <c r="J231" i="8" s="1"/>
  <c r="V193" i="8"/>
  <c r="D193" i="8"/>
  <c r="I193" i="8"/>
  <c r="N193" i="8"/>
  <c r="S193" i="8"/>
  <c r="G177" i="8"/>
  <c r="L177" i="8"/>
  <c r="N177" i="8"/>
  <c r="S177" i="8"/>
  <c r="V167" i="8"/>
  <c r="Q167" i="8"/>
  <c r="L165" i="8"/>
  <c r="N167" i="8"/>
  <c r="D167" i="8"/>
  <c r="G167" i="8" s="1"/>
  <c r="S167" i="8"/>
  <c r="V185" i="8"/>
  <c r="G184" i="8"/>
  <c r="G185" i="8" s="1"/>
  <c r="I185" i="8"/>
  <c r="N185" i="8"/>
  <c r="S185" i="8"/>
  <c r="V181" i="8"/>
  <c r="D181" i="8"/>
  <c r="S181" i="8"/>
  <c r="P171" i="8"/>
  <c r="S171" i="8"/>
  <c r="V162" i="8"/>
  <c r="I162" i="8"/>
  <c r="N162" i="8"/>
  <c r="S162" i="8"/>
  <c r="G141" i="8"/>
  <c r="L154" i="8"/>
  <c r="L148" i="8"/>
  <c r="N154" i="8"/>
  <c r="G148" i="8"/>
  <c r="S154" i="8"/>
  <c r="V145" i="8"/>
  <c r="N145" i="8"/>
  <c r="S145" i="8"/>
  <c r="V132" i="8"/>
  <c r="G131" i="8"/>
  <c r="G132" i="8" s="1"/>
  <c r="S132" i="8"/>
  <c r="L131" i="8"/>
  <c r="L132" i="8" s="1"/>
  <c r="I128" i="8"/>
  <c r="I134" i="8" s="1"/>
  <c r="D128" i="8"/>
  <c r="D134" i="8" s="1"/>
  <c r="Q127" i="8"/>
  <c r="Q128" i="8" s="1"/>
  <c r="V124" i="8"/>
  <c r="I124" i="8"/>
  <c r="S124" i="8"/>
  <c r="D124" i="8"/>
  <c r="N124" i="8"/>
  <c r="G118" i="8"/>
  <c r="G119" i="8" s="1"/>
  <c r="S119" i="8"/>
  <c r="Q118" i="8"/>
  <c r="Q119" i="8" s="1"/>
  <c r="L108" i="8"/>
  <c r="L109" i="8" s="1"/>
  <c r="N109" i="8"/>
  <c r="G108" i="8"/>
  <c r="G109" i="8" s="1"/>
  <c r="S109" i="8"/>
  <c r="I38" i="8"/>
  <c r="N38" i="8"/>
  <c r="S38" i="8"/>
  <c r="D38" i="8"/>
  <c r="V33" i="8"/>
  <c r="D33" i="8"/>
  <c r="Q32" i="8"/>
  <c r="Q33" i="8" s="1"/>
  <c r="L32" i="8"/>
  <c r="L33" i="8" s="1"/>
  <c r="S33" i="8"/>
  <c r="K235" i="8" l="1"/>
  <c r="K250" i="8" s="1"/>
  <c r="P235" i="8"/>
  <c r="P250" i="8" s="1"/>
  <c r="V115" i="8"/>
  <c r="S134" i="8"/>
  <c r="T233" i="8"/>
  <c r="T235" i="8" s="1"/>
  <c r="T250" i="8" s="1"/>
  <c r="J103" i="8"/>
  <c r="J233" i="8" s="1"/>
  <c r="J235" i="8" s="1"/>
  <c r="J250" i="8" s="1"/>
  <c r="S103" i="8"/>
  <c r="V177" i="8"/>
  <c r="Q177" i="8"/>
  <c r="U235" i="8"/>
  <c r="U250" i="8" s="1"/>
  <c r="U233" i="8"/>
  <c r="Q240" i="8"/>
  <c r="V154" i="8"/>
  <c r="S156" i="8"/>
  <c r="S187" i="8"/>
  <c r="G154" i="8"/>
  <c r="N187" i="8"/>
  <c r="N233" i="8" s="1"/>
  <c r="O233" i="8"/>
  <c r="O235" i="8" s="1"/>
  <c r="O250" i="8" s="1"/>
  <c r="E233" i="8"/>
  <c r="E235" i="8" s="1"/>
  <c r="E250" i="8" s="1"/>
  <c r="V240" i="8"/>
  <c r="D103" i="8"/>
  <c r="D233" i="8"/>
  <c r="G233" i="8" s="1"/>
  <c r="I187" i="8"/>
  <c r="I233" i="8" s="1"/>
  <c r="S231" i="8"/>
  <c r="S233" i="8" s="1"/>
  <c r="V233" i="8" s="1"/>
  <c r="Q154" i="8"/>
  <c r="N156" i="8"/>
  <c r="I156" i="8"/>
  <c r="P233" i="8"/>
  <c r="N134" i="8"/>
  <c r="L233" i="8" l="1"/>
  <c r="I235" i="8"/>
  <c r="N235" i="8"/>
  <c r="Q233" i="8"/>
  <c r="D235" i="8"/>
  <c r="S235" i="8"/>
  <c r="V235" i="8" l="1"/>
  <c r="S250" i="8"/>
  <c r="G235" i="8"/>
  <c r="D250" i="8"/>
  <c r="I250" i="8"/>
  <c r="L235" i="8"/>
  <c r="N250" i="8"/>
  <c r="Q235" i="8"/>
  <c r="X248" i="8" l="1"/>
  <c r="X244" i="8"/>
  <c r="X229" i="8"/>
  <c r="X225" i="8"/>
  <c r="X221" i="8"/>
  <c r="X217" i="8"/>
  <c r="X213" i="8"/>
  <c r="X209" i="8"/>
  <c r="X205" i="8"/>
  <c r="X201" i="8"/>
  <c r="X197" i="8"/>
  <c r="X193" i="8"/>
  <c r="X185" i="8"/>
  <c r="X181" i="8"/>
  <c r="X171" i="8"/>
  <c r="X162" i="8"/>
  <c r="X145" i="8"/>
  <c r="X132" i="8"/>
  <c r="X128" i="8"/>
  <c r="X124" i="8"/>
  <c r="X119" i="8"/>
  <c r="X109" i="8"/>
  <c r="X56" i="8"/>
  <c r="X46" i="8"/>
  <c r="X38" i="8"/>
  <c r="X33" i="8"/>
  <c r="X23" i="8"/>
  <c r="X19" i="8"/>
  <c r="V248" i="8"/>
  <c r="V250" i="8" s="1"/>
  <c r="V247" i="8"/>
  <c r="V231" i="8"/>
  <c r="V225" i="8"/>
  <c r="V224" i="8"/>
  <c r="V201" i="8"/>
  <c r="V200" i="8"/>
  <c r="V187" i="8"/>
  <c r="V156" i="8"/>
  <c r="V134" i="8"/>
  <c r="V103" i="8"/>
  <c r="V101" i="8"/>
  <c r="V94" i="8"/>
  <c r="V91" i="8"/>
  <c r="V88" i="8"/>
  <c r="V61" i="8"/>
  <c r="V56" i="8"/>
  <c r="V55" i="8"/>
  <c r="V52" i="8"/>
  <c r="V51" i="8"/>
  <c r="V49" i="8"/>
  <c r="V46" i="8"/>
  <c r="V29" i="8"/>
  <c r="V18" i="8"/>
  <c r="V19" i="8" s="1"/>
  <c r="V14" i="8"/>
  <c r="V13" i="8"/>
  <c r="V15" i="8" s="1"/>
  <c r="Q248" i="8"/>
  <c r="Q250" i="8" s="1"/>
  <c r="Q247" i="8"/>
  <c r="Q231" i="8"/>
  <c r="Q225" i="8"/>
  <c r="Q224" i="8"/>
  <c r="Q201" i="8"/>
  <c r="Q200" i="8"/>
  <c r="Q187" i="8"/>
  <c r="Q156" i="8"/>
  <c r="Q134" i="8"/>
  <c r="Q115" i="8"/>
  <c r="Q103" i="8"/>
  <c r="Q101" i="8"/>
  <c r="Q94" i="8"/>
  <c r="Q91" i="8"/>
  <c r="Q88" i="8"/>
  <c r="Q79" i="8"/>
  <c r="Q78" i="8"/>
  <c r="Q61" i="8"/>
  <c r="Q56" i="8"/>
  <c r="Q55" i="8"/>
  <c r="Q51" i="8"/>
  <c r="Q49" i="8"/>
  <c r="Q46" i="8"/>
  <c r="Q29" i="8"/>
  <c r="Q18" i="8"/>
  <c r="Q19" i="8" s="1"/>
  <c r="Q14" i="8"/>
  <c r="Q13" i="8"/>
  <c r="Q15" i="8" l="1"/>
  <c r="X235" i="8" l="1"/>
  <c r="L248" i="8" l="1"/>
  <c r="L250" i="8" s="1"/>
  <c r="G248" i="8"/>
  <c r="G250" i="8" s="1"/>
  <c r="L247" i="8"/>
  <c r="G247" i="8"/>
  <c r="L231" i="8"/>
  <c r="G231" i="8"/>
  <c r="L225" i="8"/>
  <c r="G225" i="8"/>
  <c r="L224" i="8"/>
  <c r="G224" i="8"/>
  <c r="L201" i="8"/>
  <c r="G201" i="8"/>
  <c r="L200" i="8"/>
  <c r="G200" i="8"/>
  <c r="L187" i="8"/>
  <c r="G187" i="8"/>
  <c r="L156" i="8"/>
  <c r="G156" i="8"/>
  <c r="L134" i="8"/>
  <c r="G134" i="8"/>
  <c r="G115" i="8"/>
  <c r="L103" i="8"/>
  <c r="G103" i="8"/>
  <c r="L101" i="8"/>
  <c r="G101" i="8"/>
  <c r="L94" i="8"/>
  <c r="G94" i="8"/>
  <c r="L91" i="8"/>
  <c r="G91" i="8"/>
  <c r="L88" i="8"/>
  <c r="G88" i="8"/>
  <c r="L79" i="8"/>
  <c r="G79" i="8"/>
  <c r="L78" i="8"/>
  <c r="G78" i="8"/>
  <c r="L61" i="8"/>
  <c r="L56" i="8"/>
  <c r="G56" i="8"/>
  <c r="L55" i="8"/>
  <c r="G55" i="8"/>
  <c r="L52" i="8"/>
  <c r="G52" i="8"/>
  <c r="L51" i="8"/>
  <c r="G51" i="8"/>
  <c r="L49" i="8"/>
  <c r="G49" i="8"/>
  <c r="L46" i="8"/>
  <c r="L29" i="8"/>
  <c r="G29" i="8"/>
  <c r="L18" i="8"/>
  <c r="L19" i="8" s="1"/>
  <c r="G18" i="8"/>
  <c r="G19" i="8" s="1"/>
  <c r="L14" i="8"/>
  <c r="G14" i="8"/>
  <c r="L13" i="8"/>
  <c r="G13" i="8"/>
  <c r="G15" i="8" l="1"/>
  <c r="L15" i="8"/>
  <c r="I74" i="1"/>
  <c r="M74" i="1"/>
  <c r="Q74" i="1"/>
  <c r="U74" i="1"/>
  <c r="X74" i="1"/>
  <c r="X73" i="1"/>
  <c r="U73" i="1"/>
  <c r="Q73" i="1"/>
  <c r="M73" i="1"/>
  <c r="I73" i="1"/>
  <c r="W74" i="1" l="1"/>
  <c r="Y74" i="1" s="1"/>
  <c r="W73" i="1"/>
  <c r="Y73" i="1" s="1"/>
  <c r="J42" i="2"/>
  <c r="I42" i="2"/>
  <c r="H42" i="2"/>
  <c r="G42" i="2"/>
  <c r="E42" i="2"/>
  <c r="F14" i="1"/>
  <c r="F69" i="1"/>
  <c r="F60" i="1"/>
  <c r="F50" i="1"/>
  <c r="F42" i="1"/>
  <c r="F32" i="1"/>
  <c r="G14" i="1"/>
  <c r="G69" i="1"/>
  <c r="G60" i="1"/>
  <c r="G50" i="1"/>
  <c r="G42" i="1"/>
  <c r="G32" i="1"/>
  <c r="H14" i="1"/>
  <c r="H69" i="1"/>
  <c r="H60" i="1"/>
  <c r="H50" i="1"/>
  <c r="H42" i="1"/>
  <c r="H32" i="1"/>
  <c r="J14" i="1"/>
  <c r="J69" i="1"/>
  <c r="J60" i="1"/>
  <c r="J50" i="1"/>
  <c r="J42" i="1"/>
  <c r="J32" i="1"/>
  <c r="K14" i="1"/>
  <c r="K69" i="1"/>
  <c r="K60" i="1"/>
  <c r="K50" i="1"/>
  <c r="K42" i="1"/>
  <c r="K32" i="1"/>
  <c r="L14" i="1"/>
  <c r="L69" i="1"/>
  <c r="L60" i="1"/>
  <c r="L50" i="1"/>
  <c r="L42" i="1"/>
  <c r="L32" i="1"/>
  <c r="N14" i="1"/>
  <c r="N69" i="1"/>
  <c r="N60" i="1"/>
  <c r="N50" i="1"/>
  <c r="N42" i="1"/>
  <c r="N32" i="1"/>
  <c r="O14" i="1"/>
  <c r="O69" i="1"/>
  <c r="O60" i="1"/>
  <c r="O50" i="1"/>
  <c r="O42" i="1"/>
  <c r="O32" i="1"/>
  <c r="P14" i="1"/>
  <c r="P69" i="1"/>
  <c r="P60" i="1"/>
  <c r="P50" i="1"/>
  <c r="P42" i="1"/>
  <c r="P32" i="1"/>
  <c r="R14" i="1"/>
  <c r="R69" i="1"/>
  <c r="R60" i="1"/>
  <c r="R50" i="1"/>
  <c r="R42" i="1"/>
  <c r="R32" i="1"/>
  <c r="S14" i="1"/>
  <c r="S69" i="1"/>
  <c r="S60" i="1"/>
  <c r="S50" i="1"/>
  <c r="S42" i="1"/>
  <c r="S32" i="1"/>
  <c r="T14" i="1"/>
  <c r="T69" i="1"/>
  <c r="T60" i="1"/>
  <c r="T50" i="1"/>
  <c r="T42" i="1"/>
  <c r="T32" i="1"/>
  <c r="D14" i="1"/>
  <c r="D69" i="1"/>
  <c r="D60" i="1"/>
  <c r="D50" i="1"/>
  <c r="D42" i="1"/>
  <c r="D32" i="1"/>
  <c r="U80" i="1"/>
  <c r="Q80" i="1"/>
  <c r="M80" i="1"/>
  <c r="I80" i="1"/>
  <c r="U79" i="1"/>
  <c r="Q79" i="1"/>
  <c r="M79" i="1"/>
  <c r="I79" i="1"/>
  <c r="U78" i="1"/>
  <c r="Q78" i="1"/>
  <c r="M78" i="1"/>
  <c r="I78" i="1"/>
  <c r="J34" i="2"/>
  <c r="I34" i="2"/>
  <c r="H34" i="2"/>
  <c r="G34" i="2"/>
  <c r="E34" i="2"/>
  <c r="J29" i="2"/>
  <c r="I29" i="2"/>
  <c r="H29" i="2"/>
  <c r="G29" i="2"/>
  <c r="E29" i="2"/>
  <c r="X67" i="1"/>
  <c r="AA7" i="1"/>
  <c r="A1" i="1"/>
  <c r="A1" i="2"/>
  <c r="D58" i="4"/>
  <c r="D42" i="4"/>
  <c r="D31" i="4"/>
  <c r="D26" i="4"/>
  <c r="D34" i="4"/>
  <c r="D24" i="4"/>
  <c r="B58" i="4"/>
  <c r="B42" i="4"/>
  <c r="B24" i="4"/>
  <c r="D37" i="4"/>
  <c r="D44" i="4"/>
  <c r="U67" i="1"/>
  <c r="Q67" i="1"/>
  <c r="M67" i="1"/>
  <c r="I67" i="1"/>
  <c r="X8" i="1"/>
  <c r="X10" i="1"/>
  <c r="X13" i="1"/>
  <c r="X18" i="1"/>
  <c r="X19" i="1"/>
  <c r="X24" i="1"/>
  <c r="X28" i="1"/>
  <c r="X29" i="1"/>
  <c r="X31" i="1"/>
  <c r="X38" i="1"/>
  <c r="X39" i="1"/>
  <c r="X45" i="1"/>
  <c r="X46" i="1"/>
  <c r="X47" i="1"/>
  <c r="X48" i="1"/>
  <c r="X53" i="1"/>
  <c r="X54" i="1"/>
  <c r="X59" i="1"/>
  <c r="X63" i="1"/>
  <c r="X64" i="1"/>
  <c r="X65" i="1"/>
  <c r="X66" i="1"/>
  <c r="X9" i="1"/>
  <c r="X11" i="1"/>
  <c r="X12" i="1"/>
  <c r="X20" i="1"/>
  <c r="X21" i="1"/>
  <c r="X22" i="1"/>
  <c r="X23" i="1"/>
  <c r="X25" i="1"/>
  <c r="X26" i="1"/>
  <c r="X27" i="1"/>
  <c r="X30" i="1"/>
  <c r="X35" i="1"/>
  <c r="X36" i="1"/>
  <c r="X37" i="1"/>
  <c r="X41" i="1"/>
  <c r="X49" i="1"/>
  <c r="X55" i="1"/>
  <c r="X56" i="1"/>
  <c r="X57" i="1"/>
  <c r="X58" i="1"/>
  <c r="X40" i="1"/>
  <c r="X68" i="1"/>
  <c r="X7" i="1"/>
  <c r="D47" i="4"/>
  <c r="D50" i="4"/>
  <c r="D53" i="4"/>
  <c r="J36" i="2"/>
  <c r="I36" i="2"/>
  <c r="H36" i="2"/>
  <c r="G36" i="2"/>
  <c r="E36" i="2"/>
  <c r="J13" i="2"/>
  <c r="J19" i="2"/>
  <c r="I13" i="2"/>
  <c r="I19" i="2"/>
  <c r="H13" i="2"/>
  <c r="H19" i="2"/>
  <c r="G13" i="2"/>
  <c r="G19" i="2"/>
  <c r="E13" i="2"/>
  <c r="E19" i="2"/>
  <c r="B31" i="4"/>
  <c r="C31" i="4"/>
  <c r="C26" i="4"/>
  <c r="C34" i="4"/>
  <c r="B26" i="4"/>
  <c r="B34" i="4"/>
  <c r="C58" i="4"/>
  <c r="C42" i="4"/>
  <c r="J44" i="2"/>
  <c r="E44" i="2"/>
  <c r="C44" i="4"/>
  <c r="C37" i="4"/>
  <c r="B37" i="4"/>
  <c r="B44" i="4"/>
  <c r="G44" i="2"/>
  <c r="H44" i="2"/>
  <c r="I44" i="2"/>
  <c r="C53" i="4"/>
  <c r="C47" i="4"/>
  <c r="C50" i="4"/>
  <c r="B47" i="4"/>
  <c r="B50" i="4"/>
  <c r="B53" i="4"/>
  <c r="U68" i="1"/>
  <c r="U66" i="1"/>
  <c r="U65" i="1"/>
  <c r="U40" i="1"/>
  <c r="U64" i="1"/>
  <c r="U63" i="1"/>
  <c r="Q68" i="1"/>
  <c r="Q66" i="1"/>
  <c r="Q65" i="1"/>
  <c r="Q40" i="1"/>
  <c r="Q64" i="1"/>
  <c r="Q63" i="1"/>
  <c r="M68" i="1"/>
  <c r="M66" i="1"/>
  <c r="M65" i="1"/>
  <c r="M40" i="1"/>
  <c r="M64" i="1"/>
  <c r="M63" i="1"/>
  <c r="I68" i="1"/>
  <c r="I66" i="1"/>
  <c r="I65" i="1"/>
  <c r="I40" i="1"/>
  <c r="I64" i="1"/>
  <c r="I63" i="1"/>
  <c r="U59" i="1"/>
  <c r="U58" i="1"/>
  <c r="U57" i="1"/>
  <c r="U56" i="1"/>
  <c r="U55" i="1"/>
  <c r="U54" i="1"/>
  <c r="U53" i="1"/>
  <c r="Q59" i="1"/>
  <c r="Q58" i="1"/>
  <c r="Q57" i="1"/>
  <c r="Q56" i="1"/>
  <c r="Q55" i="1"/>
  <c r="Q54" i="1"/>
  <c r="Q53" i="1"/>
  <c r="M59" i="1"/>
  <c r="M58" i="1"/>
  <c r="M57" i="1"/>
  <c r="M56" i="1"/>
  <c r="M55" i="1"/>
  <c r="M54" i="1"/>
  <c r="M53" i="1"/>
  <c r="I59" i="1"/>
  <c r="I58" i="1"/>
  <c r="I57" i="1"/>
  <c r="I56" i="1"/>
  <c r="I55" i="1"/>
  <c r="I54" i="1"/>
  <c r="I53" i="1"/>
  <c r="U49" i="1"/>
  <c r="U48" i="1"/>
  <c r="U47" i="1"/>
  <c r="U46" i="1"/>
  <c r="U45" i="1"/>
  <c r="Q49" i="1"/>
  <c r="Q48" i="1"/>
  <c r="Q47" i="1"/>
  <c r="Q46" i="1"/>
  <c r="Q45" i="1"/>
  <c r="M49" i="1"/>
  <c r="M48" i="1"/>
  <c r="M47" i="1"/>
  <c r="M46" i="1"/>
  <c r="M45" i="1"/>
  <c r="I45" i="1"/>
  <c r="I49" i="1"/>
  <c r="I48" i="1"/>
  <c r="I47" i="1"/>
  <c r="I46" i="1"/>
  <c r="U41" i="1"/>
  <c r="U39" i="1"/>
  <c r="U38" i="1"/>
  <c r="U37" i="1"/>
  <c r="U36" i="1"/>
  <c r="U35" i="1"/>
  <c r="Q41" i="1"/>
  <c r="Q39" i="1"/>
  <c r="Q38" i="1"/>
  <c r="Q37" i="1"/>
  <c r="Q36" i="1"/>
  <c r="Q35" i="1"/>
  <c r="M41" i="1"/>
  <c r="M39" i="1"/>
  <c r="M38" i="1"/>
  <c r="M37" i="1"/>
  <c r="M36" i="1"/>
  <c r="M35" i="1"/>
  <c r="I41" i="1"/>
  <c r="I39" i="1"/>
  <c r="I38" i="1"/>
  <c r="I37" i="1"/>
  <c r="I36" i="1"/>
  <c r="I35" i="1"/>
  <c r="U13" i="1"/>
  <c r="U12" i="1"/>
  <c r="U11" i="1"/>
  <c r="U10" i="1"/>
  <c r="U9" i="1"/>
  <c r="U8" i="1"/>
  <c r="U7" i="1"/>
  <c r="Q13" i="1"/>
  <c r="Q12" i="1"/>
  <c r="Q11" i="1"/>
  <c r="Q10" i="1"/>
  <c r="Q9" i="1"/>
  <c r="Q8" i="1"/>
  <c r="Q7" i="1"/>
  <c r="M13" i="1"/>
  <c r="M12" i="1"/>
  <c r="M11" i="1"/>
  <c r="M10" i="1"/>
  <c r="M9" i="1"/>
  <c r="M8" i="1"/>
  <c r="M7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9" i="1"/>
  <c r="I10" i="1"/>
  <c r="I13" i="1"/>
  <c r="I12" i="1"/>
  <c r="I11" i="1"/>
  <c r="I8" i="1"/>
  <c r="I7" i="1"/>
  <c r="U42" i="1" l="1"/>
  <c r="W19" i="1"/>
  <c r="Y19" i="1" s="1"/>
  <c r="U32" i="1"/>
  <c r="M69" i="1"/>
  <c r="U14" i="1"/>
  <c r="Q60" i="1"/>
  <c r="M42" i="1"/>
  <c r="M14" i="1"/>
  <c r="I60" i="1"/>
  <c r="Q32" i="1"/>
  <c r="U60" i="1"/>
  <c r="Q14" i="1"/>
  <c r="W9" i="1"/>
  <c r="Y9" i="1" s="1"/>
  <c r="W13" i="1"/>
  <c r="Y13" i="1" s="1"/>
  <c r="W36" i="1"/>
  <c r="Y36" i="1" s="1"/>
  <c r="W58" i="1"/>
  <c r="Y58" i="1" s="1"/>
  <c r="D70" i="1"/>
  <c r="D71" i="1" s="1"/>
  <c r="D75" i="1" s="1"/>
  <c r="U50" i="1"/>
  <c r="Q69" i="1"/>
  <c r="Q50" i="1"/>
  <c r="I32" i="1"/>
  <c r="Q42" i="1"/>
  <c r="I14" i="1"/>
  <c r="W37" i="1"/>
  <c r="Y37" i="1" s="1"/>
  <c r="W46" i="1"/>
  <c r="Y46" i="1" s="1"/>
  <c r="T70" i="1"/>
  <c r="T71" i="1" s="1"/>
  <c r="T75" i="1" s="1"/>
  <c r="W7" i="1"/>
  <c r="Y7" i="1" s="1"/>
  <c r="H70" i="1"/>
  <c r="H71" i="1" s="1"/>
  <c r="H75" i="1" s="1"/>
  <c r="I42" i="1"/>
  <c r="F70" i="1"/>
  <c r="F71" i="1" s="1"/>
  <c r="F75" i="1" s="1"/>
  <c r="M60" i="1"/>
  <c r="R70" i="1"/>
  <c r="R71" i="1" s="1"/>
  <c r="R75" i="1" s="1"/>
  <c r="G70" i="1"/>
  <c r="G71" i="1" s="1"/>
  <c r="G75" i="1" s="1"/>
  <c r="I69" i="1"/>
  <c r="W40" i="1"/>
  <c r="Y40" i="1" s="1"/>
  <c r="P70" i="1"/>
  <c r="P71" i="1" s="1"/>
  <c r="P75" i="1" s="1"/>
  <c r="N70" i="1"/>
  <c r="N71" i="1" s="1"/>
  <c r="N75" i="1" s="1"/>
  <c r="L70" i="1"/>
  <c r="L71" i="1" s="1"/>
  <c r="L75" i="1" s="1"/>
  <c r="M32" i="1"/>
  <c r="K70" i="1"/>
  <c r="K71" i="1" s="1"/>
  <c r="K75" i="1" s="1"/>
  <c r="M50" i="1"/>
  <c r="I50" i="1"/>
  <c r="W23" i="1"/>
  <c r="Y23" i="1" s="1"/>
  <c r="W27" i="1"/>
  <c r="Y27" i="1" s="1"/>
  <c r="W31" i="1"/>
  <c r="Y31" i="1" s="1"/>
  <c r="W21" i="1"/>
  <c r="Y21" i="1" s="1"/>
  <c r="W25" i="1"/>
  <c r="Y25" i="1" s="1"/>
  <c r="W29" i="1"/>
  <c r="Y29" i="1" s="1"/>
  <c r="W35" i="1"/>
  <c r="Y35" i="1" s="1"/>
  <c r="W39" i="1"/>
  <c r="Y39" i="1" s="1"/>
  <c r="W45" i="1"/>
  <c r="Y45" i="1" s="1"/>
  <c r="W48" i="1"/>
  <c r="Y48" i="1" s="1"/>
  <c r="W63" i="1"/>
  <c r="Y63" i="1" s="1"/>
  <c r="W66" i="1"/>
  <c r="Y66" i="1" s="1"/>
  <c r="W67" i="1"/>
  <c r="Y67" i="1" s="1"/>
  <c r="W12" i="1"/>
  <c r="Y12" i="1" s="1"/>
  <c r="W18" i="1"/>
  <c r="Y18" i="1" s="1"/>
  <c r="W22" i="1"/>
  <c r="Y22" i="1" s="1"/>
  <c r="W26" i="1"/>
  <c r="Y26" i="1" s="1"/>
  <c r="W30" i="1"/>
  <c r="Y30" i="1" s="1"/>
  <c r="W20" i="1"/>
  <c r="Y20" i="1" s="1"/>
  <c r="W28" i="1"/>
  <c r="Y28" i="1" s="1"/>
  <c r="W11" i="1"/>
  <c r="Y11" i="1" s="1"/>
  <c r="W38" i="1"/>
  <c r="Y38" i="1" s="1"/>
  <c r="W41" i="1"/>
  <c r="Y41" i="1" s="1"/>
  <c r="W49" i="1"/>
  <c r="Y49" i="1" s="1"/>
  <c r="W56" i="1"/>
  <c r="Y56" i="1" s="1"/>
  <c r="W53" i="1"/>
  <c r="Y53" i="1" s="1"/>
  <c r="W54" i="1"/>
  <c r="Y54" i="1" s="1"/>
  <c r="W59" i="1"/>
  <c r="Y59" i="1" s="1"/>
  <c r="W65" i="1"/>
  <c r="Y65" i="1" s="1"/>
  <c r="W64" i="1"/>
  <c r="Y64" i="1" s="1"/>
  <c r="W68" i="1"/>
  <c r="Y68" i="1" s="1"/>
  <c r="W57" i="1"/>
  <c r="Y57" i="1" s="1"/>
  <c r="W55" i="1"/>
  <c r="Y55" i="1" s="1"/>
  <c r="W8" i="1"/>
  <c r="Y8" i="1" s="1"/>
  <c r="W10" i="1"/>
  <c r="Y10" i="1" s="1"/>
  <c r="W24" i="1"/>
  <c r="Y24" i="1" s="1"/>
  <c r="W47" i="1"/>
  <c r="Y47" i="1" s="1"/>
  <c r="X14" i="1"/>
  <c r="O70" i="1"/>
  <c r="O71" i="1" s="1"/>
  <c r="O75" i="1" s="1"/>
  <c r="S70" i="1"/>
  <c r="S71" i="1" s="1"/>
  <c r="S75" i="1" s="1"/>
  <c r="J70" i="1"/>
  <c r="J71" i="1" s="1"/>
  <c r="J75" i="1" s="1"/>
  <c r="U69" i="1"/>
  <c r="X60" i="1"/>
  <c r="X42" i="1"/>
  <c r="X50" i="1"/>
  <c r="X69" i="1"/>
  <c r="X32" i="1"/>
  <c r="M70" i="1" l="1"/>
  <c r="M71" i="1" s="1"/>
  <c r="M75" i="1" s="1"/>
  <c r="N81" i="1"/>
  <c r="G81" i="1"/>
  <c r="D81" i="1"/>
  <c r="K81" i="1"/>
  <c r="P81" i="1"/>
  <c r="R81" i="1"/>
  <c r="H81" i="1"/>
  <c r="J81" i="1"/>
  <c r="O81" i="1"/>
  <c r="S81" i="1"/>
  <c r="L81" i="1"/>
  <c r="F81" i="1"/>
  <c r="T81" i="1"/>
  <c r="Q70" i="1"/>
  <c r="I70" i="1"/>
  <c r="I71" i="1" s="1"/>
  <c r="I75" i="1" s="1"/>
  <c r="U70" i="1"/>
  <c r="W69" i="1"/>
  <c r="Y69" i="1" s="1"/>
  <c r="W60" i="1"/>
  <c r="Y60" i="1" s="1"/>
  <c r="W32" i="1"/>
  <c r="Y32" i="1" s="1"/>
  <c r="W42" i="1"/>
  <c r="Y42" i="1" s="1"/>
  <c r="W50" i="1"/>
  <c r="Y50" i="1" s="1"/>
  <c r="W14" i="1"/>
  <c r="X70" i="1"/>
  <c r="X71" i="1" s="1"/>
  <c r="X75" i="1" s="1"/>
  <c r="M81" i="1" l="1"/>
  <c r="U81" i="1"/>
  <c r="Q81" i="1"/>
  <c r="I81" i="1"/>
  <c r="U71" i="1"/>
  <c r="U75" i="1" s="1"/>
  <c r="Q71" i="1"/>
  <c r="Q75" i="1" s="1"/>
  <c r="W70" i="1"/>
  <c r="Y14" i="1"/>
  <c r="W71" i="1" l="1"/>
  <c r="Y70" i="1"/>
  <c r="Y71" i="1" l="1"/>
  <c r="W75" i="1"/>
  <c r="Y75" i="1" s="1"/>
</calcChain>
</file>

<file path=xl/comments1.xml><?xml version="1.0" encoding="utf-8"?>
<comments xmlns="http://schemas.openxmlformats.org/spreadsheetml/2006/main">
  <authors>
    <author>Whitney Jones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comments2.xml><?xml version="1.0" encoding="utf-8"?>
<comments xmlns="http://schemas.openxmlformats.org/spreadsheetml/2006/main">
  <authors>
    <author>Whitney Jones</author>
  </authors>
  <commentList>
    <comment ref="B17" authorId="0" shapeId="0">
      <text>
        <r>
          <rPr>
            <sz val="9"/>
            <color indexed="81"/>
            <rFont val="Tahoma"/>
            <family val="2"/>
          </rPr>
          <t xml:space="preserve">Deposits, amortized expenses, restricted cash balances, etc. </t>
        </r>
      </text>
    </comment>
    <comment ref="B33" authorId="0" shapeId="0">
      <text>
        <r>
          <rPr>
            <sz val="9"/>
            <color indexed="81"/>
            <rFont val="Tahoma"/>
            <family val="2"/>
          </rPr>
          <t xml:space="preserve">Deferred rent, lease obligations, etc. </t>
        </r>
      </text>
    </comment>
  </commentList>
</comments>
</file>

<file path=xl/sharedStrings.xml><?xml version="1.0" encoding="utf-8"?>
<sst xmlns="http://schemas.openxmlformats.org/spreadsheetml/2006/main" count="414" uniqueCount="366">
  <si>
    <t>Year to Date</t>
  </si>
  <si>
    <t>Actual</t>
  </si>
  <si>
    <t>Budget</t>
  </si>
  <si>
    <t>Variance</t>
  </si>
  <si>
    <t>REVENUE</t>
  </si>
  <si>
    <t>Per Pupil Charter Payments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</si>
  <si>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</si>
  <si>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</si>
  <si>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</si>
  <si>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</si>
  <si>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</si>
  <si>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</si>
  <si>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REVENUES</t>
  </si>
  <si>
    <t>ORDINARY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</si>
  <si>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</si>
  <si>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</si>
  <si>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</si>
  <si>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</si>
  <si>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</si>
  <si>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</si>
  <si>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</si>
  <si>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</si>
  <si>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</si>
  <si>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</si>
  <si>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</si>
  <si>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</si>
  <si>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</si>
  <si>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</si>
  <si>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</si>
  <si>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</si>
  <si>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</si>
  <si>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</si>
  <si>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</si>
  <si>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</si>
  <si>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</si>
  <si>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</si>
  <si>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</si>
  <si>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</si>
  <si>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</si>
  <si>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</si>
  <si>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</si>
  <si>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</si>
  <si>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</si>
  <si>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</si>
  <si>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</si>
  <si>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</si>
  <si>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</si>
  <si>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</si>
  <si>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</si>
  <si>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</si>
  <si>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</si>
  <si>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</si>
  <si>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</si>
  <si>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Subtotal: Office Expenses</t>
  </si>
  <si>
    <t>General Expenses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</si>
  <si>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</si>
  <si>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</si>
  <si>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</si>
  <si>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</si>
  <si>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</si>
  <si>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</si>
  <si>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</si>
  <si>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</si>
  <si>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</si>
  <si>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NET INCOME</t>
  </si>
  <si>
    <t>Actuals</t>
  </si>
  <si>
    <t>Interest Expense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</si>
  <si>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</si>
  <si>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</si>
  <si>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</si>
  <si>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</si>
  <si>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</si>
  <si>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</si>
  <si>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</si>
  <si>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</si>
  <si>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</si>
  <si>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</si>
  <si>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</si>
  <si>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</si>
  <si>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</si>
  <si>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</si>
  <si>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</si>
  <si>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</si>
  <si>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</si>
  <si>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</si>
  <si>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</si>
  <si>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</si>
  <si>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</si>
  <si>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</si>
  <si>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</si>
  <si>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</si>
  <si>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</si>
  <si>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</si>
  <si>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</si>
  <si>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</si>
  <si>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</si>
  <si>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</si>
  <si>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</si>
  <si>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</si>
  <si>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</si>
  <si>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</si>
  <si>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</si>
  <si>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</si>
  <si>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</si>
  <si>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</si>
  <si>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</si>
  <si>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</si>
  <si>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</si>
  <si>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</si>
  <si>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</si>
  <si>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</si>
  <si>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</si>
  <si>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</si>
  <si>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</si>
  <si>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</si>
  <si>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</si>
  <si>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</si>
  <si>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</si>
  <si>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</si>
  <si>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</si>
  <si>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</si>
  <si>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</si>
  <si>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</si>
  <si>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</si>
  <si>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</si>
  <si>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</si>
  <si>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</si>
  <si>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</si>
  <si>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</si>
  <si>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Current maturities of long-term debt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</si>
  <si>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</si>
  <si>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</si>
  <si>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</si>
  <si>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</si>
  <si>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</si>
  <si>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</si>
  <si>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</si>
  <si>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</si>
  <si>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</si>
  <si>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</si>
  <si>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</si>
  <si>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</si>
  <si>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</si>
  <si>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</si>
  <si>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</si>
  <si>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</si>
  <si>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</si>
  <si>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</si>
  <si>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</si>
  <si>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</si>
  <si>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</si>
  <si>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</si>
  <si>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</si>
  <si>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</si>
  <si>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</si>
  <si>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</si>
  <si>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</si>
  <si>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</si>
  <si>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Administrative Fee (to PCSB)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</si>
  <si>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</si>
  <si>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</si>
  <si>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</si>
  <si>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</si>
  <si>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</si>
  <si>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</si>
  <si>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</si>
  <si>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Depreciation (Facility)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</si>
  <si>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</si>
  <si>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</si>
  <si>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</si>
  <si>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</si>
  <si>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</si>
  <si>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</si>
  <si>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</si>
  <si>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</si>
  <si>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</si>
  <si>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</si>
  <si>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</si>
  <si>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</si>
  <si>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</si>
  <si>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David Schlossman</t>
  </si>
  <si>
    <t>dschlossman@tmapchs.org</t>
  </si>
  <si>
    <t>202-276-4722</t>
  </si>
  <si>
    <t>To be populated/reported with actuals during the FY.</t>
  </si>
  <si>
    <t>Thurgood Marshall Academy PCS</t>
  </si>
  <si>
    <t xml:space="preserve"> Thurgood Marshall Academy PCS</t>
  </si>
  <si>
    <t>FY18 Budget</t>
  </si>
  <si>
    <t>Q1 Budget</t>
  </si>
  <si>
    <t>Q2 Budget</t>
  </si>
  <si>
    <t>Q3 Budget</t>
  </si>
  <si>
    <t>Q4 Budget</t>
  </si>
  <si>
    <t xml:space="preserve">  01. Per Pupil Charter Payments:</t>
  </si>
  <si>
    <t xml:space="preserve">   4000 Per-pupil allocation</t>
  </si>
  <si>
    <t xml:space="preserve">   4020 Per-pupil at risk</t>
  </si>
  <si>
    <t xml:space="preserve">   Total 01. Per Pupil Charter Payments</t>
  </si>
  <si>
    <t xml:space="preserve">  02. Per Pupil Facilities Allowance:</t>
  </si>
  <si>
    <t xml:space="preserve">   4040 Per-pupil facility allocation</t>
  </si>
  <si>
    <t xml:space="preserve">   Total 02. Per Pupil Facilities Allowance</t>
  </si>
  <si>
    <t xml:space="preserve">  03. Per Pupil Special Education:</t>
  </si>
  <si>
    <t xml:space="preserve">   4010 Per-pupil special ed funding</t>
  </si>
  <si>
    <t xml:space="preserve">   Total 03. Per Pupil Special Education</t>
  </si>
  <si>
    <t xml:space="preserve">  04. Federal Entitlement/Formula Funding:</t>
  </si>
  <si>
    <t xml:space="preserve">    4105 NCLB</t>
  </si>
  <si>
    <t xml:space="preserve">    4115 National Food Program</t>
  </si>
  <si>
    <t xml:space="preserve">    4120 Other Entitlement Funds</t>
  </si>
  <si>
    <t xml:space="preserve">  Total 04. Federal Entitlement/Formula Funding:</t>
  </si>
  <si>
    <t xml:space="preserve">  05. Federal Grants and Competitive Funding:</t>
  </si>
  <si>
    <t xml:space="preserve">     4130 Federal Government Competitive</t>
  </si>
  <si>
    <t xml:space="preserve">  Total 05. Federal Grants and Competitive Funding:</t>
  </si>
  <si>
    <t xml:space="preserve">  06. Non-Federal Grants and Competitive Funding:</t>
  </si>
  <si>
    <t xml:space="preserve">     4135 Non-Federal Gov't Competitive</t>
  </si>
  <si>
    <t xml:space="preserve">     4140 Private &amp; Foundation Grants</t>
  </si>
  <si>
    <t xml:space="preserve">  Total 06. Non-Federal Grants and Competitive Funding:</t>
  </si>
  <si>
    <t xml:space="preserve">  07. Other Charitable Contributions:</t>
  </si>
  <si>
    <t xml:space="preserve">  08. Activity Fees:</t>
  </si>
  <si>
    <t xml:space="preserve">    4300 School store sales</t>
  </si>
  <si>
    <t xml:space="preserve">    4320 Paid meals sales</t>
  </si>
  <si>
    <t xml:space="preserve">  Total 08. Activity Fees</t>
  </si>
  <si>
    <t xml:space="preserve">  09. Individual, Corporate &amp; Gala:</t>
  </si>
  <si>
    <t xml:space="preserve">    4110 Gala contributions</t>
  </si>
  <si>
    <t xml:space="preserve">    4145 General ind &amp; corp contributions</t>
  </si>
  <si>
    <t xml:space="preserve">    4150 Gala revenue</t>
  </si>
  <si>
    <t xml:space="preserve">  Total 09. Individual, Corporate &amp; Gala</t>
  </si>
  <si>
    <t xml:space="preserve">  10. In-kind Revenue:</t>
  </si>
  <si>
    <t xml:space="preserve">    4180 In-kind contributions</t>
  </si>
  <si>
    <t xml:space="preserve">  Total 10. In-kind Revenue</t>
  </si>
  <si>
    <t xml:space="preserve">   11. Other Income:</t>
  </si>
  <si>
    <t xml:space="preserve">     4600 Other revenue</t>
  </si>
  <si>
    <t xml:space="preserve">   Total 11. Other Income</t>
  </si>
  <si>
    <t>TOTAL REVENUE</t>
  </si>
  <si>
    <t>ORDINARY EXPENSES</t>
  </si>
  <si>
    <t xml:space="preserve"> 12. Staff Salaries:</t>
  </si>
  <si>
    <t xml:space="preserve">  5000 Salaries - dept 100</t>
  </si>
  <si>
    <t xml:space="preserve">  5000 Salaries - dept 116</t>
  </si>
  <si>
    <t xml:space="preserve">  5000 Salaries - dept 206</t>
  </si>
  <si>
    <t xml:space="preserve">  5000 Salaries - dept 306</t>
  </si>
  <si>
    <t xml:space="preserve">  5000 Salaries - dept 802</t>
  </si>
  <si>
    <t xml:space="preserve">  5000 Salaries - dept 901</t>
  </si>
  <si>
    <t xml:space="preserve">  5000 Salaries - dept 903</t>
  </si>
  <si>
    <t xml:space="preserve">  5050 Bonuses - dept 901</t>
  </si>
  <si>
    <t xml:space="preserve">  Total 12. Staff Salaries</t>
  </si>
  <si>
    <t xml:space="preserve">  13. Employee Benefits:</t>
  </si>
  <si>
    <t xml:space="preserve">    5400 Retirement plan contributions</t>
  </si>
  <si>
    <t xml:space="preserve">    5410 Health insurance</t>
  </si>
  <si>
    <t xml:space="preserve">    5420 Life and disability insurance</t>
  </si>
  <si>
    <t xml:space="preserve">    5430 Payroll taxes</t>
  </si>
  <si>
    <t xml:space="preserve">    5450 Workers' comp insurance</t>
  </si>
  <si>
    <t xml:space="preserve">    5460 FSA</t>
  </si>
  <si>
    <t xml:space="preserve">  Total 13. Employee Benefits:</t>
  </si>
  <si>
    <t xml:space="preserve">  14. Contracted Staff:</t>
  </si>
  <si>
    <t xml:space="preserve">    5220 Staff program stipends</t>
  </si>
  <si>
    <t xml:space="preserve">    5520 Substitute teachers</t>
  </si>
  <si>
    <t xml:space="preserve">    5530 Temporary contract help</t>
  </si>
  <si>
    <t xml:space="preserve">  Total 14. Contracted Staff:</t>
  </si>
  <si>
    <t xml:space="preserve">  15. Staff Development Expenses</t>
  </si>
  <si>
    <t xml:space="preserve">    5500 Staff development (non-travel)</t>
  </si>
  <si>
    <t xml:space="preserve">    5600 Staff recruiting</t>
  </si>
  <si>
    <t xml:space="preserve">    5610 Staff meals, events and awards</t>
  </si>
  <si>
    <t xml:space="preserve">    5620 Staff travel (non-development)</t>
  </si>
  <si>
    <t xml:space="preserve">  Total 15. Staff Development Expenses</t>
  </si>
  <si>
    <t xml:space="preserve">  16. Textbooks:</t>
  </si>
  <si>
    <t xml:space="preserve">    7010 Student textbooks</t>
  </si>
  <si>
    <t xml:space="preserve"> Total 16. Textbooks:</t>
  </si>
  <si>
    <t xml:space="preserve">  17. Student Supplies and Materials:</t>
  </si>
  <si>
    <t xml:space="preserve">    7000 Student supplies and snacks</t>
  </si>
  <si>
    <t xml:space="preserve">    7005 Student assessment materials</t>
  </si>
  <si>
    <t xml:space="preserve">    7011 Student uniforms</t>
  </si>
  <si>
    <t xml:space="preserve">  Total 17. Student Supplies and Materials:</t>
  </si>
  <si>
    <t xml:space="preserve">  18. Library and Media Center Materials:</t>
  </si>
  <si>
    <t xml:space="preserve">    7015 Library and media materials</t>
  </si>
  <si>
    <t xml:space="preserve"> Total 18. Library and Media Center Materials:</t>
  </si>
  <si>
    <t xml:space="preserve">  19. Contracted Student Services:</t>
  </si>
  <si>
    <t xml:space="preserve">    7020 Contracted instruction fees</t>
  </si>
  <si>
    <t xml:space="preserve">    7030 Student travel and field trips</t>
  </si>
  <si>
    <t xml:space="preserve"> Total 19. Contracted Student Services:</t>
  </si>
  <si>
    <t xml:space="preserve">  20. Miscellaneous Student Expenses:</t>
  </si>
  <si>
    <t xml:space="preserve">    7035 Other student expense</t>
  </si>
  <si>
    <t xml:space="preserve">  Total 20. Miscellaneous Student Expenses:</t>
  </si>
  <si>
    <t xml:space="preserve">  21. Scholarships</t>
  </si>
  <si>
    <t xml:space="preserve">    7040 Scholarship expense</t>
  </si>
  <si>
    <t xml:space="preserve"> Total  21. Scholarships</t>
  </si>
  <si>
    <t>Subtotal: Direct Student Expenses</t>
  </si>
  <si>
    <t xml:space="preserve">  22. Building Maintenance and Repairs:</t>
  </si>
  <si>
    <t xml:space="preserve">    6010 Maintenance and repairs</t>
  </si>
  <si>
    <t xml:space="preserve">    6105 Gym maintenance, paint &amp; Supp</t>
  </si>
  <si>
    <t>Total  22. Building Maintenance and Repairs:</t>
  </si>
  <si>
    <t xml:space="preserve">  23. Utilities</t>
  </si>
  <si>
    <t xml:space="preserve">    6005 Utilities and garbage removal</t>
  </si>
  <si>
    <t xml:space="preserve"> Total  6005 Utilities and garbage removal</t>
  </si>
  <si>
    <t xml:space="preserve">  24. Contracted Building Services</t>
  </si>
  <si>
    <t xml:space="preserve">    6000 Contracted building services</t>
  </si>
  <si>
    <t xml:space="preserve">    6101 Gym cleaning</t>
  </si>
  <si>
    <t xml:space="preserve">    6102 Gym engineering</t>
  </si>
  <si>
    <t xml:space="preserve">    6103 Gym floor</t>
  </si>
  <si>
    <t xml:space="preserve">    6104 Gym contract work</t>
  </si>
  <si>
    <t xml:space="preserve">    6106 Gym security</t>
  </si>
  <si>
    <t xml:space="preserve"> Total  24. Contracted Building Services</t>
  </si>
  <si>
    <t xml:space="preserve">  25. Office Supplies and Materials:</t>
  </si>
  <si>
    <t xml:space="preserve">    8000 Office supplies</t>
  </si>
  <si>
    <t xml:space="preserve"> Total  25. Office Supplies and Materials:</t>
  </si>
  <si>
    <t xml:space="preserve">  26. Office Equipment Rental and Maintenace:</t>
  </si>
  <si>
    <t xml:space="preserve">    8005 Equipment rental &amp; maintenance</t>
  </si>
  <si>
    <t xml:space="preserve">    8035 Computer support fees</t>
  </si>
  <si>
    <t xml:space="preserve"> Total  26. Office Equipment Rental and Maintenace:</t>
  </si>
  <si>
    <t xml:space="preserve">  27. Telephone/Telecommunications:</t>
  </si>
  <si>
    <t xml:space="preserve">    8010 Telephone &amp; telecommunications</t>
  </si>
  <si>
    <t xml:space="preserve"> Total 27. Telephone/Telecommunications:</t>
  </si>
  <si>
    <t xml:space="preserve">  28. Legal, Accounting and Payroll Services:</t>
  </si>
  <si>
    <t xml:space="preserve">    8030 Accounting fees</t>
  </si>
  <si>
    <t xml:space="preserve">    8033 Bank fees</t>
  </si>
  <si>
    <t xml:space="preserve">    8055 Legal fees</t>
  </si>
  <si>
    <t xml:space="preserve"> Total  28. Legal, Accounting and Payroll Services:</t>
  </si>
  <si>
    <t xml:space="preserve">  29. Printing and Copying:</t>
  </si>
  <si>
    <t xml:space="preserve">    8020 Printing and duplication</t>
  </si>
  <si>
    <t xml:space="preserve"> Total  29. Printing and Copying:</t>
  </si>
  <si>
    <t xml:space="preserve">  30. Postage and Shipping:</t>
  </si>
  <si>
    <t xml:space="preserve">    8015 Postage and delivery</t>
  </si>
  <si>
    <t xml:space="preserve"> Total  30. Postage and Shipping:</t>
  </si>
  <si>
    <t xml:space="preserve">  31. Insurance</t>
  </si>
  <si>
    <t xml:space="preserve">    8060 Business insurance</t>
  </si>
  <si>
    <t xml:space="preserve"> Total  31. Insurance</t>
  </si>
  <si>
    <t xml:space="preserve">  32. Food Service</t>
  </si>
  <si>
    <t xml:space="preserve">    7025 Food service fees</t>
  </si>
  <si>
    <t xml:space="preserve"> Total  32. Food Service</t>
  </si>
  <si>
    <t xml:space="preserve">  33. Authorizer Fees:</t>
  </si>
  <si>
    <t xml:space="preserve">    8025 Authorizer fees</t>
  </si>
  <si>
    <t xml:space="preserve"> Total 33. Authorizer Fees:</t>
  </si>
  <si>
    <t xml:space="preserve">  34. Fundraising Fees:</t>
  </si>
  <si>
    <t xml:space="preserve">    8040 Fundraising fees</t>
  </si>
  <si>
    <t xml:space="preserve"> Total  34. Fundraising Fees:</t>
  </si>
  <si>
    <t xml:space="preserve">  35. Other Professional Fees:</t>
  </si>
  <si>
    <t xml:space="preserve">    8045 Other professional fees</t>
  </si>
  <si>
    <t>Total  35. Other Professional Fees:</t>
  </si>
  <si>
    <t xml:space="preserve">  36. Accreditation Fees:</t>
  </si>
  <si>
    <t xml:space="preserve">    8075 Accrediation fees</t>
  </si>
  <si>
    <t>Total 36. Accreditation Fees:</t>
  </si>
  <si>
    <t xml:space="preserve">  37. Background Checks:</t>
  </si>
  <si>
    <t xml:space="preserve">    8065 Background checks</t>
  </si>
  <si>
    <t>Total  37. Background Checks:</t>
  </si>
  <si>
    <t xml:space="preserve">  38. Dues and Fees</t>
  </si>
  <si>
    <t xml:space="preserve">    8050 Dues and fees</t>
  </si>
  <si>
    <t>Total 38. Dues and Fees</t>
  </si>
  <si>
    <t xml:space="preserve">  39. In-kind Expenses</t>
  </si>
  <si>
    <t xml:space="preserve">    9900 Other Expenses-In-Kind</t>
  </si>
  <si>
    <t>Total  39. In-kind Expenses</t>
  </si>
  <si>
    <t xml:space="preserve">  40. Other General Expenses:</t>
  </si>
  <si>
    <t xml:space="preserve">    9000 Other expenses</t>
  </si>
  <si>
    <t>Total  40. Other General Expenses:</t>
  </si>
  <si>
    <t xml:space="preserve">  41. Depreciation and Amortization:</t>
  </si>
  <si>
    <t xml:space="preserve">    9100 Depreciation</t>
  </si>
  <si>
    <t xml:space="preserve">    9150 Amortization</t>
  </si>
  <si>
    <t xml:space="preserve"> Total  41. Depreciation and Amortization:</t>
  </si>
  <si>
    <t xml:space="preserve">  42. Interest Expenses:</t>
  </si>
  <si>
    <t xml:space="preserve">    9200 Interest expense</t>
  </si>
  <si>
    <t xml:space="preserve"> Total  42. Interest Expenses:</t>
  </si>
  <si>
    <t xml:space="preserve">  43. Unrealized Loss(Gain) on SWAP Interest:</t>
  </si>
  <si>
    <t xml:space="preserve">    9130 Unrealized loss(gain) on SWAP</t>
  </si>
  <si>
    <t>Total 43. Unrealized Loss(Gain) on SWAP Interest:</t>
  </si>
  <si>
    <t>CHANGE IN NET ASSETS</t>
  </si>
  <si>
    <t>FY19 Budget</t>
  </si>
  <si>
    <t xml:space="preserve">  5000 Salaries - dept 905</t>
  </si>
  <si>
    <t xml:space="preserve">     4500 Facility Use Donations</t>
  </si>
  <si>
    <t>FY19</t>
  </si>
  <si>
    <t>FY19 Budget (7/1/2018 - 6/30/2019)</t>
  </si>
  <si>
    <t>FY 2019 Annual Budget (7/1/2018 - 6/30/2019)</t>
  </si>
  <si>
    <t>7/1/2018 - 6/30/2019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</si>
</sst>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[$$-1033]#,##0_);\([$$-1033]#,##0\)"/>
    <numFmt numFmtId="176" formatCode="_(&quot;$&quot;* #,##0_);_(&quot;$&quot;* \(#,##0\);_(&quot;$&quot;* &quot;-&quot;??_);_(@_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0"/>
      <color rgb="FFFF0000"/>
      <name val="Times New Roman"/>
      <family val="1"/>
    </font>
    <font>
      <sz val="8.85"/>
      <color rgb="FF000000"/>
      <name val="Arial"/>
      <family val="2"/>
    </font>
    <font>
      <b/>
      <sz val="8.85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983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Alignment="0"/>
  </cellStyleXfs>
  <cellXfs count="137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62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0" fontId="22" fillId="0" borderId="3" xfId="2" applyFont="1" applyBorder="1"/>
    <xf numFmtId="165" fontId="22" fillId="0" borderId="3" xfId="2" applyNumberFormat="1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3" fillId="0" borderId="0" xfId="0" applyFont="1"/>
    <xf numFmtId="0" fontId="64" fillId="0" borderId="0" xfId="0" applyFont="1"/>
    <xf numFmtId="0" fontId="64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5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6" fillId="60" borderId="0" xfId="980" applyFont="1" applyFill="1" applyBorder="1" applyAlignment="1" applyProtection="1">
      <alignment wrapText="1"/>
    </xf>
    <xf numFmtId="44" fontId="66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165" fontId="3" fillId="2" borderId="24" xfId="1" applyNumberFormat="1" applyFont="1" applyFill="1" applyBorder="1"/>
    <xf numFmtId="0" fontId="67" fillId="61" borderId="0" xfId="981" applyFill="1"/>
    <xf numFmtId="0" fontId="68" fillId="0" borderId="0" xfId="2" applyFont="1"/>
    <xf numFmtId="0" fontId="70" fillId="0" borderId="0" xfId="982" applyFont="1" applyAlignment="1"/>
    <xf numFmtId="0" fontId="69" fillId="0" borderId="0" xfId="982" applyAlignment="1"/>
    <xf numFmtId="0" fontId="69" fillId="0" borderId="0" xfId="982" applyBorder="1" applyAlignment="1"/>
    <xf numFmtId="0" fontId="69" fillId="0" borderId="0" xfId="982"/>
    <xf numFmtId="0" fontId="70" fillId="0" borderId="0" xfId="982" applyFont="1"/>
    <xf numFmtId="0" fontId="70" fillId="0" borderId="0" xfId="982" applyFont="1" applyBorder="1"/>
    <xf numFmtId="0" fontId="70" fillId="0" borderId="27" xfId="982" applyFont="1" applyBorder="1" applyAlignment="1">
      <alignment horizontal="center"/>
    </xf>
    <xf numFmtId="0" fontId="70" fillId="0" borderId="0" xfId="982" applyFont="1" applyBorder="1" applyAlignment="1">
      <alignment horizontal="center"/>
    </xf>
    <xf numFmtId="0" fontId="69" fillId="0" borderId="0" xfId="982" applyAlignment="1">
      <alignment horizontal="left" wrapText="1"/>
    </xf>
    <xf numFmtId="0" fontId="69" fillId="0" borderId="0" xfId="982" applyAlignment="1">
      <alignment horizontal="right"/>
    </xf>
    <xf numFmtId="0" fontId="69" fillId="0" borderId="0" xfId="982" applyBorder="1" applyAlignment="1">
      <alignment horizontal="right"/>
    </xf>
    <xf numFmtId="175" fontId="69" fillId="0" borderId="0" xfId="982" applyNumberFormat="1" applyAlignment="1">
      <alignment horizontal="right"/>
    </xf>
    <xf numFmtId="175" fontId="69" fillId="0" borderId="0" xfId="982" applyNumberFormat="1" applyBorder="1" applyAlignment="1">
      <alignment horizontal="right"/>
    </xf>
    <xf numFmtId="37" fontId="69" fillId="0" borderId="27" xfId="982" applyNumberFormat="1" applyBorder="1" applyAlignment="1">
      <alignment horizontal="right"/>
    </xf>
    <xf numFmtId="37" fontId="69" fillId="0" borderId="0" xfId="982" applyNumberFormat="1" applyBorder="1" applyAlignment="1">
      <alignment horizontal="right"/>
    </xf>
    <xf numFmtId="41" fontId="69" fillId="0" borderId="2" xfId="982" applyNumberFormat="1" applyBorder="1" applyAlignment="1">
      <alignment horizontal="right"/>
    </xf>
    <xf numFmtId="41" fontId="69" fillId="0" borderId="0" xfId="982" applyNumberFormat="1" applyBorder="1" applyAlignment="1">
      <alignment horizontal="right"/>
    </xf>
    <xf numFmtId="41" fontId="69" fillId="0" borderId="1" xfId="982" applyNumberFormat="1" applyBorder="1" applyAlignment="1">
      <alignment horizontal="right"/>
    </xf>
    <xf numFmtId="41" fontId="69" fillId="0" borderId="0" xfId="982" applyNumberFormat="1" applyAlignment="1">
      <alignment horizontal="right"/>
    </xf>
    <xf numFmtId="37" fontId="69" fillId="0" borderId="0" xfId="982" applyNumberFormat="1" applyAlignment="1">
      <alignment horizontal="right"/>
    </xf>
    <xf numFmtId="0" fontId="69" fillId="0" borderId="27" xfId="982" applyBorder="1" applyAlignment="1">
      <alignment horizontal="right"/>
    </xf>
    <xf numFmtId="0" fontId="69" fillId="0" borderId="0" xfId="982" applyBorder="1"/>
    <xf numFmtId="41" fontId="69" fillId="0" borderId="0" xfId="982" applyNumberFormat="1"/>
    <xf numFmtId="176" fontId="69" fillId="0" borderId="28" xfId="980" applyNumberFormat="1" applyFont="1" applyBorder="1"/>
    <xf numFmtId="43" fontId="69" fillId="0" borderId="0" xfId="982" applyNumberFormat="1"/>
    <xf numFmtId="175" fontId="69" fillId="0" borderId="0" xfId="982" applyNumberForma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70" fillId="0" borderId="2" xfId="982" applyFont="1" applyBorder="1" applyAlignment="1">
      <alignment horizontal="center"/>
    </xf>
    <xf numFmtId="0" fontId="3" fillId="60" borderId="0" xfId="0" applyNumberFormat="1" applyFont="1" applyFill="1" applyAlignment="1" applyProtection="1">
      <alignment horizontal="center"/>
    </xf>
  </cellXfs>
  <cellStyles count="983">
    <cellStyle name="20% - Accent1 2" xfId="32"/>
    <cellStyle name="20% - Accent1 2 2" xfId="33"/>
    <cellStyle name="20% - Accent1 2 3" xfId="34"/>
    <cellStyle name="20% - Accent1 2 4" xfId="35"/>
    <cellStyle name="20% - Accent1 2 5" xfId="36"/>
    <cellStyle name="20% - Accent1 3" xfId="37"/>
    <cellStyle name="20% - Accent1 4" xfId="38"/>
    <cellStyle name="20% - Accent1 5" xfId="39"/>
    <cellStyle name="20% - Accent2 2" xfId="40"/>
    <cellStyle name="20% - Accent2 2 2" xfId="41"/>
    <cellStyle name="20% - Accent2 2 3" xfId="42"/>
    <cellStyle name="20% - Accent2 2 4" xfId="43"/>
    <cellStyle name="20% - Accent2 2 5" xfId="44"/>
    <cellStyle name="20% - Accent2 3" xfId="45"/>
    <cellStyle name="20% - Accent2 4" xfId="46"/>
    <cellStyle name="20% - Accent2 5" xfId="47"/>
    <cellStyle name="20% - Accent3 2" xfId="48"/>
    <cellStyle name="20% - Accent3 2 2" xfId="49"/>
    <cellStyle name="20% - Accent3 2 3" xfId="50"/>
    <cellStyle name="20% - Accent3 2 4" xfId="51"/>
    <cellStyle name="20% - Accent3 2 5" xfId="52"/>
    <cellStyle name="20% - Accent3 3" xfId="53"/>
    <cellStyle name="20% - Accent3 4" xfId="54"/>
    <cellStyle name="20% - Accent3 5" xfId="55"/>
    <cellStyle name="20% - Accent4 2" xfId="56"/>
    <cellStyle name="20% - Accent4 2 2" xfId="57"/>
    <cellStyle name="20% - Accent4 2 3" xfId="58"/>
    <cellStyle name="20% - Accent4 2 4" xfId="59"/>
    <cellStyle name="20% - Accent4 2 5" xfId="60"/>
    <cellStyle name="20% - Accent4 3" xfId="61"/>
    <cellStyle name="20% - Accent4 4" xfId="62"/>
    <cellStyle name="20% - Accent4 5" xfId="63"/>
    <cellStyle name="20% - Accent5 2" xfId="64"/>
    <cellStyle name="20% - Accent5 2 2" xfId="65"/>
    <cellStyle name="20% - Accent5 2 3" xfId="66"/>
    <cellStyle name="20% - Accent5 2 4" xfId="67"/>
    <cellStyle name="20% - Accent5 2 5" xfId="68"/>
    <cellStyle name="20% - Accent5 3" xfId="69"/>
    <cellStyle name="20% - Accent5 4" xfId="70"/>
    <cellStyle name="20% - Accent5 5" xfId="71"/>
    <cellStyle name="20% - Accent6 2" xfId="72"/>
    <cellStyle name="20% - Accent6 2 2" xfId="73"/>
    <cellStyle name="20% - Accent6 2 3" xfId="74"/>
    <cellStyle name="20% - Accent6 2 4" xfId="75"/>
    <cellStyle name="20% - Accent6 2 5" xfId="76"/>
    <cellStyle name="20% - Accent6 3" xfId="77"/>
    <cellStyle name="20% - Accent6 4" xfId="78"/>
    <cellStyle name="20% - Accent6 5" xfId="79"/>
    <cellStyle name="40% - Accent1 2" xfId="80"/>
    <cellStyle name="40% - Accent1 2 2" xfId="81"/>
    <cellStyle name="40% - Accent1 2 3" xfId="82"/>
    <cellStyle name="40% - Accent1 2 4" xfId="83"/>
    <cellStyle name="40% - Accent1 2 5" xfId="84"/>
    <cellStyle name="40% - Accent1 3" xfId="85"/>
    <cellStyle name="40% - Accent1 4" xfId="86"/>
    <cellStyle name="40% - Accent1 5" xfId="87"/>
    <cellStyle name="40% - Accent2 2" xfId="88"/>
    <cellStyle name="40% - Accent2 2 2" xfId="89"/>
    <cellStyle name="40% - Accent2 2 3" xfId="90"/>
    <cellStyle name="40% - Accent2 2 4" xfId="91"/>
    <cellStyle name="40% - Accent2 2 5" xfId="92"/>
    <cellStyle name="40% - Accent2 3" xfId="93"/>
    <cellStyle name="40% - Accent2 4" xfId="94"/>
    <cellStyle name="40% - Accent2 5" xfId="95"/>
    <cellStyle name="40% - Accent3 2" xfId="96"/>
    <cellStyle name="40% - Accent3 2 2" xfId="97"/>
    <cellStyle name="40% - Accent3 2 3" xfId="98"/>
    <cellStyle name="40% - Accent3 2 4" xfId="99"/>
    <cellStyle name="40% - Accent3 2 5" xfId="100"/>
    <cellStyle name="40% - Accent3 3" xfId="101"/>
    <cellStyle name="40% - Accent3 4" xfId="102"/>
    <cellStyle name="40% - Accent3 5" xfId="103"/>
    <cellStyle name="40% - Accent4 2" xfId="104"/>
    <cellStyle name="40% - Accent4 2 2" xfId="105"/>
    <cellStyle name="40% - Accent4 2 3" xfId="106"/>
    <cellStyle name="40% - Accent4 2 4" xfId="107"/>
    <cellStyle name="40% - Accent4 2 5" xfId="108"/>
    <cellStyle name="40% - Accent4 3" xfId="109"/>
    <cellStyle name="40% - Accent4 4" xfId="110"/>
    <cellStyle name="40% - Accent4 5" xfId="111"/>
    <cellStyle name="40% - Accent5 2" xfId="112"/>
    <cellStyle name="40% - Accent5 2 2" xfId="113"/>
    <cellStyle name="40% - Accent5 2 3" xfId="114"/>
    <cellStyle name="40% - Accent5 2 4" xfId="115"/>
    <cellStyle name="40% - Accent5 2 5" xfId="116"/>
    <cellStyle name="40% - Accent5 3" xfId="117"/>
    <cellStyle name="40% - Accent5 4" xfId="118"/>
    <cellStyle name="40% - Accent5 5" xfId="119"/>
    <cellStyle name="40% - Accent6 2" xfId="120"/>
    <cellStyle name="40% - Accent6 2 2" xfId="121"/>
    <cellStyle name="40% - Accent6 2 3" xfId="122"/>
    <cellStyle name="40% - Accent6 2 4" xfId="123"/>
    <cellStyle name="40% - Accent6 2 5" xfId="124"/>
    <cellStyle name="40% - Accent6 3" xfId="125"/>
    <cellStyle name="40% - Accent6 4" xfId="126"/>
    <cellStyle name="40% - Accent6 5" xfId="127"/>
    <cellStyle name="60% - Accent1 2" xfId="128"/>
    <cellStyle name="60% - Accent1 2 2" xfId="129"/>
    <cellStyle name="60% - Accent1 3" xfId="130"/>
    <cellStyle name="60% - Accent1 4" xfId="131"/>
    <cellStyle name="60% - Accent2 2" xfId="132"/>
    <cellStyle name="60% - Accent2 2 2" xfId="133"/>
    <cellStyle name="60% - Accent2 3" xfId="134"/>
    <cellStyle name="60% - Accent2 4" xfId="135"/>
    <cellStyle name="60% - Accent3 2" xfId="136"/>
    <cellStyle name="60% - Accent3 2 2" xfId="137"/>
    <cellStyle name="60% - Accent3 3" xfId="138"/>
    <cellStyle name="60% - Accent3 4" xfId="139"/>
    <cellStyle name="60% - Accent4 2" xfId="140"/>
    <cellStyle name="60% - Accent4 2 2" xfId="141"/>
    <cellStyle name="60% - Accent4 3" xfId="142"/>
    <cellStyle name="60% - Accent4 4" xfId="143"/>
    <cellStyle name="60% - Accent5 2" xfId="144"/>
    <cellStyle name="60% - Accent5 2 2" xfId="145"/>
    <cellStyle name="60% - Accent5 3" xfId="146"/>
    <cellStyle name="60% - Accent5 4" xfId="147"/>
    <cellStyle name="60% - Accent6 2" xfId="148"/>
    <cellStyle name="60% - Accent6 2 2" xfId="149"/>
    <cellStyle name="60% - Accent6 3" xfId="150"/>
    <cellStyle name="60% - Accent6 4" xfId="151"/>
    <cellStyle name="Accent1 2" xfId="152"/>
    <cellStyle name="Accent1 2 2" xfId="153"/>
    <cellStyle name="Accent1 3" xfId="154"/>
    <cellStyle name="Accent1 4" xfId="155"/>
    <cellStyle name="Accent2 2" xfId="156"/>
    <cellStyle name="Accent2 2 2" xfId="157"/>
    <cellStyle name="Accent2 3" xfId="158"/>
    <cellStyle name="Accent2 4" xfId="159"/>
    <cellStyle name="Accent3 2" xfId="160"/>
    <cellStyle name="Accent3 2 2" xfId="161"/>
    <cellStyle name="Accent3 3" xfId="162"/>
    <cellStyle name="Accent3 4" xfId="163"/>
    <cellStyle name="Accent4 2" xfId="164"/>
    <cellStyle name="Accent4 2 2" xfId="165"/>
    <cellStyle name="Accent4 3" xfId="166"/>
    <cellStyle name="Accent4 4" xfId="167"/>
    <cellStyle name="Accent5 2" xfId="168"/>
    <cellStyle name="Accent5 2 2" xfId="169"/>
    <cellStyle name="Accent5 3" xfId="170"/>
    <cellStyle name="Accent5 4" xfId="171"/>
    <cellStyle name="Accent6 2" xfId="172"/>
    <cellStyle name="Accent6 2 2" xfId="173"/>
    <cellStyle name="Accent6 3" xfId="174"/>
    <cellStyle name="Accent6 4" xfId="175"/>
    <cellStyle name="Bad 2" xfId="176"/>
    <cellStyle name="Bad 2 2" xfId="177"/>
    <cellStyle name="Bad 3" xfId="178"/>
    <cellStyle name="Bad 4" xfId="179"/>
    <cellStyle name="Calculation 2" xfId="180"/>
    <cellStyle name="Calculation 2 2" xfId="181"/>
    <cellStyle name="Calculation 3" xfId="182"/>
    <cellStyle name="Calculation 3 10" xfId="183"/>
    <cellStyle name="Calculation 3 10 2" xfId="184"/>
    <cellStyle name="Calculation 3 11" xfId="185"/>
    <cellStyle name="Calculation 3 2" xfId="186"/>
    <cellStyle name="Calculation 3 2 10" xfId="187"/>
    <cellStyle name="Calculation 3 2 2" xfId="188"/>
    <cellStyle name="Calculation 3 2 2 2" xfId="189"/>
    <cellStyle name="Calculation 3 2 2 2 2" xfId="190"/>
    <cellStyle name="Calculation 3 2 2 3" xfId="191"/>
    <cellStyle name="Calculation 3 2 3" xfId="192"/>
    <cellStyle name="Calculation 3 2 3 2" xfId="193"/>
    <cellStyle name="Calculation 3 2 3 2 2" xfId="194"/>
    <cellStyle name="Calculation 3 2 3 3" xfId="195"/>
    <cellStyle name="Calculation 3 2 4" xfId="196"/>
    <cellStyle name="Calculation 3 2 4 2" xfId="197"/>
    <cellStyle name="Calculation 3 2 4 2 2" xfId="198"/>
    <cellStyle name="Calculation 3 2 4 3" xfId="199"/>
    <cellStyle name="Calculation 3 2 5" xfId="200"/>
    <cellStyle name="Calculation 3 2 5 2" xfId="201"/>
    <cellStyle name="Calculation 3 2 5 2 2" xfId="202"/>
    <cellStyle name="Calculation 3 2 5 3" xfId="203"/>
    <cellStyle name="Calculation 3 2 6" xfId="204"/>
    <cellStyle name="Calculation 3 2 6 2" xfId="205"/>
    <cellStyle name="Calculation 3 2 6 2 2" xfId="206"/>
    <cellStyle name="Calculation 3 2 6 3" xfId="207"/>
    <cellStyle name="Calculation 3 2 7" xfId="208"/>
    <cellStyle name="Calculation 3 2 7 2" xfId="209"/>
    <cellStyle name="Calculation 3 2 7 2 2" xfId="210"/>
    <cellStyle name="Calculation 3 2 7 3" xfId="211"/>
    <cellStyle name="Calculation 3 2 8" xfId="212"/>
    <cellStyle name="Calculation 3 2 8 2" xfId="213"/>
    <cellStyle name="Calculation 3 2 8 2 2" xfId="214"/>
    <cellStyle name="Calculation 3 2 8 3" xfId="215"/>
    <cellStyle name="Calculation 3 2 9" xfId="216"/>
    <cellStyle name="Calculation 3 2 9 2" xfId="217"/>
    <cellStyle name="Calculation 3 3" xfId="218"/>
    <cellStyle name="Calculation 3 3 2" xfId="219"/>
    <cellStyle name="Calculation 3 3 2 2" xfId="220"/>
    <cellStyle name="Calculation 3 3 3" xfId="221"/>
    <cellStyle name="Calculation 3 4" xfId="222"/>
    <cellStyle name="Calculation 3 4 2" xfId="223"/>
    <cellStyle name="Calculation 3 4 2 2" xfId="224"/>
    <cellStyle name="Calculation 3 4 3" xfId="225"/>
    <cellStyle name="Calculation 3 5" xfId="226"/>
    <cellStyle name="Calculation 3 5 2" xfId="227"/>
    <cellStyle name="Calculation 3 5 2 2" xfId="228"/>
    <cellStyle name="Calculation 3 5 3" xfId="229"/>
    <cellStyle name="Calculation 3 6" xfId="230"/>
    <cellStyle name="Calculation 3 6 2" xfId="231"/>
    <cellStyle name="Calculation 3 6 2 2" xfId="232"/>
    <cellStyle name="Calculation 3 6 3" xfId="233"/>
    <cellStyle name="Calculation 3 7" xfId="234"/>
    <cellStyle name="Calculation 3 7 2" xfId="235"/>
    <cellStyle name="Calculation 3 7 2 2" xfId="236"/>
    <cellStyle name="Calculation 3 7 3" xfId="237"/>
    <cellStyle name="Calculation 3 8" xfId="238"/>
    <cellStyle name="Calculation 3 8 2" xfId="239"/>
    <cellStyle name="Calculation 3 8 2 2" xfId="240"/>
    <cellStyle name="Calculation 3 8 3" xfId="241"/>
    <cellStyle name="Calculation 3 9" xfId="242"/>
    <cellStyle name="Calculation 3 9 2" xfId="243"/>
    <cellStyle name="Calculation 3 9 2 2" xfId="244"/>
    <cellStyle name="Calculation 3 9 3" xfId="245"/>
    <cellStyle name="Calculation 4" xfId="246"/>
    <cellStyle name="Calculation 4 10" xfId="247"/>
    <cellStyle name="Calculation 4 10 2" xfId="248"/>
    <cellStyle name="Calculation 4 11" xfId="249"/>
    <cellStyle name="Calculation 4 2" xfId="250"/>
    <cellStyle name="Calculation 4 2 10" xfId="251"/>
    <cellStyle name="Calculation 4 2 2" xfId="252"/>
    <cellStyle name="Calculation 4 2 2 2" xfId="253"/>
    <cellStyle name="Calculation 4 2 2 2 2" xfId="254"/>
    <cellStyle name="Calculation 4 2 2 3" xfId="255"/>
    <cellStyle name="Calculation 4 2 3" xfId="256"/>
    <cellStyle name="Calculation 4 2 3 2" xfId="257"/>
    <cellStyle name="Calculation 4 2 3 2 2" xfId="258"/>
    <cellStyle name="Calculation 4 2 3 3" xfId="259"/>
    <cellStyle name="Calculation 4 2 4" xfId="260"/>
    <cellStyle name="Calculation 4 2 4 2" xfId="261"/>
    <cellStyle name="Calculation 4 2 4 2 2" xfId="262"/>
    <cellStyle name="Calculation 4 2 4 3" xfId="263"/>
    <cellStyle name="Calculation 4 2 5" xfId="264"/>
    <cellStyle name="Calculation 4 2 5 2" xfId="265"/>
    <cellStyle name="Calculation 4 2 5 2 2" xfId="266"/>
    <cellStyle name="Calculation 4 2 5 3" xfId="267"/>
    <cellStyle name="Calculation 4 2 6" xfId="268"/>
    <cellStyle name="Calculation 4 2 6 2" xfId="269"/>
    <cellStyle name="Calculation 4 2 6 2 2" xfId="270"/>
    <cellStyle name="Calculation 4 2 6 3" xfId="271"/>
    <cellStyle name="Calculation 4 2 7" xfId="272"/>
    <cellStyle name="Calculation 4 2 7 2" xfId="273"/>
    <cellStyle name="Calculation 4 2 7 2 2" xfId="274"/>
    <cellStyle name="Calculation 4 2 7 3" xfId="275"/>
    <cellStyle name="Calculation 4 2 8" xfId="276"/>
    <cellStyle name="Calculation 4 2 8 2" xfId="277"/>
    <cellStyle name="Calculation 4 2 8 2 2" xfId="278"/>
    <cellStyle name="Calculation 4 2 8 3" xfId="279"/>
    <cellStyle name="Calculation 4 2 9" xfId="280"/>
    <cellStyle name="Calculation 4 2 9 2" xfId="281"/>
    <cellStyle name="Calculation 4 3" xfId="282"/>
    <cellStyle name="Calculation 4 3 2" xfId="283"/>
    <cellStyle name="Calculation 4 3 2 2" xfId="284"/>
    <cellStyle name="Calculation 4 3 3" xfId="285"/>
    <cellStyle name="Calculation 4 4" xfId="286"/>
    <cellStyle name="Calculation 4 4 2" xfId="287"/>
    <cellStyle name="Calculation 4 4 2 2" xfId="288"/>
    <cellStyle name="Calculation 4 4 3" xfId="289"/>
    <cellStyle name="Calculation 4 5" xfId="290"/>
    <cellStyle name="Calculation 4 5 2" xfId="291"/>
    <cellStyle name="Calculation 4 5 2 2" xfId="292"/>
    <cellStyle name="Calculation 4 5 3" xfId="293"/>
    <cellStyle name="Calculation 4 6" xfId="294"/>
    <cellStyle name="Calculation 4 6 2" xfId="295"/>
    <cellStyle name="Calculation 4 6 2 2" xfId="296"/>
    <cellStyle name="Calculation 4 6 3" xfId="297"/>
    <cellStyle name="Calculation 4 7" xfId="298"/>
    <cellStyle name="Calculation 4 7 2" xfId="299"/>
    <cellStyle name="Calculation 4 7 2 2" xfId="300"/>
    <cellStyle name="Calculation 4 7 3" xfId="301"/>
    <cellStyle name="Calculation 4 8" xfId="302"/>
    <cellStyle name="Calculation 4 8 2" xfId="303"/>
    <cellStyle name="Calculation 4 8 2 2" xfId="304"/>
    <cellStyle name="Calculation 4 8 3" xfId="305"/>
    <cellStyle name="Calculation 4 9" xfId="306"/>
    <cellStyle name="Calculation 4 9 2" xfId="307"/>
    <cellStyle name="Calculation 4 9 2 2" xfId="308"/>
    <cellStyle name="Calculation 4 9 3" xfId="309"/>
    <cellStyle name="ChartingText" xfId="310"/>
    <cellStyle name="Check Cell 2" xfId="311"/>
    <cellStyle name="Check Cell 2 2" xfId="312"/>
    <cellStyle name="Check Cell 3" xfId="313"/>
    <cellStyle name="Check Cell 4" xfId="314"/>
    <cellStyle name="ColumnHeaderNormal" xfId="315"/>
    <cellStyle name="Comma" xfId="1" builtinId="3"/>
    <cellStyle name="Comma 16" xfId="316"/>
    <cellStyle name="Comma 2" xfId="3"/>
    <cellStyle name="Comma 2 2" xfId="4"/>
    <cellStyle name="Comma 2 2 2" xfId="317"/>
    <cellStyle name="Comma 2 2 2 2" xfId="318"/>
    <cellStyle name="Comma 2 2 2 3" xfId="319"/>
    <cellStyle name="Comma 2 3" xfId="320"/>
    <cellStyle name="Comma 2 4" xfId="321"/>
    <cellStyle name="Comma 2 5" xfId="322"/>
    <cellStyle name="Comma 3" xfId="5"/>
    <cellStyle name="Comma 3 2" xfId="6"/>
    <cellStyle name="Comma 4" xfId="7"/>
    <cellStyle name="Comma 4 2" xfId="323"/>
    <cellStyle name="Comma 4 2 2" xfId="324"/>
    <cellStyle name="Comma 4 3" xfId="325"/>
    <cellStyle name="Comma 4 4" xfId="326"/>
    <cellStyle name="Comma 5" xfId="8"/>
    <cellStyle name="Comma 5 2" xfId="327"/>
    <cellStyle name="Comma 5 3" xfId="9"/>
    <cellStyle name="Comma 6" xfId="10"/>
    <cellStyle name="Comma 6 2" xfId="328"/>
    <cellStyle name="Comma 7" xfId="11"/>
    <cellStyle name="Comma 7 2" xfId="329"/>
    <cellStyle name="Comma 8" xfId="330"/>
    <cellStyle name="Currency" xfId="980" builtinId="4"/>
    <cellStyle name="Currency 2" xfId="12"/>
    <cellStyle name="Currency 2 2" xfId="30"/>
    <cellStyle name="Currency 2 2 2" xfId="331"/>
    <cellStyle name="Currency 2 2 2 2" xfId="332"/>
    <cellStyle name="Currency 2 2 2 3" xfId="333"/>
    <cellStyle name="Currency 2 3" xfId="334"/>
    <cellStyle name="Currency 3" xfId="13"/>
    <cellStyle name="Currency 3 2" xfId="335"/>
    <cellStyle name="Currency 3 2 2" xfId="336"/>
    <cellStyle name="Currency 3 3" xfId="337"/>
    <cellStyle name="Currency 3 4" xfId="338"/>
    <cellStyle name="Currency 4" xfId="339"/>
    <cellStyle name="Currency 5" xfId="340"/>
    <cellStyle name="Explanatory Text 2" xfId="341"/>
    <cellStyle name="Explanatory Text 2 2" xfId="342"/>
    <cellStyle name="Explanatory Text 3" xfId="343"/>
    <cellStyle name="Explanatory Text 4" xfId="344"/>
    <cellStyle name="g4Num" xfId="345"/>
    <cellStyle name="g4Percent" xfId="346"/>
    <cellStyle name="gAsDays" xfId="347"/>
    <cellStyle name="gAsMultiple" xfId="348"/>
    <cellStyle name="gAsNum" xfId="349"/>
    <cellStyle name="gAsPercent" xfId="350"/>
    <cellStyle name="gAsText" xfId="351"/>
    <cellStyle name="gColumnTop" xfId="352"/>
    <cellStyle name="gDays" xfId="353"/>
    <cellStyle name="gHeading" xfId="354"/>
    <cellStyle name="gLastStep" xfId="355"/>
    <cellStyle name="gMultiple" xfId="356"/>
    <cellStyle name="gNum" xfId="357"/>
    <cellStyle name="Good 2" xfId="358"/>
    <cellStyle name="Good 2 2" xfId="359"/>
    <cellStyle name="Good 3" xfId="360"/>
    <cellStyle name="Good 4" xfId="361"/>
    <cellStyle name="gPercent" xfId="362"/>
    <cellStyle name="gText" xfId="363"/>
    <cellStyle name="gUSD" xfId="364"/>
    <cellStyle name="Heading 1 2" xfId="365"/>
    <cellStyle name="Heading 1 2 2" xfId="366"/>
    <cellStyle name="Heading 1 3" xfId="367"/>
    <cellStyle name="Heading 1 4" xfId="368"/>
    <cellStyle name="Heading 2 2" xfId="369"/>
    <cellStyle name="Heading 2 2 2" xfId="370"/>
    <cellStyle name="Heading 2 3" xfId="371"/>
    <cellStyle name="Heading 2 4" xfId="372"/>
    <cellStyle name="Heading 3 2" xfId="373"/>
    <cellStyle name="Heading 3 2 2" xfId="374"/>
    <cellStyle name="Heading 3 3" xfId="375"/>
    <cellStyle name="Heading 3 3 2" xfId="376"/>
    <cellStyle name="Heading 3 3 3" xfId="377"/>
    <cellStyle name="Heading 3 3 4" xfId="378"/>
    <cellStyle name="Heading 3 4" xfId="379"/>
    <cellStyle name="Heading 3 4 2" xfId="380"/>
    <cellStyle name="Heading 3 4 3" xfId="381"/>
    <cellStyle name="Heading 3 4 4" xfId="382"/>
    <cellStyle name="Heading 4 2" xfId="383"/>
    <cellStyle name="Heading 4 2 2" xfId="384"/>
    <cellStyle name="Heading 4 3" xfId="385"/>
    <cellStyle name="Heading 4 4" xfId="386"/>
    <cellStyle name="Hyperlink" xfId="981" builtinId="8"/>
    <cellStyle name="Hyperlink 2" xfId="14"/>
    <cellStyle name="Input 2" xfId="387"/>
    <cellStyle name="Input 2 2" xfId="388"/>
    <cellStyle name="Input 3" xfId="389"/>
    <cellStyle name="Input 3 10" xfId="390"/>
    <cellStyle name="Input 3 10 2" xfId="391"/>
    <cellStyle name="Input 3 11" xfId="392"/>
    <cellStyle name="Input 3 2" xfId="393"/>
    <cellStyle name="Input 3 2 10" xfId="394"/>
    <cellStyle name="Input 3 2 2" xfId="395"/>
    <cellStyle name="Input 3 2 2 2" xfId="396"/>
    <cellStyle name="Input 3 2 2 2 2" xfId="397"/>
    <cellStyle name="Input 3 2 2 3" xfId="398"/>
    <cellStyle name="Input 3 2 3" xfId="399"/>
    <cellStyle name="Input 3 2 3 2" xfId="400"/>
    <cellStyle name="Input 3 2 3 2 2" xfId="401"/>
    <cellStyle name="Input 3 2 3 3" xfId="402"/>
    <cellStyle name="Input 3 2 4" xfId="403"/>
    <cellStyle name="Input 3 2 4 2" xfId="404"/>
    <cellStyle name="Input 3 2 4 2 2" xfId="405"/>
    <cellStyle name="Input 3 2 4 3" xfId="406"/>
    <cellStyle name="Input 3 2 5" xfId="407"/>
    <cellStyle name="Input 3 2 5 2" xfId="408"/>
    <cellStyle name="Input 3 2 5 2 2" xfId="409"/>
    <cellStyle name="Input 3 2 5 3" xfId="410"/>
    <cellStyle name="Input 3 2 6" xfId="411"/>
    <cellStyle name="Input 3 2 6 2" xfId="412"/>
    <cellStyle name="Input 3 2 6 2 2" xfId="413"/>
    <cellStyle name="Input 3 2 6 3" xfId="414"/>
    <cellStyle name="Input 3 2 7" xfId="415"/>
    <cellStyle name="Input 3 2 7 2" xfId="416"/>
    <cellStyle name="Input 3 2 7 2 2" xfId="417"/>
    <cellStyle name="Input 3 2 7 3" xfId="418"/>
    <cellStyle name="Input 3 2 8" xfId="419"/>
    <cellStyle name="Input 3 2 8 2" xfId="420"/>
    <cellStyle name="Input 3 2 8 2 2" xfId="421"/>
    <cellStyle name="Input 3 2 8 3" xfId="422"/>
    <cellStyle name="Input 3 2 9" xfId="423"/>
    <cellStyle name="Input 3 2 9 2" xfId="424"/>
    <cellStyle name="Input 3 3" xfId="425"/>
    <cellStyle name="Input 3 3 2" xfId="426"/>
    <cellStyle name="Input 3 3 2 2" xfId="427"/>
    <cellStyle name="Input 3 3 3" xfId="428"/>
    <cellStyle name="Input 3 4" xfId="429"/>
    <cellStyle name="Input 3 4 2" xfId="430"/>
    <cellStyle name="Input 3 4 2 2" xfId="431"/>
    <cellStyle name="Input 3 4 3" xfId="432"/>
    <cellStyle name="Input 3 5" xfId="433"/>
    <cellStyle name="Input 3 5 2" xfId="434"/>
    <cellStyle name="Input 3 5 2 2" xfId="435"/>
    <cellStyle name="Input 3 5 3" xfId="436"/>
    <cellStyle name="Input 3 6" xfId="437"/>
    <cellStyle name="Input 3 6 2" xfId="438"/>
    <cellStyle name="Input 3 6 2 2" xfId="439"/>
    <cellStyle name="Input 3 6 3" xfId="440"/>
    <cellStyle name="Input 3 7" xfId="441"/>
    <cellStyle name="Input 3 7 2" xfId="442"/>
    <cellStyle name="Input 3 7 2 2" xfId="443"/>
    <cellStyle name="Input 3 7 3" xfId="444"/>
    <cellStyle name="Input 3 8" xfId="445"/>
    <cellStyle name="Input 3 8 2" xfId="446"/>
    <cellStyle name="Input 3 8 2 2" xfId="447"/>
    <cellStyle name="Input 3 8 3" xfId="448"/>
    <cellStyle name="Input 3 9" xfId="449"/>
    <cellStyle name="Input 3 9 2" xfId="450"/>
    <cellStyle name="Input 3 9 2 2" xfId="451"/>
    <cellStyle name="Input 3 9 3" xfId="452"/>
    <cellStyle name="Input 4" xfId="453"/>
    <cellStyle name="Input 4 10" xfId="454"/>
    <cellStyle name="Input 4 10 2" xfId="455"/>
    <cellStyle name="Input 4 11" xfId="456"/>
    <cellStyle name="Input 4 2" xfId="457"/>
    <cellStyle name="Input 4 2 10" xfId="458"/>
    <cellStyle name="Input 4 2 2" xfId="459"/>
    <cellStyle name="Input 4 2 2 2" xfId="460"/>
    <cellStyle name="Input 4 2 2 2 2" xfId="461"/>
    <cellStyle name="Input 4 2 2 3" xfId="462"/>
    <cellStyle name="Input 4 2 3" xfId="463"/>
    <cellStyle name="Input 4 2 3 2" xfId="464"/>
    <cellStyle name="Input 4 2 3 2 2" xfId="465"/>
    <cellStyle name="Input 4 2 3 3" xfId="466"/>
    <cellStyle name="Input 4 2 4" xfId="467"/>
    <cellStyle name="Input 4 2 4 2" xfId="468"/>
    <cellStyle name="Input 4 2 4 2 2" xfId="469"/>
    <cellStyle name="Input 4 2 4 3" xfId="470"/>
    <cellStyle name="Input 4 2 5" xfId="471"/>
    <cellStyle name="Input 4 2 5 2" xfId="472"/>
    <cellStyle name="Input 4 2 5 2 2" xfId="473"/>
    <cellStyle name="Input 4 2 5 3" xfId="474"/>
    <cellStyle name="Input 4 2 6" xfId="475"/>
    <cellStyle name="Input 4 2 6 2" xfId="476"/>
    <cellStyle name="Input 4 2 6 2 2" xfId="477"/>
    <cellStyle name="Input 4 2 6 3" xfId="478"/>
    <cellStyle name="Input 4 2 7" xfId="479"/>
    <cellStyle name="Input 4 2 7 2" xfId="480"/>
    <cellStyle name="Input 4 2 7 2 2" xfId="481"/>
    <cellStyle name="Input 4 2 7 3" xfId="482"/>
    <cellStyle name="Input 4 2 8" xfId="483"/>
    <cellStyle name="Input 4 2 8 2" xfId="484"/>
    <cellStyle name="Input 4 2 8 2 2" xfId="485"/>
    <cellStyle name="Input 4 2 8 3" xfId="486"/>
    <cellStyle name="Input 4 2 9" xfId="487"/>
    <cellStyle name="Input 4 2 9 2" xfId="488"/>
    <cellStyle name="Input 4 3" xfId="489"/>
    <cellStyle name="Input 4 3 2" xfId="490"/>
    <cellStyle name="Input 4 3 2 2" xfId="491"/>
    <cellStyle name="Input 4 3 3" xfId="492"/>
    <cellStyle name="Input 4 4" xfId="493"/>
    <cellStyle name="Input 4 4 2" xfId="494"/>
    <cellStyle name="Input 4 4 2 2" xfId="495"/>
    <cellStyle name="Input 4 4 3" xfId="496"/>
    <cellStyle name="Input 4 5" xfId="497"/>
    <cellStyle name="Input 4 5 2" xfId="498"/>
    <cellStyle name="Input 4 5 2 2" xfId="499"/>
    <cellStyle name="Input 4 5 3" xfId="500"/>
    <cellStyle name="Input 4 6" xfId="501"/>
    <cellStyle name="Input 4 6 2" xfId="502"/>
    <cellStyle name="Input 4 6 2 2" xfId="503"/>
    <cellStyle name="Input 4 6 3" xfId="504"/>
    <cellStyle name="Input 4 7" xfId="505"/>
    <cellStyle name="Input 4 7 2" xfId="506"/>
    <cellStyle name="Input 4 7 2 2" xfId="507"/>
    <cellStyle name="Input 4 7 3" xfId="508"/>
    <cellStyle name="Input 4 8" xfId="509"/>
    <cellStyle name="Input 4 8 2" xfId="510"/>
    <cellStyle name="Input 4 8 2 2" xfId="511"/>
    <cellStyle name="Input 4 8 3" xfId="512"/>
    <cellStyle name="Input 4 9" xfId="513"/>
    <cellStyle name="Input 4 9 2" xfId="514"/>
    <cellStyle name="Input 4 9 2 2" xfId="515"/>
    <cellStyle name="Input 4 9 3" xfId="516"/>
    <cellStyle name="Invisible" xfId="517"/>
    <cellStyle name="Linked Cell 2" xfId="518"/>
    <cellStyle name="Linked Cell 2 2" xfId="519"/>
    <cellStyle name="Linked Cell 3" xfId="520"/>
    <cellStyle name="Linked Cell 4" xfId="521"/>
    <cellStyle name="Neutral 2" xfId="522"/>
    <cellStyle name="Neutral 2 2" xfId="523"/>
    <cellStyle name="Neutral 3" xfId="524"/>
    <cellStyle name="Neutral 4" xfId="525"/>
    <cellStyle name="NewColumnHeaderNormal" xfId="526"/>
    <cellStyle name="NewSectionHeaderNormal" xfId="527"/>
    <cellStyle name="NewTitleNormal" xfId="528"/>
    <cellStyle name="Normal" xfId="0" builtinId="0"/>
    <cellStyle name="Normal 10" xfId="529"/>
    <cellStyle name="Normal 11" xfId="530"/>
    <cellStyle name="Normal 12" xfId="982"/>
    <cellStyle name="Normal 2" xfId="15"/>
    <cellStyle name="Normal 2 2" xfId="16"/>
    <cellStyle name="Normal 2 2 2" xfId="28"/>
    <cellStyle name="Normal 2 2 2 2" xfId="29"/>
    <cellStyle name="Normal 2 2 2 3" xfId="531"/>
    <cellStyle name="Normal 2 3" xfId="532"/>
    <cellStyle name="Normal 2 4" xfId="533"/>
    <cellStyle name="Normal 2 5" xfId="534"/>
    <cellStyle name="Normal 3" xfId="17"/>
    <cellStyle name="Normal 3 2" xfId="535"/>
    <cellStyle name="Normal 3 2 2" xfId="536"/>
    <cellStyle name="Normal 3 2 2 2" xfId="537"/>
    <cellStyle name="Normal 3 2 2 3" xfId="538"/>
    <cellStyle name="Normal 3 3" xfId="539"/>
    <cellStyle name="Normal 4" xfId="18"/>
    <cellStyle name="Normal 4 2" xfId="19"/>
    <cellStyle name="Normal 4 2 2" xfId="540"/>
    <cellStyle name="Normal 4 2 3" xfId="541"/>
    <cellStyle name="Normal 5" xfId="20"/>
    <cellStyle name="Normal 5 2" xfId="31"/>
    <cellStyle name="Normal 5 2 2" xfId="542"/>
    <cellStyle name="Normal 5 2 3" xfId="543"/>
    <cellStyle name="Normal 5 2 4" xfId="544"/>
    <cellStyle name="Normal 5 3" xfId="545"/>
    <cellStyle name="Normal 5 3 2" xfId="546"/>
    <cellStyle name="Normal 5 3 3" xfId="547"/>
    <cellStyle name="Normal 5 3 4" xfId="548"/>
    <cellStyle name="Normal 5 4" xfId="549"/>
    <cellStyle name="Normal 5 4 2" xfId="550"/>
    <cellStyle name="Normal 5 4 3" xfId="551"/>
    <cellStyle name="Normal 5 4 4" xfId="552"/>
    <cellStyle name="Normal 5 5" xfId="553"/>
    <cellStyle name="Normal 5 6" xfId="554"/>
    <cellStyle name="Normal 5 7" xfId="555"/>
    <cellStyle name="Normal 6" xfId="21"/>
    <cellStyle name="Normal 6 2" xfId="22"/>
    <cellStyle name="Normal 7" xfId="23"/>
    <cellStyle name="Normal 7 2" xfId="556"/>
    <cellStyle name="Normal 7 3" xfId="557"/>
    <cellStyle name="Normal 7 4" xfId="558"/>
    <cellStyle name="Normal 7 5" xfId="559"/>
    <cellStyle name="Normal 8" xfId="560"/>
    <cellStyle name="Normal 8 2" xfId="561"/>
    <cellStyle name="Normal 8 2 2" xfId="562"/>
    <cellStyle name="Normal 8 2 2 2" xfId="563"/>
    <cellStyle name="Normal 8 2 3" xfId="564"/>
    <cellStyle name="Normal 8 3" xfId="565"/>
    <cellStyle name="Normal 9" xfId="566"/>
    <cellStyle name="Normal 9 2" xfId="567"/>
    <cellStyle name="Normal_PSCB financials reporting template" xfId="2"/>
    <cellStyle name="Note 2" xfId="568"/>
    <cellStyle name="Note 2 2" xfId="569"/>
    <cellStyle name="Note 2 3" xfId="570"/>
    <cellStyle name="Note 2 4" xfId="571"/>
    <cellStyle name="Note 2 5" xfId="572"/>
    <cellStyle name="Note 3" xfId="573"/>
    <cellStyle name="Note 3 10" xfId="574"/>
    <cellStyle name="Note 3 10 2" xfId="575"/>
    <cellStyle name="Note 3 11" xfId="576"/>
    <cellStyle name="Note 3 2" xfId="577"/>
    <cellStyle name="Note 3 2 10" xfId="578"/>
    <cellStyle name="Note 3 2 2" xfId="579"/>
    <cellStyle name="Note 3 2 2 2" xfId="580"/>
    <cellStyle name="Note 3 2 2 2 2" xfId="581"/>
    <cellStyle name="Note 3 2 2 3" xfId="582"/>
    <cellStyle name="Note 3 2 3" xfId="583"/>
    <cellStyle name="Note 3 2 3 2" xfId="584"/>
    <cellStyle name="Note 3 2 3 2 2" xfId="585"/>
    <cellStyle name="Note 3 2 3 3" xfId="586"/>
    <cellStyle name="Note 3 2 4" xfId="587"/>
    <cellStyle name="Note 3 2 4 2" xfId="588"/>
    <cellStyle name="Note 3 2 4 2 2" xfId="589"/>
    <cellStyle name="Note 3 2 4 3" xfId="590"/>
    <cellStyle name="Note 3 2 5" xfId="591"/>
    <cellStyle name="Note 3 2 5 2" xfId="592"/>
    <cellStyle name="Note 3 2 5 2 2" xfId="593"/>
    <cellStyle name="Note 3 2 5 3" xfId="594"/>
    <cellStyle name="Note 3 2 6" xfId="595"/>
    <cellStyle name="Note 3 2 6 2" xfId="596"/>
    <cellStyle name="Note 3 2 6 2 2" xfId="597"/>
    <cellStyle name="Note 3 2 6 3" xfId="598"/>
    <cellStyle name="Note 3 2 7" xfId="599"/>
    <cellStyle name="Note 3 2 7 2" xfId="600"/>
    <cellStyle name="Note 3 2 7 2 2" xfId="601"/>
    <cellStyle name="Note 3 2 7 3" xfId="602"/>
    <cellStyle name="Note 3 2 8" xfId="603"/>
    <cellStyle name="Note 3 2 8 2" xfId="604"/>
    <cellStyle name="Note 3 2 8 2 2" xfId="605"/>
    <cellStyle name="Note 3 2 8 3" xfId="606"/>
    <cellStyle name="Note 3 2 9" xfId="607"/>
    <cellStyle name="Note 3 2 9 2" xfId="608"/>
    <cellStyle name="Note 3 3" xfId="609"/>
    <cellStyle name="Note 3 3 2" xfId="610"/>
    <cellStyle name="Note 3 3 2 2" xfId="611"/>
    <cellStyle name="Note 3 3 3" xfId="612"/>
    <cellStyle name="Note 3 4" xfId="613"/>
    <cellStyle name="Note 3 4 2" xfId="614"/>
    <cellStyle name="Note 3 4 2 2" xfId="615"/>
    <cellStyle name="Note 3 4 3" xfId="616"/>
    <cellStyle name="Note 3 5" xfId="617"/>
    <cellStyle name="Note 3 5 2" xfId="618"/>
    <cellStyle name="Note 3 5 2 2" xfId="619"/>
    <cellStyle name="Note 3 5 3" xfId="620"/>
    <cellStyle name="Note 3 6" xfId="621"/>
    <cellStyle name="Note 3 6 2" xfId="622"/>
    <cellStyle name="Note 3 6 2 2" xfId="623"/>
    <cellStyle name="Note 3 6 3" xfId="624"/>
    <cellStyle name="Note 3 7" xfId="625"/>
    <cellStyle name="Note 3 7 2" xfId="626"/>
    <cellStyle name="Note 3 7 2 2" xfId="627"/>
    <cellStyle name="Note 3 7 3" xfId="628"/>
    <cellStyle name="Note 3 8" xfId="629"/>
    <cellStyle name="Note 3 8 2" xfId="630"/>
    <cellStyle name="Note 3 8 2 2" xfId="631"/>
    <cellStyle name="Note 3 8 3" xfId="632"/>
    <cellStyle name="Note 3 9" xfId="633"/>
    <cellStyle name="Note 3 9 2" xfId="634"/>
    <cellStyle name="Note 3 9 2 2" xfId="635"/>
    <cellStyle name="Note 3 9 3" xfId="636"/>
    <cellStyle name="Note 4" xfId="637"/>
    <cellStyle name="Note 5" xfId="638"/>
    <cellStyle name="Note 5 10" xfId="639"/>
    <cellStyle name="Note 5 10 2" xfId="640"/>
    <cellStyle name="Note 5 11" xfId="641"/>
    <cellStyle name="Note 5 2" xfId="642"/>
    <cellStyle name="Note 5 2 10" xfId="643"/>
    <cellStyle name="Note 5 2 2" xfId="644"/>
    <cellStyle name="Note 5 2 2 2" xfId="645"/>
    <cellStyle name="Note 5 2 2 2 2" xfId="646"/>
    <cellStyle name="Note 5 2 2 3" xfId="647"/>
    <cellStyle name="Note 5 2 3" xfId="648"/>
    <cellStyle name="Note 5 2 3 2" xfId="649"/>
    <cellStyle name="Note 5 2 3 2 2" xfId="650"/>
    <cellStyle name="Note 5 2 3 3" xfId="651"/>
    <cellStyle name="Note 5 2 4" xfId="652"/>
    <cellStyle name="Note 5 2 4 2" xfId="653"/>
    <cellStyle name="Note 5 2 4 2 2" xfId="654"/>
    <cellStyle name="Note 5 2 4 3" xfId="655"/>
    <cellStyle name="Note 5 2 5" xfId="656"/>
    <cellStyle name="Note 5 2 5 2" xfId="657"/>
    <cellStyle name="Note 5 2 5 2 2" xfId="658"/>
    <cellStyle name="Note 5 2 5 3" xfId="659"/>
    <cellStyle name="Note 5 2 6" xfId="660"/>
    <cellStyle name="Note 5 2 6 2" xfId="661"/>
    <cellStyle name="Note 5 2 6 2 2" xfId="662"/>
    <cellStyle name="Note 5 2 6 3" xfId="663"/>
    <cellStyle name="Note 5 2 7" xfId="664"/>
    <cellStyle name="Note 5 2 7 2" xfId="665"/>
    <cellStyle name="Note 5 2 7 2 2" xfId="666"/>
    <cellStyle name="Note 5 2 7 3" xfId="667"/>
    <cellStyle name="Note 5 2 8" xfId="668"/>
    <cellStyle name="Note 5 2 8 2" xfId="669"/>
    <cellStyle name="Note 5 2 8 2 2" xfId="670"/>
    <cellStyle name="Note 5 2 8 3" xfId="671"/>
    <cellStyle name="Note 5 2 9" xfId="672"/>
    <cellStyle name="Note 5 2 9 2" xfId="673"/>
    <cellStyle name="Note 5 3" xfId="674"/>
    <cellStyle name="Note 5 3 2" xfId="675"/>
    <cellStyle name="Note 5 3 2 2" xfId="676"/>
    <cellStyle name="Note 5 3 3" xfId="677"/>
    <cellStyle name="Note 5 4" xfId="678"/>
    <cellStyle name="Note 5 4 2" xfId="679"/>
    <cellStyle name="Note 5 4 2 2" xfId="680"/>
    <cellStyle name="Note 5 4 3" xfId="681"/>
    <cellStyle name="Note 5 5" xfId="682"/>
    <cellStyle name="Note 5 5 2" xfId="683"/>
    <cellStyle name="Note 5 5 2 2" xfId="684"/>
    <cellStyle name="Note 5 5 3" xfId="685"/>
    <cellStyle name="Note 5 6" xfId="686"/>
    <cellStyle name="Note 5 6 2" xfId="687"/>
    <cellStyle name="Note 5 6 2 2" xfId="688"/>
    <cellStyle name="Note 5 6 3" xfId="689"/>
    <cellStyle name="Note 5 7" xfId="690"/>
    <cellStyle name="Note 5 7 2" xfId="691"/>
    <cellStyle name="Note 5 7 2 2" xfId="692"/>
    <cellStyle name="Note 5 7 3" xfId="693"/>
    <cellStyle name="Note 5 8" xfId="694"/>
    <cellStyle name="Note 5 8 2" xfId="695"/>
    <cellStyle name="Note 5 8 2 2" xfId="696"/>
    <cellStyle name="Note 5 8 3" xfId="697"/>
    <cellStyle name="Note 5 9" xfId="698"/>
    <cellStyle name="Note 5 9 2" xfId="699"/>
    <cellStyle name="Note 5 9 2 2" xfId="700"/>
    <cellStyle name="Note 5 9 3" xfId="701"/>
    <cellStyle name="Output 2" xfId="702"/>
    <cellStyle name="Output 2 2" xfId="703"/>
    <cellStyle name="Output 3" xfId="704"/>
    <cellStyle name="Output 3 10" xfId="705"/>
    <cellStyle name="Output 3 10 2" xfId="706"/>
    <cellStyle name="Output 3 11" xfId="707"/>
    <cellStyle name="Output 3 2" xfId="708"/>
    <cellStyle name="Output 3 2 10" xfId="709"/>
    <cellStyle name="Output 3 2 2" xfId="710"/>
    <cellStyle name="Output 3 2 2 2" xfId="711"/>
    <cellStyle name="Output 3 2 2 2 2" xfId="712"/>
    <cellStyle name="Output 3 2 2 3" xfId="713"/>
    <cellStyle name="Output 3 2 3" xfId="714"/>
    <cellStyle name="Output 3 2 3 2" xfId="715"/>
    <cellStyle name="Output 3 2 3 2 2" xfId="716"/>
    <cellStyle name="Output 3 2 3 3" xfId="717"/>
    <cellStyle name="Output 3 2 4" xfId="718"/>
    <cellStyle name="Output 3 2 4 2" xfId="719"/>
    <cellStyle name="Output 3 2 4 2 2" xfId="720"/>
    <cellStyle name="Output 3 2 4 3" xfId="721"/>
    <cellStyle name="Output 3 2 5" xfId="722"/>
    <cellStyle name="Output 3 2 5 2" xfId="723"/>
    <cellStyle name="Output 3 2 5 2 2" xfId="724"/>
    <cellStyle name="Output 3 2 5 3" xfId="725"/>
    <cellStyle name="Output 3 2 6" xfId="726"/>
    <cellStyle name="Output 3 2 6 2" xfId="727"/>
    <cellStyle name="Output 3 2 6 2 2" xfId="728"/>
    <cellStyle name="Output 3 2 6 3" xfId="729"/>
    <cellStyle name="Output 3 2 7" xfId="730"/>
    <cellStyle name="Output 3 2 7 2" xfId="731"/>
    <cellStyle name="Output 3 2 7 2 2" xfId="732"/>
    <cellStyle name="Output 3 2 7 3" xfId="733"/>
    <cellStyle name="Output 3 2 8" xfId="734"/>
    <cellStyle name="Output 3 2 8 2" xfId="735"/>
    <cellStyle name="Output 3 2 8 2 2" xfId="736"/>
    <cellStyle name="Output 3 2 8 3" xfId="737"/>
    <cellStyle name="Output 3 2 9" xfId="738"/>
    <cellStyle name="Output 3 2 9 2" xfId="739"/>
    <cellStyle name="Output 3 3" xfId="740"/>
    <cellStyle name="Output 3 3 2" xfId="741"/>
    <cellStyle name="Output 3 3 2 2" xfId="742"/>
    <cellStyle name="Output 3 3 3" xfId="743"/>
    <cellStyle name="Output 3 4" xfId="744"/>
    <cellStyle name="Output 3 4 2" xfId="745"/>
    <cellStyle name="Output 3 4 2 2" xfId="746"/>
    <cellStyle name="Output 3 4 3" xfId="747"/>
    <cellStyle name="Output 3 5" xfId="748"/>
    <cellStyle name="Output 3 5 2" xfId="749"/>
    <cellStyle name="Output 3 5 2 2" xfId="750"/>
    <cellStyle name="Output 3 5 3" xfId="751"/>
    <cellStyle name="Output 3 6" xfId="752"/>
    <cellStyle name="Output 3 6 2" xfId="753"/>
    <cellStyle name="Output 3 6 2 2" xfId="754"/>
    <cellStyle name="Output 3 6 3" xfId="755"/>
    <cellStyle name="Output 3 7" xfId="756"/>
    <cellStyle name="Output 3 7 2" xfId="757"/>
    <cellStyle name="Output 3 7 2 2" xfId="758"/>
    <cellStyle name="Output 3 7 3" xfId="759"/>
    <cellStyle name="Output 3 8" xfId="760"/>
    <cellStyle name="Output 3 8 2" xfId="761"/>
    <cellStyle name="Output 3 8 2 2" xfId="762"/>
    <cellStyle name="Output 3 8 3" xfId="763"/>
    <cellStyle name="Output 3 9" xfId="764"/>
    <cellStyle name="Output 3 9 2" xfId="765"/>
    <cellStyle name="Output 3 9 2 2" xfId="766"/>
    <cellStyle name="Output 3 9 3" xfId="767"/>
    <cellStyle name="Output 4" xfId="768"/>
    <cellStyle name="Output 4 10" xfId="769"/>
    <cellStyle name="Output 4 10 2" xfId="770"/>
    <cellStyle name="Output 4 11" xfId="771"/>
    <cellStyle name="Output 4 2" xfId="772"/>
    <cellStyle name="Output 4 2 10" xfId="773"/>
    <cellStyle name="Output 4 2 2" xfId="774"/>
    <cellStyle name="Output 4 2 2 2" xfId="775"/>
    <cellStyle name="Output 4 2 2 2 2" xfId="776"/>
    <cellStyle name="Output 4 2 2 3" xfId="777"/>
    <cellStyle name="Output 4 2 3" xfId="778"/>
    <cellStyle name="Output 4 2 3 2" xfId="779"/>
    <cellStyle name="Output 4 2 3 2 2" xfId="780"/>
    <cellStyle name="Output 4 2 3 3" xfId="781"/>
    <cellStyle name="Output 4 2 4" xfId="782"/>
    <cellStyle name="Output 4 2 4 2" xfId="783"/>
    <cellStyle name="Output 4 2 4 2 2" xfId="784"/>
    <cellStyle name="Output 4 2 4 3" xfId="785"/>
    <cellStyle name="Output 4 2 5" xfId="786"/>
    <cellStyle name="Output 4 2 5 2" xfId="787"/>
    <cellStyle name="Output 4 2 5 2 2" xfId="788"/>
    <cellStyle name="Output 4 2 5 3" xfId="789"/>
    <cellStyle name="Output 4 2 6" xfId="790"/>
    <cellStyle name="Output 4 2 6 2" xfId="791"/>
    <cellStyle name="Output 4 2 6 2 2" xfId="792"/>
    <cellStyle name="Output 4 2 6 3" xfId="793"/>
    <cellStyle name="Output 4 2 7" xfId="794"/>
    <cellStyle name="Output 4 2 7 2" xfId="795"/>
    <cellStyle name="Output 4 2 7 2 2" xfId="796"/>
    <cellStyle name="Output 4 2 7 3" xfId="797"/>
    <cellStyle name="Output 4 2 8" xfId="798"/>
    <cellStyle name="Output 4 2 8 2" xfId="799"/>
    <cellStyle name="Output 4 2 8 2 2" xfId="800"/>
    <cellStyle name="Output 4 2 8 3" xfId="801"/>
    <cellStyle name="Output 4 2 9" xfId="802"/>
    <cellStyle name="Output 4 2 9 2" xfId="803"/>
    <cellStyle name="Output 4 3" xfId="804"/>
    <cellStyle name="Output 4 3 2" xfId="805"/>
    <cellStyle name="Output 4 3 2 2" xfId="806"/>
    <cellStyle name="Output 4 3 3" xfId="807"/>
    <cellStyle name="Output 4 4" xfId="808"/>
    <cellStyle name="Output 4 4 2" xfId="809"/>
    <cellStyle name="Output 4 4 2 2" xfId="810"/>
    <cellStyle name="Output 4 4 3" xfId="811"/>
    <cellStyle name="Output 4 5" xfId="812"/>
    <cellStyle name="Output 4 5 2" xfId="813"/>
    <cellStyle name="Output 4 5 2 2" xfId="814"/>
    <cellStyle name="Output 4 5 3" xfId="815"/>
    <cellStyle name="Output 4 6" xfId="816"/>
    <cellStyle name="Output 4 6 2" xfId="817"/>
    <cellStyle name="Output 4 6 2 2" xfId="818"/>
    <cellStyle name="Output 4 6 3" xfId="819"/>
    <cellStyle name="Output 4 7" xfId="820"/>
    <cellStyle name="Output 4 7 2" xfId="821"/>
    <cellStyle name="Output 4 7 2 2" xfId="822"/>
    <cellStyle name="Output 4 7 3" xfId="823"/>
    <cellStyle name="Output 4 8" xfId="824"/>
    <cellStyle name="Output 4 8 2" xfId="825"/>
    <cellStyle name="Output 4 8 2 2" xfId="826"/>
    <cellStyle name="Output 4 8 3" xfId="827"/>
    <cellStyle name="Output 4 9" xfId="828"/>
    <cellStyle name="Output 4 9 2" xfId="829"/>
    <cellStyle name="Output 4 9 2 2" xfId="830"/>
    <cellStyle name="Output 4 9 3" xfId="831"/>
    <cellStyle name="Percent 2" xfId="24"/>
    <cellStyle name="Percent 2 2" xfId="832"/>
    <cellStyle name="Percent 2 3" xfId="833"/>
    <cellStyle name="Percent 3" xfId="25"/>
    <cellStyle name="Percent 3 2" xfId="834"/>
    <cellStyle name="Percent 4" xfId="26"/>
    <cellStyle name="Percent 5" xfId="27"/>
    <cellStyle name="SectionHeaderNormal" xfId="835"/>
    <cellStyle name="SubScript" xfId="836"/>
    <cellStyle name="SuperScript" xfId="837"/>
    <cellStyle name="TextBold" xfId="838"/>
    <cellStyle name="TextItalic" xfId="839"/>
    <cellStyle name="TextNormal" xfId="840"/>
    <cellStyle name="Title 2" xfId="841"/>
    <cellStyle name="Title 2 2" xfId="842"/>
    <cellStyle name="Title 3" xfId="843"/>
    <cellStyle name="Title 4" xfId="844"/>
    <cellStyle name="TitleNormal" xfId="845"/>
    <cellStyle name="Total 2" xfId="846"/>
    <cellStyle name="Total 2 2" xfId="847"/>
    <cellStyle name="Total 3" xfId="848"/>
    <cellStyle name="Total 3 10" xfId="849"/>
    <cellStyle name="Total 3 10 2" xfId="850"/>
    <cellStyle name="Total 3 11" xfId="851"/>
    <cellStyle name="Total 3 2" xfId="852"/>
    <cellStyle name="Total 3 2 10" xfId="853"/>
    <cellStyle name="Total 3 2 2" xfId="854"/>
    <cellStyle name="Total 3 2 2 2" xfId="855"/>
    <cellStyle name="Total 3 2 2 2 2" xfId="856"/>
    <cellStyle name="Total 3 2 2 3" xfId="857"/>
    <cellStyle name="Total 3 2 3" xfId="858"/>
    <cellStyle name="Total 3 2 3 2" xfId="859"/>
    <cellStyle name="Total 3 2 3 2 2" xfId="860"/>
    <cellStyle name="Total 3 2 3 3" xfId="861"/>
    <cellStyle name="Total 3 2 4" xfId="862"/>
    <cellStyle name="Total 3 2 4 2" xfId="863"/>
    <cellStyle name="Total 3 2 4 2 2" xfId="864"/>
    <cellStyle name="Total 3 2 4 3" xfId="865"/>
    <cellStyle name="Total 3 2 5" xfId="866"/>
    <cellStyle name="Total 3 2 5 2" xfId="867"/>
    <cellStyle name="Total 3 2 5 2 2" xfId="868"/>
    <cellStyle name="Total 3 2 5 3" xfId="869"/>
    <cellStyle name="Total 3 2 6" xfId="870"/>
    <cellStyle name="Total 3 2 6 2" xfId="871"/>
    <cellStyle name="Total 3 2 6 2 2" xfId="872"/>
    <cellStyle name="Total 3 2 6 3" xfId="873"/>
    <cellStyle name="Total 3 2 7" xfId="874"/>
    <cellStyle name="Total 3 2 7 2" xfId="875"/>
    <cellStyle name="Total 3 2 7 2 2" xfId="876"/>
    <cellStyle name="Total 3 2 7 3" xfId="877"/>
    <cellStyle name="Total 3 2 8" xfId="878"/>
    <cellStyle name="Total 3 2 8 2" xfId="879"/>
    <cellStyle name="Total 3 2 8 2 2" xfId="880"/>
    <cellStyle name="Total 3 2 8 3" xfId="881"/>
    <cellStyle name="Total 3 2 9" xfId="882"/>
    <cellStyle name="Total 3 2 9 2" xfId="883"/>
    <cellStyle name="Total 3 3" xfId="884"/>
    <cellStyle name="Total 3 3 2" xfId="885"/>
    <cellStyle name="Total 3 3 2 2" xfId="886"/>
    <cellStyle name="Total 3 3 3" xfId="887"/>
    <cellStyle name="Total 3 4" xfId="888"/>
    <cellStyle name="Total 3 4 2" xfId="889"/>
    <cellStyle name="Total 3 4 2 2" xfId="890"/>
    <cellStyle name="Total 3 4 3" xfId="891"/>
    <cellStyle name="Total 3 5" xfId="892"/>
    <cellStyle name="Total 3 5 2" xfId="893"/>
    <cellStyle name="Total 3 5 2 2" xfId="894"/>
    <cellStyle name="Total 3 5 3" xfId="895"/>
    <cellStyle name="Total 3 6" xfId="896"/>
    <cellStyle name="Total 3 6 2" xfId="897"/>
    <cellStyle name="Total 3 6 2 2" xfId="898"/>
    <cellStyle name="Total 3 6 3" xfId="899"/>
    <cellStyle name="Total 3 7" xfId="900"/>
    <cellStyle name="Total 3 7 2" xfId="901"/>
    <cellStyle name="Total 3 7 2 2" xfId="902"/>
    <cellStyle name="Total 3 7 3" xfId="903"/>
    <cellStyle name="Total 3 8" xfId="904"/>
    <cellStyle name="Total 3 8 2" xfId="905"/>
    <cellStyle name="Total 3 8 2 2" xfId="906"/>
    <cellStyle name="Total 3 8 3" xfId="907"/>
    <cellStyle name="Total 3 9" xfId="908"/>
    <cellStyle name="Total 3 9 2" xfId="909"/>
    <cellStyle name="Total 3 9 2 2" xfId="910"/>
    <cellStyle name="Total 3 9 3" xfId="911"/>
    <cellStyle name="Total 4" xfId="912"/>
    <cellStyle name="Total 4 10" xfId="913"/>
    <cellStyle name="Total 4 10 2" xfId="914"/>
    <cellStyle name="Total 4 11" xfId="915"/>
    <cellStyle name="Total 4 2" xfId="916"/>
    <cellStyle name="Total 4 2 10" xfId="917"/>
    <cellStyle name="Total 4 2 2" xfId="918"/>
    <cellStyle name="Total 4 2 2 2" xfId="919"/>
    <cellStyle name="Total 4 2 2 2 2" xfId="920"/>
    <cellStyle name="Total 4 2 2 3" xfId="921"/>
    <cellStyle name="Total 4 2 3" xfId="922"/>
    <cellStyle name="Total 4 2 3 2" xfId="923"/>
    <cellStyle name="Total 4 2 3 2 2" xfId="924"/>
    <cellStyle name="Total 4 2 3 3" xfId="925"/>
    <cellStyle name="Total 4 2 4" xfId="926"/>
    <cellStyle name="Total 4 2 4 2" xfId="927"/>
    <cellStyle name="Total 4 2 4 2 2" xfId="928"/>
    <cellStyle name="Total 4 2 4 3" xfId="929"/>
    <cellStyle name="Total 4 2 5" xfId="930"/>
    <cellStyle name="Total 4 2 5 2" xfId="931"/>
    <cellStyle name="Total 4 2 5 2 2" xfId="932"/>
    <cellStyle name="Total 4 2 5 3" xfId="933"/>
    <cellStyle name="Total 4 2 6" xfId="934"/>
    <cellStyle name="Total 4 2 6 2" xfId="935"/>
    <cellStyle name="Total 4 2 6 2 2" xfId="936"/>
    <cellStyle name="Total 4 2 6 3" xfId="937"/>
    <cellStyle name="Total 4 2 7" xfId="938"/>
    <cellStyle name="Total 4 2 7 2" xfId="939"/>
    <cellStyle name="Total 4 2 7 2 2" xfId="940"/>
    <cellStyle name="Total 4 2 7 3" xfId="941"/>
    <cellStyle name="Total 4 2 8" xfId="942"/>
    <cellStyle name="Total 4 2 8 2" xfId="943"/>
    <cellStyle name="Total 4 2 8 2 2" xfId="944"/>
    <cellStyle name="Total 4 2 8 3" xfId="945"/>
    <cellStyle name="Total 4 2 9" xfId="946"/>
    <cellStyle name="Total 4 2 9 2" xfId="947"/>
    <cellStyle name="Total 4 3" xfId="948"/>
    <cellStyle name="Total 4 3 2" xfId="949"/>
    <cellStyle name="Total 4 3 2 2" xfId="950"/>
    <cellStyle name="Total 4 3 3" xfId="951"/>
    <cellStyle name="Total 4 4" xfId="952"/>
    <cellStyle name="Total 4 4 2" xfId="953"/>
    <cellStyle name="Total 4 4 2 2" xfId="954"/>
    <cellStyle name="Total 4 4 3" xfId="955"/>
    <cellStyle name="Total 4 5" xfId="956"/>
    <cellStyle name="Total 4 5 2" xfId="957"/>
    <cellStyle name="Total 4 5 2 2" xfId="958"/>
    <cellStyle name="Total 4 5 3" xfId="959"/>
    <cellStyle name="Total 4 6" xfId="960"/>
    <cellStyle name="Total 4 6 2" xfId="961"/>
    <cellStyle name="Total 4 6 2 2" xfId="962"/>
    <cellStyle name="Total 4 6 3" xfId="963"/>
    <cellStyle name="Total 4 7" xfId="964"/>
    <cellStyle name="Total 4 7 2" xfId="965"/>
    <cellStyle name="Total 4 7 2 2" xfId="966"/>
    <cellStyle name="Total 4 7 3" xfId="967"/>
    <cellStyle name="Total 4 8" xfId="968"/>
    <cellStyle name="Total 4 8 2" xfId="969"/>
    <cellStyle name="Total 4 8 2 2" xfId="970"/>
    <cellStyle name="Total 4 8 3" xfId="971"/>
    <cellStyle name="Total 4 9" xfId="972"/>
    <cellStyle name="Total 4 9 2" xfId="973"/>
    <cellStyle name="Total 4 9 2 2" xfId="974"/>
    <cellStyle name="Total 4 9 3" xfId="975"/>
    <cellStyle name="Warning Text 2" xfId="976"/>
    <cellStyle name="Warning Text 2 2" xfId="977"/>
    <cellStyle name="Warning Text 3" xfId="978"/>
    <cellStyle name="Warning Text 4" xfId="9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/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schlossman@tmapch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showGridLines="0" tabSelected="1" view="pageBreakPreview" zoomScale="115" zoomScaleSheetLayoutView="115" workbookViewId="0">
      <selection activeCell="A3" sqref="A3"/>
    </sheetView>
  </sheetViews>
  <sheetFormatPr defaultColWidth="9.109375" defaultRowHeight="13.2" x14ac:dyDescent="0.25"/>
  <cols>
    <col min="1" max="1" width="49.6640625" style="72" bestFit="1" customWidth="1"/>
    <col min="2" max="3" width="9.109375" style="72"/>
    <col min="4" max="4" width="52.44140625" style="72" customWidth="1"/>
    <col min="5" max="16384" width="9.109375" style="72"/>
  </cols>
  <sheetData>
    <row r="1" spans="1:1" x14ac:dyDescent="0.25">
      <c r="A1" s="71" t="s">
        <v>165</v>
      </c>
    </row>
    <row r="2" spans="1:1" x14ac:dyDescent="0.25">
      <c r="A2" s="73" t="s">
        <v>184</v>
      </c>
    </row>
    <row r="4" spans="1:1" x14ac:dyDescent="0.25">
      <c r="A4" s="73" t="s">
        <v>180</v>
      </c>
    </row>
    <row r="5" spans="1:1" ht="14.4" x14ac:dyDescent="0.3">
      <c r="A5" s="104" t="s">
        <v>181</v>
      </c>
    </row>
    <row r="6" spans="1:1" x14ac:dyDescent="0.25">
      <c r="A6" s="73" t="s">
        <v>182</v>
      </c>
    </row>
    <row r="8" spans="1:1" x14ac:dyDescent="0.25">
      <c r="A8" s="73" t="s">
        <v>362</v>
      </c>
    </row>
    <row r="9" spans="1:1" x14ac:dyDescent="0.25">
      <c r="A9" s="73" t="s">
        <v>365</v>
      </c>
    </row>
  </sheetData>
  <hyperlinks>
    <hyperlink ref="A5" r:id="rId1"/>
  </hyperlinks>
  <pageMargins left="0.7" right="0.7" top="0.75" bottom="0.75" header="0.3" footer="0.3"/>
  <pageSetup paperSize="125"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67"/>
  <sheetViews>
    <sheetView showGridLines="0" view="pageBreakPreview" zoomScale="115" zoomScaleNormal="115" zoomScaleSheetLayoutView="115" zoomScalePageLayoutView="115" workbookViewId="0">
      <selection activeCell="B17" sqref="B17"/>
    </sheetView>
  </sheetViews>
  <sheetFormatPr defaultColWidth="7.44140625" defaultRowHeight="13.2" x14ac:dyDescent="0.25"/>
  <cols>
    <col min="1" max="1" width="31.44140625" style="3" customWidth="1"/>
    <col min="2" max="2" width="26.44140625" style="35" customWidth="1"/>
    <col min="3" max="4" width="15.6640625" style="35" customWidth="1"/>
    <col min="5" max="5" width="12" style="3" bestFit="1" customWidth="1"/>
    <col min="6" max="6" width="11.109375" style="3" bestFit="1" customWidth="1"/>
    <col min="7" max="16384" width="7.44140625" style="3"/>
  </cols>
  <sheetData>
    <row r="1" spans="1:4" x14ac:dyDescent="0.25">
      <c r="A1" s="74" t="s">
        <v>185</v>
      </c>
    </row>
    <row r="2" spans="1:4" x14ac:dyDescent="0.25">
      <c r="A2" s="3" t="s">
        <v>363</v>
      </c>
    </row>
    <row r="3" spans="1:4" x14ac:dyDescent="0.25">
      <c r="A3" s="14"/>
      <c r="B3" s="15"/>
      <c r="C3" s="16"/>
      <c r="D3" s="16"/>
    </row>
    <row r="4" spans="1:4" ht="31.5" customHeight="1" x14ac:dyDescent="0.25">
      <c r="A4" s="133" t="s">
        <v>67</v>
      </c>
      <c r="B4" s="132" t="s">
        <v>110</v>
      </c>
      <c r="C4" s="132" t="s">
        <v>151</v>
      </c>
      <c r="D4" s="132" t="s">
        <v>150</v>
      </c>
    </row>
    <row r="5" spans="1:4" ht="16.5" customHeight="1" x14ac:dyDescent="0.25">
      <c r="A5" s="134"/>
      <c r="B5" s="132"/>
      <c r="C5" s="132"/>
      <c r="D5" s="132"/>
    </row>
    <row r="6" spans="1:4" ht="12.75" customHeight="1" x14ac:dyDescent="0.25">
      <c r="A6" s="8" t="s">
        <v>68</v>
      </c>
      <c r="B6" s="37"/>
      <c r="C6" s="37"/>
      <c r="D6" s="37"/>
    </row>
    <row r="7" spans="1:4" ht="12.75" customHeight="1" x14ac:dyDescent="0.25">
      <c r="A7" s="8" t="s">
        <v>69</v>
      </c>
      <c r="B7" s="37"/>
      <c r="C7" s="37"/>
      <c r="D7" s="37"/>
    </row>
    <row r="8" spans="1:4" ht="12.75" customHeight="1" x14ac:dyDescent="0.25">
      <c r="A8" s="8" t="s">
        <v>70</v>
      </c>
      <c r="B8" s="37"/>
      <c r="C8" s="37"/>
      <c r="D8" s="37"/>
    </row>
    <row r="9" spans="1:4" ht="12.75" customHeight="1" x14ac:dyDescent="0.25">
      <c r="A9" s="8" t="s">
        <v>71</v>
      </c>
      <c r="B9" s="37"/>
      <c r="C9" s="37"/>
      <c r="D9" s="37"/>
    </row>
    <row r="10" spans="1:4" ht="12.75" customHeight="1" x14ac:dyDescent="0.25">
      <c r="A10" s="8" t="s">
        <v>72</v>
      </c>
      <c r="B10" s="37"/>
      <c r="C10" s="37"/>
      <c r="D10" s="37"/>
    </row>
    <row r="11" spans="1:4" ht="12.75" customHeight="1" x14ac:dyDescent="0.25">
      <c r="A11" s="8" t="s">
        <v>73</v>
      </c>
      <c r="B11" s="37"/>
      <c r="C11" s="37"/>
      <c r="D11" s="37"/>
    </row>
    <row r="12" spans="1:4" ht="12.75" customHeight="1" x14ac:dyDescent="0.25">
      <c r="A12" s="8" t="s">
        <v>74</v>
      </c>
      <c r="B12" s="37"/>
      <c r="C12" s="37"/>
      <c r="D12" s="37"/>
    </row>
    <row r="13" spans="1:4" ht="12.75" customHeight="1" x14ac:dyDescent="0.25">
      <c r="A13" s="8" t="s">
        <v>75</v>
      </c>
      <c r="B13" s="37"/>
      <c r="C13" s="37"/>
      <c r="D13" s="37"/>
    </row>
    <row r="14" spans="1:4" ht="12.75" customHeight="1" x14ac:dyDescent="0.25">
      <c r="A14" s="9" t="s">
        <v>76</v>
      </c>
      <c r="B14" s="37"/>
      <c r="C14" s="37"/>
      <c r="D14" s="37"/>
    </row>
    <row r="15" spans="1:4" ht="12.75" customHeight="1" x14ac:dyDescent="0.25">
      <c r="A15" s="9" t="s">
        <v>77</v>
      </c>
      <c r="B15" s="37"/>
      <c r="C15" s="37"/>
      <c r="D15" s="37"/>
    </row>
    <row r="16" spans="1:4" ht="12.75" customHeight="1" x14ac:dyDescent="0.25">
      <c r="A16" s="9" t="s">
        <v>78</v>
      </c>
      <c r="B16" s="37"/>
      <c r="C16" s="37"/>
      <c r="D16" s="37"/>
    </row>
    <row r="17" spans="1:4" ht="12.75" customHeight="1" x14ac:dyDescent="0.25">
      <c r="A17" s="8" t="s">
        <v>79</v>
      </c>
      <c r="B17" s="37">
        <v>136</v>
      </c>
      <c r="C17" s="37">
        <v>133</v>
      </c>
      <c r="D17" s="37"/>
    </row>
    <row r="18" spans="1:4" ht="12.75" customHeight="1" x14ac:dyDescent="0.25">
      <c r="A18" s="8" t="s">
        <v>80</v>
      </c>
      <c r="B18" s="37">
        <v>93</v>
      </c>
      <c r="C18" s="37">
        <v>98</v>
      </c>
      <c r="D18" s="37"/>
    </row>
    <row r="19" spans="1:4" ht="12.75" customHeight="1" x14ac:dyDescent="0.25">
      <c r="A19" s="8" t="s">
        <v>81</v>
      </c>
      <c r="B19" s="37">
        <v>85</v>
      </c>
      <c r="C19" s="37">
        <v>85</v>
      </c>
      <c r="D19" s="37"/>
    </row>
    <row r="20" spans="1:4" ht="12.75" customHeight="1" x14ac:dyDescent="0.25">
      <c r="A20" s="8" t="s">
        <v>82</v>
      </c>
      <c r="B20" s="37">
        <v>69</v>
      </c>
      <c r="C20" s="37">
        <v>74</v>
      </c>
      <c r="D20" s="37"/>
    </row>
    <row r="21" spans="1:4" ht="12.75" customHeight="1" x14ac:dyDescent="0.25">
      <c r="A21" s="8" t="s">
        <v>83</v>
      </c>
      <c r="B21" s="36"/>
      <c r="C21" s="37"/>
      <c r="D21" s="37"/>
    </row>
    <row r="22" spans="1:4" ht="12.75" customHeight="1" x14ac:dyDescent="0.25">
      <c r="A22" s="8" t="s">
        <v>84</v>
      </c>
      <c r="B22" s="36"/>
      <c r="C22" s="37"/>
      <c r="D22" s="37"/>
    </row>
    <row r="23" spans="1:4" ht="13.5" customHeight="1" x14ac:dyDescent="0.25">
      <c r="A23" s="9" t="s">
        <v>85</v>
      </c>
      <c r="B23" s="36"/>
      <c r="C23" s="37"/>
      <c r="D23" s="37"/>
    </row>
    <row r="24" spans="1:4" x14ac:dyDescent="0.25">
      <c r="A24" s="17" t="s">
        <v>86</v>
      </c>
      <c r="B24" s="13">
        <f>SUM(B6:B23)</f>
        <v>383</v>
      </c>
      <c r="C24" s="13">
        <f>SUM(C6:C23)</f>
        <v>390</v>
      </c>
      <c r="D24" s="13">
        <f>SUM(D6:D23)</f>
        <v>0</v>
      </c>
    </row>
    <row r="25" spans="1:4" x14ac:dyDescent="0.25">
      <c r="A25" s="18"/>
      <c r="B25" s="19"/>
      <c r="C25" s="11"/>
      <c r="D25" s="11"/>
    </row>
    <row r="26" spans="1:4" ht="26.4" x14ac:dyDescent="0.25">
      <c r="A26" s="17" t="s">
        <v>87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25">
      <c r="A27" s="8" t="s">
        <v>88</v>
      </c>
      <c r="B27" s="37">
        <v>16</v>
      </c>
      <c r="C27" s="37">
        <v>17</v>
      </c>
      <c r="D27" s="37"/>
    </row>
    <row r="28" spans="1:4" ht="12.75" customHeight="1" x14ac:dyDescent="0.25">
      <c r="A28" s="8" t="s">
        <v>89</v>
      </c>
      <c r="B28" s="37">
        <v>21</v>
      </c>
      <c r="C28" s="37">
        <v>21</v>
      </c>
      <c r="D28" s="37"/>
    </row>
    <row r="29" spans="1:4" ht="12.75" customHeight="1" x14ac:dyDescent="0.25">
      <c r="A29" s="8" t="s">
        <v>90</v>
      </c>
      <c r="B29" s="37">
        <v>12</v>
      </c>
      <c r="C29" s="37">
        <v>12</v>
      </c>
      <c r="D29" s="37"/>
    </row>
    <row r="30" spans="1:4" ht="12.75" customHeight="1" x14ac:dyDescent="0.25">
      <c r="A30" s="8" t="s">
        <v>91</v>
      </c>
      <c r="B30" s="37">
        <v>5</v>
      </c>
      <c r="C30" s="37">
        <v>4</v>
      </c>
      <c r="D30" s="37"/>
    </row>
    <row r="31" spans="1:4" ht="13.5" customHeight="1" x14ac:dyDescent="0.25">
      <c r="A31" s="17" t="s">
        <v>92</v>
      </c>
      <c r="B31" s="13">
        <f>SUM(B27:B30)</f>
        <v>54</v>
      </c>
      <c r="C31" s="13">
        <f>SUM(C27:C30)</f>
        <v>54</v>
      </c>
      <c r="D31" s="13">
        <f>SUM(D27:D30)</f>
        <v>0</v>
      </c>
    </row>
    <row r="32" spans="1:4" ht="13.5" customHeight="1" x14ac:dyDescent="0.25">
      <c r="A32" s="21"/>
      <c r="B32" s="22"/>
      <c r="C32" s="11"/>
      <c r="D32" s="11"/>
    </row>
    <row r="33" spans="1:6" ht="13.8" x14ac:dyDescent="0.3">
      <c r="A33" s="23"/>
      <c r="B33" s="22"/>
      <c r="C33" s="11"/>
      <c r="D33" s="11"/>
    </row>
    <row r="34" spans="1:6" ht="32.25" customHeight="1" x14ac:dyDescent="0.25">
      <c r="A34" s="12" t="s">
        <v>93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25">
      <c r="A35" s="12" t="s">
        <v>94</v>
      </c>
      <c r="B35" s="38">
        <v>0</v>
      </c>
      <c r="C35" s="39">
        <v>0</v>
      </c>
      <c r="D35" s="39"/>
    </row>
    <row r="36" spans="1:6" x14ac:dyDescent="0.25">
      <c r="A36" s="21"/>
      <c r="B36" s="22"/>
      <c r="C36" s="11"/>
      <c r="D36" s="11"/>
    </row>
    <row r="37" spans="1:6" ht="12.75" customHeight="1" x14ac:dyDescent="0.25">
      <c r="A37" s="12" t="s">
        <v>95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25">
      <c r="A38" s="7" t="s">
        <v>96</v>
      </c>
      <c r="B38" s="40"/>
      <c r="C38" s="37"/>
      <c r="D38" s="37"/>
    </row>
    <row r="39" spans="1:6" ht="12.75" customHeight="1" x14ac:dyDescent="0.25">
      <c r="A39" s="7" t="s">
        <v>97</v>
      </c>
      <c r="B39" s="40"/>
      <c r="C39" s="37"/>
      <c r="D39" s="37"/>
    </row>
    <row r="40" spans="1:6" ht="12.75" customHeight="1" x14ac:dyDescent="0.25">
      <c r="A40" s="7" t="s">
        <v>98</v>
      </c>
      <c r="B40" s="40"/>
      <c r="C40" s="37"/>
      <c r="D40" s="37"/>
      <c r="F40" s="4"/>
    </row>
    <row r="41" spans="1:6" ht="12.75" customHeight="1" x14ac:dyDescent="0.25">
      <c r="A41" s="7" t="s">
        <v>99</v>
      </c>
      <c r="B41" s="40"/>
      <c r="C41" s="37"/>
      <c r="D41" s="37"/>
      <c r="F41" s="4"/>
    </row>
    <row r="42" spans="1:6" ht="13.5" customHeight="1" x14ac:dyDescent="0.25">
      <c r="A42" s="24" t="s">
        <v>100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25">
      <c r="A43" s="18"/>
      <c r="B43" s="22"/>
      <c r="C43" s="25"/>
      <c r="D43" s="25"/>
      <c r="F43" s="4"/>
    </row>
    <row r="44" spans="1:6" ht="26.4" x14ac:dyDescent="0.25">
      <c r="A44" s="26" t="s">
        <v>101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25">
      <c r="A45" s="12" t="s">
        <v>102</v>
      </c>
      <c r="B45" s="41">
        <v>0</v>
      </c>
      <c r="C45" s="39">
        <v>0</v>
      </c>
      <c r="D45" s="39"/>
      <c r="F45" s="4"/>
    </row>
    <row r="46" spans="1:6" ht="13.5" customHeight="1" x14ac:dyDescent="0.25">
      <c r="A46" s="21"/>
      <c r="B46" s="22"/>
      <c r="C46" s="27"/>
      <c r="D46" s="27"/>
      <c r="F46" s="4"/>
    </row>
    <row r="47" spans="1:6" ht="12.75" customHeight="1" x14ac:dyDescent="0.25">
      <c r="A47" s="7" t="s">
        <v>103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25">
      <c r="A48" s="12" t="s">
        <v>103</v>
      </c>
      <c r="B48" s="38">
        <v>0</v>
      </c>
      <c r="C48" s="39">
        <v>0</v>
      </c>
      <c r="D48" s="39"/>
      <c r="F48" s="4"/>
    </row>
    <row r="49" spans="1:6" x14ac:dyDescent="0.25">
      <c r="A49" s="21"/>
      <c r="B49" s="22"/>
      <c r="C49" s="27"/>
      <c r="D49" s="27"/>
      <c r="F49" s="4"/>
    </row>
    <row r="50" spans="1:6" ht="12.75" customHeight="1" x14ac:dyDescent="0.25">
      <c r="A50" s="12" t="s">
        <v>148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25">
      <c r="A51" s="12" t="s">
        <v>149</v>
      </c>
      <c r="B51" s="39">
        <v>220</v>
      </c>
      <c r="C51" s="39">
        <v>220</v>
      </c>
      <c r="D51" s="39"/>
      <c r="F51" s="4"/>
    </row>
    <row r="52" spans="1:6" x14ac:dyDescent="0.25">
      <c r="A52" s="28"/>
      <c r="B52" s="10"/>
      <c r="C52" s="29"/>
      <c r="D52" s="29"/>
      <c r="F52" s="4"/>
    </row>
    <row r="53" spans="1:6" ht="26.4" x14ac:dyDescent="0.25">
      <c r="A53" s="12" t="s">
        <v>104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25">
      <c r="A54" s="7" t="s">
        <v>105</v>
      </c>
      <c r="B54" s="42"/>
      <c r="C54" s="37"/>
      <c r="D54" s="37"/>
      <c r="F54" s="4"/>
    </row>
    <row r="55" spans="1:6" ht="12.75" customHeight="1" x14ac:dyDescent="0.25">
      <c r="A55" s="7" t="s">
        <v>106</v>
      </c>
      <c r="B55" s="42"/>
      <c r="C55" s="37"/>
      <c r="D55" s="37"/>
      <c r="F55" s="4"/>
    </row>
    <row r="56" spans="1:6" ht="12.75" customHeight="1" x14ac:dyDescent="0.25">
      <c r="A56" s="7" t="s">
        <v>107</v>
      </c>
      <c r="B56" s="42"/>
      <c r="C56" s="37"/>
      <c r="D56" s="37"/>
      <c r="F56" s="4"/>
    </row>
    <row r="57" spans="1:6" ht="12.75" customHeight="1" x14ac:dyDescent="0.25">
      <c r="A57" s="7" t="s">
        <v>108</v>
      </c>
      <c r="B57" s="42"/>
      <c r="C57" s="37"/>
      <c r="D57" s="37"/>
      <c r="F57" s="4"/>
    </row>
    <row r="58" spans="1:6" ht="14.25" customHeight="1" x14ac:dyDescent="0.3">
      <c r="A58" s="30" t="s">
        <v>109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25">
      <c r="A59" s="5"/>
      <c r="B59" s="10"/>
      <c r="C59" s="11"/>
      <c r="D59" s="11"/>
      <c r="F59" s="4"/>
    </row>
    <row r="60" spans="1:6" x14ac:dyDescent="0.25">
      <c r="A60" s="31"/>
      <c r="B60" s="32"/>
      <c r="C60" s="32"/>
      <c r="D60" s="32"/>
      <c r="F60" s="4"/>
    </row>
    <row r="61" spans="1:6" x14ac:dyDescent="0.25">
      <c r="A61" s="33"/>
      <c r="B61" s="34"/>
      <c r="C61" s="34"/>
      <c r="D61" s="34"/>
      <c r="E61" s="4"/>
      <c r="F61" s="6"/>
    </row>
    <row r="62" spans="1:6" x14ac:dyDescent="0.25">
      <c r="F62" s="4"/>
    </row>
    <row r="63" spans="1:6" x14ac:dyDescent="0.25">
      <c r="F63" s="4"/>
    </row>
    <row r="64" spans="1:6" x14ac:dyDescent="0.25">
      <c r="F64" s="4"/>
    </row>
    <row r="65" spans="6:6" x14ac:dyDescent="0.25">
      <c r="F65" s="4"/>
    </row>
    <row r="66" spans="6:6" x14ac:dyDescent="0.25">
      <c r="F66" s="4"/>
    </row>
    <row r="67" spans="6:6" x14ac:dyDescent="0.2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3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2"/>
  <sheetViews>
    <sheetView zoomScaleNormal="100" workbookViewId="0"/>
  </sheetViews>
  <sheetFormatPr defaultColWidth="8.88671875" defaultRowHeight="11.4" x14ac:dyDescent="0.2"/>
  <cols>
    <col min="1" max="1" width="39.88671875" style="109" customWidth="1"/>
    <col min="2" max="2" width="12.33203125" style="109" customWidth="1"/>
    <col min="3" max="3" width="2.6640625" style="127" customWidth="1"/>
    <col min="4" max="4" width="13.33203125" style="109" customWidth="1"/>
    <col min="5" max="5" width="9.5546875" style="109" customWidth="1"/>
    <col min="6" max="7" width="10.6640625" style="109" customWidth="1"/>
    <col min="8" max="8" width="2.88671875" style="127" customWidth="1"/>
    <col min="9" max="9" width="9.5546875" style="109" customWidth="1"/>
    <col min="10" max="10" width="10.109375" style="109" customWidth="1"/>
    <col min="11" max="12" width="10.44140625" style="109" customWidth="1"/>
    <col min="13" max="13" width="3.33203125" style="127" customWidth="1"/>
    <col min="14" max="16" width="9.5546875" style="109" customWidth="1"/>
    <col min="17" max="17" width="10.44140625" style="109" bestFit="1" customWidth="1"/>
    <col min="18" max="18" width="2.88671875" style="127" customWidth="1"/>
    <col min="19" max="20" width="9.5546875" style="109" customWidth="1"/>
    <col min="21" max="21" width="9.88671875" style="109" customWidth="1"/>
    <col min="22" max="22" width="10.44140625" style="109" bestFit="1" customWidth="1"/>
    <col min="23" max="23" width="2.6640625" style="127" customWidth="1"/>
    <col min="24" max="24" width="14.6640625" style="109" bestFit="1" customWidth="1"/>
    <col min="25" max="25" width="9.33203125" style="109" bestFit="1" customWidth="1"/>
    <col min="26" max="26" width="11.77734375" style="109" bestFit="1" customWidth="1"/>
    <col min="27" max="16384" width="8.88671875" style="109"/>
  </cols>
  <sheetData>
    <row r="1" spans="1:26" ht="12" x14ac:dyDescent="0.25">
      <c r="A1" s="106" t="s">
        <v>184</v>
      </c>
      <c r="B1" s="107"/>
      <c r="C1" s="108"/>
      <c r="D1" s="107"/>
      <c r="E1" s="107"/>
      <c r="F1" s="107"/>
      <c r="G1" s="107"/>
      <c r="H1" s="108"/>
      <c r="I1" s="107"/>
      <c r="J1" s="107"/>
      <c r="K1" s="107"/>
      <c r="L1" s="107"/>
      <c r="M1" s="108"/>
      <c r="N1" s="107"/>
      <c r="O1" s="107"/>
      <c r="P1" s="107"/>
      <c r="Q1" s="107"/>
      <c r="R1" s="108"/>
      <c r="S1" s="107"/>
      <c r="T1" s="107"/>
      <c r="U1" s="107"/>
      <c r="V1" s="107"/>
      <c r="W1" s="108"/>
    </row>
    <row r="2" spans="1:26" ht="12" x14ac:dyDescent="0.25">
      <c r="A2" s="106" t="s">
        <v>364</v>
      </c>
      <c r="B2" s="107"/>
      <c r="C2" s="108"/>
      <c r="D2" s="107"/>
      <c r="E2" s="107"/>
      <c r="F2" s="107"/>
      <c r="G2" s="107"/>
      <c r="H2" s="108"/>
      <c r="I2" s="107"/>
      <c r="J2" s="107"/>
      <c r="K2" s="107"/>
      <c r="L2" s="107"/>
      <c r="M2" s="108"/>
      <c r="N2" s="107"/>
      <c r="O2" s="107"/>
      <c r="P2" s="107"/>
      <c r="Q2" s="107"/>
      <c r="R2" s="108"/>
      <c r="S2" s="107"/>
      <c r="T2" s="107"/>
      <c r="U2" s="107"/>
      <c r="V2" s="107"/>
      <c r="W2" s="108"/>
    </row>
    <row r="3" spans="1:26" x14ac:dyDescent="0.2">
      <c r="A3" s="107"/>
      <c r="B3" s="107"/>
      <c r="C3" s="108"/>
      <c r="D3" s="107"/>
      <c r="E3" s="107"/>
      <c r="F3" s="107"/>
      <c r="G3" s="107"/>
      <c r="H3" s="108"/>
      <c r="I3" s="107"/>
      <c r="J3" s="107"/>
      <c r="K3" s="107"/>
      <c r="L3" s="107"/>
      <c r="M3" s="108"/>
      <c r="N3" s="107"/>
      <c r="O3" s="107"/>
      <c r="P3" s="107"/>
      <c r="Q3" s="107"/>
      <c r="R3" s="108"/>
      <c r="S3" s="107"/>
      <c r="T3" s="107"/>
      <c r="U3" s="107"/>
      <c r="V3" s="107"/>
      <c r="W3" s="108"/>
    </row>
    <row r="4" spans="1:26" s="110" customFormat="1" ht="11.25" customHeight="1" x14ac:dyDescent="0.25">
      <c r="C4" s="111"/>
      <c r="D4" s="135" t="s">
        <v>359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</row>
    <row r="5" spans="1:26" s="110" customFormat="1" ht="12" x14ac:dyDescent="0.25">
      <c r="B5" s="112" t="s">
        <v>186</v>
      </c>
      <c r="C5" s="113"/>
      <c r="D5" s="112" t="s">
        <v>167</v>
      </c>
      <c r="E5" s="112" t="s">
        <v>168</v>
      </c>
      <c r="F5" s="112" t="s">
        <v>169</v>
      </c>
      <c r="G5" s="112" t="s">
        <v>187</v>
      </c>
      <c r="H5" s="113"/>
      <c r="I5" s="112" t="s">
        <v>170</v>
      </c>
      <c r="J5" s="112" t="s">
        <v>171</v>
      </c>
      <c r="K5" s="112" t="s">
        <v>172</v>
      </c>
      <c r="L5" s="112" t="s">
        <v>188</v>
      </c>
      <c r="M5" s="113"/>
      <c r="N5" s="112" t="s">
        <v>173</v>
      </c>
      <c r="O5" s="112" t="s">
        <v>174</v>
      </c>
      <c r="P5" s="112" t="s">
        <v>175</v>
      </c>
      <c r="Q5" s="112" t="s">
        <v>189</v>
      </c>
      <c r="R5" s="113"/>
      <c r="S5" s="112" t="s">
        <v>176</v>
      </c>
      <c r="T5" s="112" t="s">
        <v>177</v>
      </c>
      <c r="U5" s="112" t="s">
        <v>178</v>
      </c>
      <c r="V5" s="112" t="s">
        <v>190</v>
      </c>
      <c r="W5" s="113"/>
      <c r="X5" s="112" t="s">
        <v>141</v>
      </c>
    </row>
    <row r="6" spans="1:26" x14ac:dyDescent="0.2">
      <c r="A6" s="114"/>
      <c r="B6" s="115"/>
      <c r="C6" s="116"/>
      <c r="D6" s="115"/>
      <c r="E6" s="115"/>
      <c r="F6" s="115"/>
      <c r="G6" s="115"/>
      <c r="H6" s="116"/>
      <c r="I6" s="115"/>
      <c r="J6" s="115"/>
      <c r="K6" s="115"/>
      <c r="L6" s="115"/>
      <c r="M6" s="116"/>
      <c r="N6" s="115"/>
      <c r="O6" s="115"/>
      <c r="P6" s="115"/>
      <c r="Q6" s="115"/>
      <c r="R6" s="116"/>
      <c r="S6" s="115"/>
      <c r="T6" s="115"/>
      <c r="U6" s="115"/>
      <c r="V6" s="115"/>
      <c r="W6" s="116"/>
    </row>
    <row r="7" spans="1:26" x14ac:dyDescent="0.2">
      <c r="A7" s="114"/>
      <c r="B7" s="115"/>
      <c r="C7" s="116"/>
      <c r="D7" s="115"/>
      <c r="E7" s="115"/>
      <c r="F7" s="115"/>
      <c r="G7" s="115"/>
      <c r="H7" s="116"/>
      <c r="I7" s="115"/>
      <c r="J7" s="115"/>
      <c r="K7" s="115"/>
      <c r="L7" s="115"/>
      <c r="M7" s="116"/>
      <c r="N7" s="115"/>
      <c r="O7" s="115"/>
      <c r="P7" s="115"/>
      <c r="Q7" s="115"/>
      <c r="R7" s="116"/>
      <c r="S7" s="115"/>
      <c r="T7" s="115"/>
      <c r="U7" s="115"/>
      <c r="V7" s="115"/>
      <c r="W7" s="116"/>
    </row>
    <row r="8" spans="1:26" x14ac:dyDescent="0.2">
      <c r="A8" s="114"/>
      <c r="B8" s="115"/>
      <c r="C8" s="116"/>
      <c r="D8" s="115"/>
      <c r="E8" s="115"/>
      <c r="F8" s="115"/>
      <c r="G8" s="115"/>
      <c r="H8" s="116"/>
      <c r="I8" s="115"/>
      <c r="J8" s="115"/>
      <c r="K8" s="115"/>
      <c r="L8" s="115"/>
      <c r="M8" s="116"/>
      <c r="N8" s="115"/>
      <c r="O8" s="115"/>
      <c r="P8" s="115"/>
      <c r="Q8" s="115"/>
      <c r="R8" s="116"/>
      <c r="S8" s="115"/>
      <c r="T8" s="115"/>
      <c r="U8" s="115"/>
      <c r="V8" s="115"/>
      <c r="W8" s="116"/>
    </row>
    <row r="9" spans="1:26" x14ac:dyDescent="0.2">
      <c r="A9" s="114"/>
      <c r="B9" s="115"/>
      <c r="C9" s="116"/>
      <c r="D9" s="115"/>
      <c r="E9" s="115"/>
      <c r="F9" s="115"/>
      <c r="G9" s="115"/>
      <c r="H9" s="116"/>
      <c r="I9" s="115"/>
      <c r="J9" s="115"/>
      <c r="K9" s="115"/>
      <c r="L9" s="115"/>
      <c r="M9" s="116"/>
      <c r="N9" s="115"/>
      <c r="O9" s="115"/>
      <c r="P9" s="115"/>
      <c r="Q9" s="115"/>
      <c r="R9" s="116"/>
      <c r="S9" s="115"/>
      <c r="T9" s="115"/>
      <c r="U9" s="115"/>
      <c r="V9" s="115"/>
      <c r="W9" s="116"/>
    </row>
    <row r="10" spans="1:26" x14ac:dyDescent="0.2">
      <c r="A10" s="114" t="s">
        <v>4</v>
      </c>
      <c r="B10" s="115"/>
      <c r="C10" s="116"/>
      <c r="D10" s="115"/>
      <c r="E10" s="115"/>
      <c r="F10" s="115"/>
      <c r="G10" s="115"/>
      <c r="H10" s="116"/>
      <c r="I10" s="115"/>
      <c r="J10" s="115"/>
      <c r="K10" s="115"/>
      <c r="L10" s="115"/>
      <c r="M10" s="116"/>
      <c r="N10" s="115"/>
      <c r="O10" s="115"/>
      <c r="P10" s="115"/>
      <c r="Q10" s="115"/>
      <c r="R10" s="116"/>
      <c r="S10" s="115"/>
      <c r="T10" s="115"/>
      <c r="U10" s="115"/>
      <c r="V10" s="115"/>
      <c r="W10" s="116"/>
    </row>
    <row r="11" spans="1:26" x14ac:dyDescent="0.2">
      <c r="A11" s="114"/>
      <c r="B11" s="115"/>
      <c r="C11" s="116"/>
      <c r="D11" s="115"/>
      <c r="E11" s="115"/>
      <c r="F11" s="115"/>
      <c r="G11" s="115"/>
      <c r="H11" s="116"/>
      <c r="I11" s="115"/>
      <c r="J11" s="115"/>
      <c r="K11" s="115"/>
      <c r="L11" s="115"/>
      <c r="M11" s="116"/>
      <c r="N11" s="115"/>
      <c r="O11" s="115"/>
      <c r="P11" s="115"/>
      <c r="Q11" s="115"/>
      <c r="R11" s="116"/>
      <c r="S11" s="115"/>
      <c r="T11" s="115"/>
      <c r="U11" s="115"/>
      <c r="V11" s="115"/>
      <c r="W11" s="116"/>
    </row>
    <row r="12" spans="1:26" x14ac:dyDescent="0.2">
      <c r="A12" s="114" t="s">
        <v>191</v>
      </c>
      <c r="B12" s="115"/>
      <c r="C12" s="116"/>
      <c r="D12" s="115"/>
      <c r="E12" s="115"/>
      <c r="F12" s="115"/>
      <c r="G12" s="115"/>
      <c r="H12" s="116"/>
      <c r="I12" s="115"/>
      <c r="J12" s="115"/>
      <c r="K12" s="115"/>
      <c r="L12" s="115"/>
      <c r="M12" s="116"/>
      <c r="N12" s="115"/>
      <c r="O12" s="115"/>
      <c r="P12" s="115"/>
      <c r="Q12" s="115"/>
      <c r="R12" s="116"/>
      <c r="S12" s="115"/>
      <c r="T12" s="115"/>
      <c r="U12" s="115"/>
      <c r="V12" s="115"/>
      <c r="W12" s="116"/>
    </row>
    <row r="13" spans="1:26" x14ac:dyDescent="0.2">
      <c r="A13" s="114" t="s">
        <v>192</v>
      </c>
      <c r="B13" s="117">
        <v>4675687</v>
      </c>
      <c r="C13" s="118"/>
      <c r="D13" s="117"/>
      <c r="E13" s="117">
        <f>+$X13/11</f>
        <v>461006.90909090912</v>
      </c>
      <c r="F13" s="117">
        <f>+$X13/11</f>
        <v>461006.90909090912</v>
      </c>
      <c r="G13" s="117">
        <f>SUM(D13:F13)</f>
        <v>922013.81818181823</v>
      </c>
      <c r="H13" s="118"/>
      <c r="I13" s="117">
        <f t="shared" ref="I13:K14" si="0">+$X13/11</f>
        <v>461006.90909090912</v>
      </c>
      <c r="J13" s="117">
        <f t="shared" si="0"/>
        <v>461006.90909090912</v>
      </c>
      <c r="K13" s="117">
        <f t="shared" si="0"/>
        <v>461006.90909090912</v>
      </c>
      <c r="L13" s="117">
        <f>SUM(I13:K13)</f>
        <v>1383020.7272727273</v>
      </c>
      <c r="M13" s="118"/>
      <c r="N13" s="117">
        <f t="shared" ref="N13:P14" si="1">+$X13/11</f>
        <v>461006.90909090912</v>
      </c>
      <c r="O13" s="117">
        <f t="shared" si="1"/>
        <v>461006.90909090912</v>
      </c>
      <c r="P13" s="117">
        <f t="shared" si="1"/>
        <v>461006.90909090912</v>
      </c>
      <c r="Q13" s="117">
        <f>SUM(N13:P13)</f>
        <v>1383020.7272727273</v>
      </c>
      <c r="R13" s="118"/>
      <c r="S13" s="117">
        <f t="shared" ref="S13:U14" si="2">+$X13/11</f>
        <v>461006.90909090912</v>
      </c>
      <c r="T13" s="117">
        <f t="shared" si="2"/>
        <v>461006.90909090912</v>
      </c>
      <c r="U13" s="117">
        <f t="shared" si="2"/>
        <v>461006.90909090912</v>
      </c>
      <c r="V13" s="117">
        <f>SUM(S13:U13)</f>
        <v>1383020.7272727273</v>
      </c>
      <c r="W13" s="118"/>
      <c r="X13" s="117">
        <v>5071076</v>
      </c>
      <c r="Y13" s="131"/>
      <c r="Z13" s="130"/>
    </row>
    <row r="14" spans="1:26" x14ac:dyDescent="0.2">
      <c r="A14" s="114" t="s">
        <v>193</v>
      </c>
      <c r="B14" s="119">
        <v>473465</v>
      </c>
      <c r="C14" s="120"/>
      <c r="D14" s="119"/>
      <c r="E14" s="119">
        <f>+$X14/11</f>
        <v>46682</v>
      </c>
      <c r="F14" s="119">
        <f>+$X14/11</f>
        <v>46682</v>
      </c>
      <c r="G14" s="121">
        <f>SUM(D14:F14)</f>
        <v>93364</v>
      </c>
      <c r="H14" s="122"/>
      <c r="I14" s="119">
        <f t="shared" si="0"/>
        <v>46682</v>
      </c>
      <c r="J14" s="119">
        <f t="shared" si="0"/>
        <v>46682</v>
      </c>
      <c r="K14" s="119">
        <f t="shared" si="0"/>
        <v>46682</v>
      </c>
      <c r="L14" s="121">
        <f>SUM(I14:K14)</f>
        <v>140046</v>
      </c>
      <c r="M14" s="120"/>
      <c r="N14" s="119">
        <f t="shared" si="1"/>
        <v>46682</v>
      </c>
      <c r="O14" s="119">
        <f t="shared" si="1"/>
        <v>46682</v>
      </c>
      <c r="P14" s="119">
        <f t="shared" si="1"/>
        <v>46682</v>
      </c>
      <c r="Q14" s="121">
        <f>SUM(N14:P14)</f>
        <v>140046</v>
      </c>
      <c r="R14" s="120"/>
      <c r="S14" s="119">
        <f t="shared" si="2"/>
        <v>46682</v>
      </c>
      <c r="T14" s="119">
        <f t="shared" si="2"/>
        <v>46682</v>
      </c>
      <c r="U14" s="119">
        <f t="shared" si="2"/>
        <v>46682</v>
      </c>
      <c r="V14" s="121">
        <f>SUM(S14:U14)</f>
        <v>140046</v>
      </c>
      <c r="W14" s="120"/>
      <c r="X14" s="119">
        <v>513502</v>
      </c>
      <c r="Y14" s="131"/>
      <c r="Z14" s="130"/>
    </row>
    <row r="15" spans="1:26" x14ac:dyDescent="0.2">
      <c r="A15" s="114" t="s">
        <v>194</v>
      </c>
      <c r="B15" s="119">
        <v>5149152</v>
      </c>
      <c r="C15" s="120"/>
      <c r="D15" s="119"/>
      <c r="E15" s="119">
        <f t="shared" ref="E15:G15" si="3">SUM(E13:E14)</f>
        <v>507688.90909090912</v>
      </c>
      <c r="F15" s="119">
        <f t="shared" si="3"/>
        <v>507688.90909090912</v>
      </c>
      <c r="G15" s="119">
        <f t="shared" si="3"/>
        <v>1015377.8181818182</v>
      </c>
      <c r="H15" s="122"/>
      <c r="I15" s="119">
        <f t="shared" ref="I15:L15" si="4">SUM(I13:I14)</f>
        <v>507688.90909090912</v>
      </c>
      <c r="J15" s="119">
        <f t="shared" si="4"/>
        <v>507688.90909090912</v>
      </c>
      <c r="K15" s="119">
        <f t="shared" si="4"/>
        <v>507688.90909090912</v>
      </c>
      <c r="L15" s="119">
        <f t="shared" si="4"/>
        <v>1523066.7272727273</v>
      </c>
      <c r="M15" s="120"/>
      <c r="N15" s="119">
        <f t="shared" ref="N15:Q15" si="5">SUM(N13:N14)</f>
        <v>507688.90909090912</v>
      </c>
      <c r="O15" s="119">
        <f t="shared" si="5"/>
        <v>507688.90909090912</v>
      </c>
      <c r="P15" s="119">
        <f t="shared" si="5"/>
        <v>507688.90909090912</v>
      </c>
      <c r="Q15" s="119">
        <f t="shared" si="5"/>
        <v>1523066.7272727273</v>
      </c>
      <c r="R15" s="120"/>
      <c r="S15" s="119">
        <f t="shared" ref="S15:V15" si="6">SUM(S13:S14)</f>
        <v>507688.90909090912</v>
      </c>
      <c r="T15" s="119">
        <f t="shared" si="6"/>
        <v>507688.90909090912</v>
      </c>
      <c r="U15" s="119">
        <f t="shared" si="6"/>
        <v>507688.90909090912</v>
      </c>
      <c r="V15" s="119">
        <f t="shared" si="6"/>
        <v>1523066.7272727273</v>
      </c>
      <c r="W15" s="120"/>
      <c r="X15" s="119">
        <f>SUM(X13:X14)</f>
        <v>5584578</v>
      </c>
      <c r="Y15" s="131"/>
      <c r="Z15" s="130"/>
    </row>
    <row r="16" spans="1:26" x14ac:dyDescent="0.2">
      <c r="A16" s="114"/>
      <c r="B16" s="115"/>
      <c r="C16" s="116"/>
      <c r="D16" s="115"/>
      <c r="E16" s="115"/>
      <c r="F16" s="115"/>
      <c r="G16" s="124"/>
      <c r="H16" s="122"/>
      <c r="I16" s="115"/>
      <c r="J16" s="115"/>
      <c r="K16" s="115"/>
      <c r="L16" s="124"/>
      <c r="M16" s="116"/>
      <c r="N16" s="115"/>
      <c r="O16" s="115"/>
      <c r="P16" s="115"/>
      <c r="Q16" s="124"/>
      <c r="R16" s="116"/>
      <c r="S16" s="115"/>
      <c r="T16" s="115"/>
      <c r="U16" s="115"/>
      <c r="V16" s="124"/>
      <c r="W16" s="116"/>
      <c r="X16" s="115"/>
      <c r="Y16" s="131"/>
      <c r="Z16" s="130"/>
    </row>
    <row r="17" spans="1:26" x14ac:dyDescent="0.2">
      <c r="A17" s="114" t="s">
        <v>195</v>
      </c>
      <c r="B17" s="115"/>
      <c r="C17" s="116"/>
      <c r="D17" s="115"/>
      <c r="E17" s="115"/>
      <c r="F17" s="115"/>
      <c r="G17" s="124"/>
      <c r="H17" s="122"/>
      <c r="I17" s="115"/>
      <c r="J17" s="115"/>
      <c r="K17" s="115"/>
      <c r="L17" s="124"/>
      <c r="M17" s="116"/>
      <c r="N17" s="115"/>
      <c r="O17" s="115"/>
      <c r="P17" s="115"/>
      <c r="Q17" s="124"/>
      <c r="R17" s="116"/>
      <c r="S17" s="115"/>
      <c r="T17" s="115"/>
      <c r="U17" s="115"/>
      <c r="V17" s="124"/>
      <c r="W17" s="116"/>
      <c r="X17" s="115"/>
      <c r="Y17" s="131"/>
      <c r="Z17" s="130"/>
    </row>
    <row r="18" spans="1:26" x14ac:dyDescent="0.2">
      <c r="A18" s="114" t="s">
        <v>196</v>
      </c>
      <c r="B18" s="119">
        <v>1245270</v>
      </c>
      <c r="C18" s="120"/>
      <c r="D18" s="119">
        <f>+$X18/12</f>
        <v>106047.5</v>
      </c>
      <c r="E18" s="119">
        <f t="shared" ref="E18:F18" si="7">+$X18/12</f>
        <v>106047.5</v>
      </c>
      <c r="F18" s="119">
        <f t="shared" si="7"/>
        <v>106047.5</v>
      </c>
      <c r="G18" s="121">
        <f>SUM(D18:F18)</f>
        <v>318142.5</v>
      </c>
      <c r="H18" s="122"/>
      <c r="I18" s="119">
        <f>+$X18/12</f>
        <v>106047.5</v>
      </c>
      <c r="J18" s="119">
        <f t="shared" ref="J18:K18" si="8">+$X18/12</f>
        <v>106047.5</v>
      </c>
      <c r="K18" s="119">
        <f t="shared" si="8"/>
        <v>106047.5</v>
      </c>
      <c r="L18" s="121">
        <f>SUM(I18:K18)</f>
        <v>318142.5</v>
      </c>
      <c r="M18" s="120"/>
      <c r="N18" s="119">
        <f>+$X18/12</f>
        <v>106047.5</v>
      </c>
      <c r="O18" s="119">
        <f t="shared" ref="O18:P18" si="9">+$X18/12</f>
        <v>106047.5</v>
      </c>
      <c r="P18" s="119">
        <f t="shared" si="9"/>
        <v>106047.5</v>
      </c>
      <c r="Q18" s="121">
        <f>SUM(N18:P18)</f>
        <v>318142.5</v>
      </c>
      <c r="R18" s="120"/>
      <c r="S18" s="119">
        <f>+$X18/12</f>
        <v>106047.5</v>
      </c>
      <c r="T18" s="119">
        <f t="shared" ref="T18:U18" si="10">+$X18/12</f>
        <v>106047.5</v>
      </c>
      <c r="U18" s="119">
        <f t="shared" si="10"/>
        <v>106047.5</v>
      </c>
      <c r="V18" s="121">
        <f>SUM(S18:U18)</f>
        <v>318142.5</v>
      </c>
      <c r="W18" s="120"/>
      <c r="X18" s="119">
        <v>1272570</v>
      </c>
      <c r="Y18" s="131"/>
      <c r="Z18" s="130"/>
    </row>
    <row r="19" spans="1:26" x14ac:dyDescent="0.2">
      <c r="A19" s="114" t="s">
        <v>197</v>
      </c>
      <c r="B19" s="119">
        <v>1245270</v>
      </c>
      <c r="C19" s="120"/>
      <c r="D19" s="119">
        <f t="shared" ref="D19:G19" si="11">SUM(D18)</f>
        <v>106047.5</v>
      </c>
      <c r="E19" s="119">
        <f t="shared" si="11"/>
        <v>106047.5</v>
      </c>
      <c r="F19" s="119">
        <f t="shared" si="11"/>
        <v>106047.5</v>
      </c>
      <c r="G19" s="119">
        <f t="shared" si="11"/>
        <v>318142.5</v>
      </c>
      <c r="H19" s="122"/>
      <c r="I19" s="119">
        <f t="shared" ref="I19:L19" si="12">SUM(I18)</f>
        <v>106047.5</v>
      </c>
      <c r="J19" s="119">
        <f t="shared" si="12"/>
        <v>106047.5</v>
      </c>
      <c r="K19" s="119">
        <f t="shared" si="12"/>
        <v>106047.5</v>
      </c>
      <c r="L19" s="119">
        <f t="shared" si="12"/>
        <v>318142.5</v>
      </c>
      <c r="M19" s="120"/>
      <c r="N19" s="119">
        <f t="shared" ref="N19:Q19" si="13">SUM(N18)</f>
        <v>106047.5</v>
      </c>
      <c r="O19" s="119">
        <f t="shared" si="13"/>
        <v>106047.5</v>
      </c>
      <c r="P19" s="119">
        <f t="shared" si="13"/>
        <v>106047.5</v>
      </c>
      <c r="Q19" s="119">
        <f t="shared" si="13"/>
        <v>318142.5</v>
      </c>
      <c r="R19" s="120"/>
      <c r="S19" s="119">
        <f t="shared" ref="S19:V19" si="14">SUM(S18)</f>
        <v>106047.5</v>
      </c>
      <c r="T19" s="119">
        <f t="shared" si="14"/>
        <v>106047.5</v>
      </c>
      <c r="U19" s="119">
        <f t="shared" si="14"/>
        <v>106047.5</v>
      </c>
      <c r="V19" s="119">
        <f t="shared" si="14"/>
        <v>318142.5</v>
      </c>
      <c r="W19" s="120"/>
      <c r="X19" s="119">
        <f>SUM(X18)</f>
        <v>1272570</v>
      </c>
      <c r="Y19" s="131"/>
      <c r="Z19" s="130"/>
    </row>
    <row r="20" spans="1:26" x14ac:dyDescent="0.2">
      <c r="A20" s="114"/>
      <c r="B20" s="115"/>
      <c r="C20" s="116"/>
      <c r="D20" s="115"/>
      <c r="E20" s="115"/>
      <c r="F20" s="115"/>
      <c r="G20" s="124"/>
      <c r="H20" s="122"/>
      <c r="I20" s="115"/>
      <c r="J20" s="115"/>
      <c r="K20" s="115"/>
      <c r="L20" s="124"/>
      <c r="M20" s="116"/>
      <c r="N20" s="115"/>
      <c r="O20" s="115"/>
      <c r="P20" s="115"/>
      <c r="Q20" s="124"/>
      <c r="R20" s="116"/>
      <c r="S20" s="115"/>
      <c r="T20" s="115"/>
      <c r="U20" s="115"/>
      <c r="V20" s="124"/>
      <c r="W20" s="116"/>
      <c r="X20" s="115"/>
      <c r="Y20" s="131"/>
      <c r="Z20" s="130"/>
    </row>
    <row r="21" spans="1:26" x14ac:dyDescent="0.2">
      <c r="A21" s="114" t="s">
        <v>198</v>
      </c>
      <c r="B21" s="115"/>
      <c r="C21" s="116"/>
      <c r="D21" s="115"/>
      <c r="E21" s="115"/>
      <c r="F21" s="115"/>
      <c r="G21" s="124"/>
      <c r="H21" s="122"/>
      <c r="I21" s="115"/>
      <c r="J21" s="115"/>
      <c r="K21" s="115"/>
      <c r="L21" s="124"/>
      <c r="M21" s="116"/>
      <c r="N21" s="115"/>
      <c r="O21" s="115"/>
      <c r="P21" s="115"/>
      <c r="Q21" s="124"/>
      <c r="R21" s="116"/>
      <c r="S21" s="115"/>
      <c r="T21" s="115"/>
      <c r="U21" s="115"/>
      <c r="V21" s="124"/>
      <c r="W21" s="116"/>
      <c r="X21" s="115"/>
      <c r="Y21" s="131"/>
      <c r="Z21" s="130"/>
    </row>
    <row r="22" spans="1:26" x14ac:dyDescent="0.2">
      <c r="A22" s="114" t="s">
        <v>199</v>
      </c>
      <c r="B22" s="119">
        <v>795665</v>
      </c>
      <c r="C22" s="120"/>
      <c r="D22" s="119"/>
      <c r="E22" s="119">
        <f>+$X22/11</f>
        <v>90297.545454545456</v>
      </c>
      <c r="F22" s="119">
        <f>+$X22/11</f>
        <v>90297.545454545456</v>
      </c>
      <c r="G22" s="121">
        <f>SUM(D22:F22)</f>
        <v>180595.09090909091</v>
      </c>
      <c r="H22" s="122"/>
      <c r="I22" s="119">
        <f t="shared" ref="I22:K22" si="15">+$X22/11</f>
        <v>90297.545454545456</v>
      </c>
      <c r="J22" s="119">
        <f t="shared" si="15"/>
        <v>90297.545454545456</v>
      </c>
      <c r="K22" s="119">
        <f t="shared" si="15"/>
        <v>90297.545454545456</v>
      </c>
      <c r="L22" s="121">
        <f>SUM(I22:K22)</f>
        <v>270892.63636363635</v>
      </c>
      <c r="M22" s="120"/>
      <c r="N22" s="119">
        <f t="shared" ref="N22:P22" si="16">+$X22/11</f>
        <v>90297.545454545456</v>
      </c>
      <c r="O22" s="119">
        <f t="shared" si="16"/>
        <v>90297.545454545456</v>
      </c>
      <c r="P22" s="119">
        <f t="shared" si="16"/>
        <v>90297.545454545456</v>
      </c>
      <c r="Q22" s="121">
        <f>SUM(N22:P22)</f>
        <v>270892.63636363635</v>
      </c>
      <c r="R22" s="120"/>
      <c r="S22" s="119">
        <f t="shared" ref="S22:U22" si="17">+$X22/11</f>
        <v>90297.545454545456</v>
      </c>
      <c r="T22" s="119">
        <f t="shared" si="17"/>
        <v>90297.545454545456</v>
      </c>
      <c r="U22" s="119">
        <f t="shared" si="17"/>
        <v>90297.545454545456</v>
      </c>
      <c r="V22" s="121">
        <f>SUM(S22:U22)</f>
        <v>270892.63636363635</v>
      </c>
      <c r="W22" s="120"/>
      <c r="X22" s="119">
        <v>993273</v>
      </c>
      <c r="Y22" s="131"/>
      <c r="Z22" s="130"/>
    </row>
    <row r="23" spans="1:26" x14ac:dyDescent="0.2">
      <c r="A23" s="114" t="s">
        <v>200</v>
      </c>
      <c r="B23" s="119">
        <v>795665</v>
      </c>
      <c r="C23" s="120"/>
      <c r="D23" s="119"/>
      <c r="E23" s="119">
        <f t="shared" ref="E23:G23" si="18">SUM(E22)</f>
        <v>90297.545454545456</v>
      </c>
      <c r="F23" s="119">
        <f t="shared" si="18"/>
        <v>90297.545454545456</v>
      </c>
      <c r="G23" s="119">
        <f t="shared" si="18"/>
        <v>180595.09090909091</v>
      </c>
      <c r="H23" s="122"/>
      <c r="I23" s="119">
        <f t="shared" ref="I23:L23" si="19">SUM(I22)</f>
        <v>90297.545454545456</v>
      </c>
      <c r="J23" s="119">
        <f t="shared" si="19"/>
        <v>90297.545454545456</v>
      </c>
      <c r="K23" s="119">
        <f t="shared" si="19"/>
        <v>90297.545454545456</v>
      </c>
      <c r="L23" s="119">
        <f t="shared" si="19"/>
        <v>270892.63636363635</v>
      </c>
      <c r="M23" s="120"/>
      <c r="N23" s="119">
        <f t="shared" ref="N23:Q23" si="20">SUM(N22)</f>
        <v>90297.545454545456</v>
      </c>
      <c r="O23" s="119">
        <f t="shared" si="20"/>
        <v>90297.545454545456</v>
      </c>
      <c r="P23" s="119">
        <f t="shared" si="20"/>
        <v>90297.545454545456</v>
      </c>
      <c r="Q23" s="119">
        <f t="shared" si="20"/>
        <v>270892.63636363635</v>
      </c>
      <c r="R23" s="120"/>
      <c r="S23" s="119">
        <f t="shared" ref="S23:V23" si="21">SUM(S22)</f>
        <v>90297.545454545456</v>
      </c>
      <c r="T23" s="119">
        <f t="shared" si="21"/>
        <v>90297.545454545456</v>
      </c>
      <c r="U23" s="119">
        <f t="shared" si="21"/>
        <v>90297.545454545456</v>
      </c>
      <c r="V23" s="119">
        <f t="shared" si="21"/>
        <v>270892.63636363635</v>
      </c>
      <c r="W23" s="120"/>
      <c r="X23" s="119">
        <f>SUM(X22)</f>
        <v>993273</v>
      </c>
      <c r="Y23" s="131"/>
      <c r="Z23" s="130"/>
    </row>
    <row r="24" spans="1:26" x14ac:dyDescent="0.2">
      <c r="A24" s="114"/>
      <c r="B24" s="115"/>
      <c r="C24" s="116"/>
      <c r="D24" s="115"/>
      <c r="E24" s="115"/>
      <c r="F24" s="115"/>
      <c r="G24" s="124"/>
      <c r="H24" s="122"/>
      <c r="I24" s="115"/>
      <c r="J24" s="115"/>
      <c r="K24" s="115"/>
      <c r="L24" s="124"/>
      <c r="M24" s="116"/>
      <c r="N24" s="115"/>
      <c r="O24" s="115"/>
      <c r="P24" s="115"/>
      <c r="Q24" s="124"/>
      <c r="R24" s="116"/>
      <c r="S24" s="115"/>
      <c r="T24" s="115"/>
      <c r="U24" s="115"/>
      <c r="V24" s="124"/>
      <c r="W24" s="116"/>
      <c r="X24" s="115"/>
      <c r="Y24" s="131"/>
      <c r="Z24" s="130"/>
    </row>
    <row r="25" spans="1:26" x14ac:dyDescent="0.2">
      <c r="A25" s="114" t="s">
        <v>201</v>
      </c>
      <c r="B25" s="115"/>
      <c r="C25" s="116"/>
      <c r="D25" s="115"/>
      <c r="E25" s="115"/>
      <c r="F25" s="115"/>
      <c r="G25" s="124"/>
      <c r="H25" s="122"/>
      <c r="I25" s="115"/>
      <c r="J25" s="115"/>
      <c r="K25" s="115"/>
      <c r="L25" s="124"/>
      <c r="M25" s="116"/>
      <c r="N25" s="115"/>
      <c r="O25" s="115"/>
      <c r="P25" s="115"/>
      <c r="Q25" s="124"/>
      <c r="R25" s="116"/>
      <c r="S25" s="115"/>
      <c r="T25" s="115"/>
      <c r="U25" s="115"/>
      <c r="V25" s="124"/>
      <c r="W25" s="116"/>
      <c r="X25" s="115"/>
      <c r="Y25" s="131"/>
      <c r="Z25" s="130"/>
    </row>
    <row r="26" spans="1:26" x14ac:dyDescent="0.2">
      <c r="A26" s="114" t="s">
        <v>202</v>
      </c>
      <c r="B26" s="125">
        <v>263044</v>
      </c>
      <c r="C26" s="120"/>
      <c r="D26" s="125">
        <f>+$X26/12</f>
        <v>22250</v>
      </c>
      <c r="E26" s="125">
        <f t="shared" ref="E26:F26" si="22">+$X26/12</f>
        <v>22250</v>
      </c>
      <c r="F26" s="125">
        <f t="shared" si="22"/>
        <v>22250</v>
      </c>
      <c r="G26" s="124">
        <f>SUM(D26:F26)</f>
        <v>66750</v>
      </c>
      <c r="H26" s="122"/>
      <c r="I26" s="125">
        <f>+$X26/12</f>
        <v>22250</v>
      </c>
      <c r="J26" s="125">
        <f t="shared" ref="J26:K26" si="23">+$X26/12</f>
        <v>22250</v>
      </c>
      <c r="K26" s="125">
        <f t="shared" si="23"/>
        <v>22250</v>
      </c>
      <c r="L26" s="124">
        <f>SUM(I26:K26)</f>
        <v>66750</v>
      </c>
      <c r="M26" s="120"/>
      <c r="N26" s="125">
        <f>+$X26/12</f>
        <v>22250</v>
      </c>
      <c r="O26" s="125">
        <f t="shared" ref="O26:P26" si="24">+$X26/12</f>
        <v>22250</v>
      </c>
      <c r="P26" s="125">
        <f t="shared" si="24"/>
        <v>22250</v>
      </c>
      <c r="Q26" s="124">
        <f>SUM(N26:P26)</f>
        <v>66750</v>
      </c>
      <c r="R26" s="120"/>
      <c r="S26" s="125">
        <f>+$X26/12</f>
        <v>22250</v>
      </c>
      <c r="T26" s="125">
        <f t="shared" ref="T26:U26" si="25">+$X26/12</f>
        <v>22250</v>
      </c>
      <c r="U26" s="125">
        <f t="shared" si="25"/>
        <v>22250</v>
      </c>
      <c r="V26" s="124">
        <f>SUM(S26:U26)</f>
        <v>66750</v>
      </c>
      <c r="W26" s="120"/>
      <c r="X26" s="125">
        <v>267000</v>
      </c>
      <c r="Y26" s="131"/>
      <c r="Z26" s="130"/>
    </row>
    <row r="27" spans="1:26" x14ac:dyDescent="0.2">
      <c r="A27" s="114" t="s">
        <v>203</v>
      </c>
      <c r="B27" s="125">
        <v>56500</v>
      </c>
      <c r="C27" s="120"/>
      <c r="D27" s="125"/>
      <c r="E27" s="125"/>
      <c r="F27" s="125">
        <f>+$X27/10</f>
        <v>10050</v>
      </c>
      <c r="G27" s="124">
        <f>SUM(D27:F27)</f>
        <v>10050</v>
      </c>
      <c r="H27" s="122"/>
      <c r="I27" s="125">
        <f t="shared" ref="I27:K27" si="26">+$X27/10</f>
        <v>10050</v>
      </c>
      <c r="J27" s="125">
        <f t="shared" si="26"/>
        <v>10050</v>
      </c>
      <c r="K27" s="125">
        <f t="shared" si="26"/>
        <v>10050</v>
      </c>
      <c r="L27" s="124">
        <f>SUM(I27:K27)</f>
        <v>30150</v>
      </c>
      <c r="M27" s="120"/>
      <c r="N27" s="125">
        <f t="shared" ref="N27:P27" si="27">+$X27/10</f>
        <v>10050</v>
      </c>
      <c r="O27" s="125">
        <f t="shared" si="27"/>
        <v>10050</v>
      </c>
      <c r="P27" s="125">
        <f t="shared" si="27"/>
        <v>10050</v>
      </c>
      <c r="Q27" s="124">
        <f>SUM(N27:P27)</f>
        <v>30150</v>
      </c>
      <c r="R27" s="120"/>
      <c r="S27" s="125">
        <f t="shared" ref="S27:U27" si="28">+$X27/10</f>
        <v>10050</v>
      </c>
      <c r="T27" s="125">
        <f t="shared" si="28"/>
        <v>10050</v>
      </c>
      <c r="U27" s="125">
        <f t="shared" si="28"/>
        <v>10050</v>
      </c>
      <c r="V27" s="124">
        <f>SUM(S27:U27)</f>
        <v>30150</v>
      </c>
      <c r="W27" s="120"/>
      <c r="X27" s="125">
        <v>100500</v>
      </c>
      <c r="Y27" s="131"/>
      <c r="Z27" s="130"/>
    </row>
    <row r="28" spans="1:26" x14ac:dyDescent="0.2">
      <c r="A28" s="114" t="s">
        <v>204</v>
      </c>
      <c r="B28" s="119">
        <v>177326</v>
      </c>
      <c r="C28" s="120"/>
      <c r="D28" s="119">
        <f>+$X28/12</f>
        <v>13827.416666666666</v>
      </c>
      <c r="E28" s="119">
        <f t="shared" ref="E28:F28" si="29">+$X28/12</f>
        <v>13827.416666666666</v>
      </c>
      <c r="F28" s="119">
        <f t="shared" si="29"/>
        <v>13827.416666666666</v>
      </c>
      <c r="G28" s="121">
        <f>SUM(D28:F28)</f>
        <v>41482.25</v>
      </c>
      <c r="H28" s="122"/>
      <c r="I28" s="119">
        <f>+$X28/12</f>
        <v>13827.416666666666</v>
      </c>
      <c r="J28" s="119">
        <f t="shared" ref="J28:K28" si="30">+$X28/12</f>
        <v>13827.416666666666</v>
      </c>
      <c r="K28" s="119">
        <f t="shared" si="30"/>
        <v>13827.416666666666</v>
      </c>
      <c r="L28" s="121">
        <f>SUM(I28:K28)</f>
        <v>41482.25</v>
      </c>
      <c r="M28" s="120"/>
      <c r="N28" s="119">
        <f>+$X28/12</f>
        <v>13827.416666666666</v>
      </c>
      <c r="O28" s="119">
        <f t="shared" ref="O28:P28" si="31">+$X28/12</f>
        <v>13827.416666666666</v>
      </c>
      <c r="P28" s="119">
        <f t="shared" si="31"/>
        <v>13827.416666666666</v>
      </c>
      <c r="Q28" s="121">
        <f>SUM(N28:P28)</f>
        <v>41482.25</v>
      </c>
      <c r="R28" s="120"/>
      <c r="S28" s="119">
        <f>+$X28/12</f>
        <v>13827.416666666666</v>
      </c>
      <c r="T28" s="119">
        <f t="shared" ref="T28:U28" si="32">+$X28/12</f>
        <v>13827.416666666666</v>
      </c>
      <c r="U28" s="119">
        <f t="shared" si="32"/>
        <v>13827.416666666666</v>
      </c>
      <c r="V28" s="121">
        <f>SUM(S28:U28)</f>
        <v>41482.25</v>
      </c>
      <c r="W28" s="120"/>
      <c r="X28" s="119">
        <v>165929</v>
      </c>
      <c r="Y28" s="131"/>
      <c r="Z28" s="130"/>
    </row>
    <row r="29" spans="1:26" x14ac:dyDescent="0.2">
      <c r="A29" s="114" t="s">
        <v>205</v>
      </c>
      <c r="B29" s="119">
        <v>496870</v>
      </c>
      <c r="C29" s="120"/>
      <c r="D29" s="119">
        <f t="shared" ref="D29:F29" si="33">SUM(D26:D28)</f>
        <v>36077.416666666664</v>
      </c>
      <c r="E29" s="119">
        <f t="shared" si="33"/>
        <v>36077.416666666664</v>
      </c>
      <c r="F29" s="119">
        <f t="shared" si="33"/>
        <v>46127.416666666664</v>
      </c>
      <c r="G29" s="123">
        <f t="shared" ref="G29" si="34">SUM(D29:F29)</f>
        <v>118282.25</v>
      </c>
      <c r="H29" s="122"/>
      <c r="I29" s="119">
        <f t="shared" ref="I29" si="35">SUM(I26:I28)</f>
        <v>46127.416666666664</v>
      </c>
      <c r="J29" s="119">
        <f t="shared" ref="J29" si="36">SUM(J26:J28)</f>
        <v>46127.416666666664</v>
      </c>
      <c r="K29" s="119">
        <f t="shared" ref="K29" si="37">SUM(K26:K28)</f>
        <v>46127.416666666664</v>
      </c>
      <c r="L29" s="123">
        <f t="shared" ref="L29" si="38">SUM(I29:K29)</f>
        <v>138382.25</v>
      </c>
      <c r="M29" s="120"/>
      <c r="N29" s="119">
        <f t="shared" ref="N29" si="39">SUM(N26:N28)</f>
        <v>46127.416666666664</v>
      </c>
      <c r="O29" s="119">
        <f t="shared" ref="O29" si="40">SUM(O26:O28)</f>
        <v>46127.416666666664</v>
      </c>
      <c r="P29" s="119">
        <f t="shared" ref="P29" si="41">SUM(P26:P28)</f>
        <v>46127.416666666664</v>
      </c>
      <c r="Q29" s="123">
        <f t="shared" ref="Q29" si="42">SUM(N29:P29)</f>
        <v>138382.25</v>
      </c>
      <c r="R29" s="120"/>
      <c r="S29" s="119">
        <f t="shared" ref="S29" si="43">SUM(S26:S28)</f>
        <v>46127.416666666664</v>
      </c>
      <c r="T29" s="119">
        <f t="shared" ref="T29" si="44">SUM(T26:T28)</f>
        <v>46127.416666666664</v>
      </c>
      <c r="U29" s="119">
        <f t="shared" ref="U29" si="45">SUM(U26:U28)</f>
        <v>46127.416666666664</v>
      </c>
      <c r="V29" s="123">
        <f t="shared" ref="V29" si="46">SUM(S29:U29)</f>
        <v>138382.25</v>
      </c>
      <c r="W29" s="120"/>
      <c r="X29" s="119">
        <f>SUM(X26:X28)</f>
        <v>533429</v>
      </c>
      <c r="Y29" s="131"/>
      <c r="Z29" s="130"/>
    </row>
    <row r="30" spans="1:26" x14ac:dyDescent="0.2">
      <c r="A30" s="114"/>
      <c r="B30" s="115"/>
      <c r="C30" s="116"/>
      <c r="D30" s="115"/>
      <c r="E30" s="115"/>
      <c r="F30" s="115"/>
      <c r="G30" s="115"/>
      <c r="H30" s="116"/>
      <c r="I30" s="115"/>
      <c r="J30" s="115"/>
      <c r="K30" s="115"/>
      <c r="L30" s="115"/>
      <c r="M30" s="116"/>
      <c r="N30" s="115"/>
      <c r="O30" s="115"/>
      <c r="P30" s="115"/>
      <c r="Q30" s="115"/>
      <c r="R30" s="116"/>
      <c r="S30" s="115"/>
      <c r="T30" s="115"/>
      <c r="U30" s="115"/>
      <c r="V30" s="115"/>
      <c r="W30" s="116"/>
      <c r="X30" s="115"/>
      <c r="Y30" s="131"/>
      <c r="Z30" s="130"/>
    </row>
    <row r="31" spans="1:26" x14ac:dyDescent="0.2">
      <c r="A31" s="114" t="s">
        <v>206</v>
      </c>
      <c r="B31" s="115"/>
      <c r="C31" s="116"/>
      <c r="D31" s="115"/>
      <c r="E31" s="115"/>
      <c r="F31" s="115"/>
      <c r="G31" s="115"/>
      <c r="H31" s="116"/>
      <c r="I31" s="115"/>
      <c r="J31" s="115"/>
      <c r="K31" s="115"/>
      <c r="L31" s="115"/>
      <c r="M31" s="116"/>
      <c r="N31" s="115"/>
      <c r="O31" s="115"/>
      <c r="P31" s="115"/>
      <c r="Q31" s="115"/>
      <c r="R31" s="116"/>
      <c r="S31" s="115"/>
      <c r="T31" s="115"/>
      <c r="U31" s="115"/>
      <c r="V31" s="115"/>
      <c r="W31" s="116"/>
      <c r="X31" s="115"/>
      <c r="Y31" s="131"/>
      <c r="Z31" s="130"/>
    </row>
    <row r="32" spans="1:26" x14ac:dyDescent="0.2">
      <c r="A32" s="114" t="s">
        <v>207</v>
      </c>
      <c r="B32" s="119">
        <v>528385</v>
      </c>
      <c r="C32" s="120"/>
      <c r="D32" s="119">
        <f>+$X32/12</f>
        <v>20416.666666666668</v>
      </c>
      <c r="E32" s="119">
        <f t="shared" ref="E32:F32" si="47">+$X32/12</f>
        <v>20416.666666666668</v>
      </c>
      <c r="F32" s="119">
        <f t="shared" si="47"/>
        <v>20416.666666666668</v>
      </c>
      <c r="G32" s="121">
        <f>SUM(D32:F32)</f>
        <v>61250</v>
      </c>
      <c r="H32" s="122"/>
      <c r="I32" s="119">
        <f>+$X32/12</f>
        <v>20416.666666666668</v>
      </c>
      <c r="J32" s="119">
        <f t="shared" ref="J32:K32" si="48">+$X32/12</f>
        <v>20416.666666666668</v>
      </c>
      <c r="K32" s="119">
        <f t="shared" si="48"/>
        <v>20416.666666666668</v>
      </c>
      <c r="L32" s="121">
        <f>SUM(I32:K32)</f>
        <v>61250</v>
      </c>
      <c r="M32" s="120"/>
      <c r="N32" s="119">
        <f>+$X32/12</f>
        <v>20416.666666666668</v>
      </c>
      <c r="O32" s="119">
        <f t="shared" ref="O32:P32" si="49">+$X32/12</f>
        <v>20416.666666666668</v>
      </c>
      <c r="P32" s="119">
        <f t="shared" si="49"/>
        <v>20416.666666666668</v>
      </c>
      <c r="Q32" s="121">
        <f>SUM(N32:P32)</f>
        <v>61250</v>
      </c>
      <c r="R32" s="120"/>
      <c r="S32" s="119">
        <f>+$X32/12</f>
        <v>20416.666666666668</v>
      </c>
      <c r="T32" s="119">
        <f t="shared" ref="T32:U32" si="50">+$X32/12</f>
        <v>20416.666666666668</v>
      </c>
      <c r="U32" s="119">
        <f t="shared" si="50"/>
        <v>20416.666666666668</v>
      </c>
      <c r="V32" s="121">
        <f>SUM(S32:U32)</f>
        <v>61250</v>
      </c>
      <c r="W32" s="120"/>
      <c r="X32" s="119">
        <v>245000</v>
      </c>
      <c r="Y32" s="131"/>
      <c r="Z32" s="130"/>
    </row>
    <row r="33" spans="1:26" x14ac:dyDescent="0.2">
      <c r="A33" s="114" t="s">
        <v>208</v>
      </c>
      <c r="B33" s="119">
        <v>528385</v>
      </c>
      <c r="C33" s="120"/>
      <c r="D33" s="119">
        <f t="shared" ref="D33" si="51">SUM(D32)</f>
        <v>20416.666666666668</v>
      </c>
      <c r="E33" s="119">
        <f t="shared" ref="E33" si="52">SUM(E32)</f>
        <v>20416.666666666668</v>
      </c>
      <c r="F33" s="119">
        <f t="shared" ref="F33" si="53">SUM(F32)</f>
        <v>20416.666666666668</v>
      </c>
      <c r="G33" s="119">
        <f t="shared" ref="G33" si="54">SUM(G32)</f>
        <v>61250</v>
      </c>
      <c r="H33" s="122"/>
      <c r="I33" s="119">
        <f t="shared" ref="I33" si="55">SUM(I32)</f>
        <v>20416.666666666668</v>
      </c>
      <c r="J33" s="119">
        <f t="shared" ref="J33" si="56">SUM(J32)</f>
        <v>20416.666666666668</v>
      </c>
      <c r="K33" s="119">
        <f t="shared" ref="K33" si="57">SUM(K32)</f>
        <v>20416.666666666668</v>
      </c>
      <c r="L33" s="119">
        <f t="shared" ref="L33" si="58">SUM(L32)</f>
        <v>61250</v>
      </c>
      <c r="M33" s="120"/>
      <c r="N33" s="119">
        <f t="shared" ref="N33" si="59">SUM(N32)</f>
        <v>20416.666666666668</v>
      </c>
      <c r="O33" s="119">
        <f t="shared" ref="O33" si="60">SUM(O32)</f>
        <v>20416.666666666668</v>
      </c>
      <c r="P33" s="119">
        <f t="shared" ref="P33" si="61">SUM(P32)</f>
        <v>20416.666666666668</v>
      </c>
      <c r="Q33" s="119">
        <f t="shared" ref="Q33" si="62">SUM(Q32)</f>
        <v>61250</v>
      </c>
      <c r="R33" s="120"/>
      <c r="S33" s="119">
        <f t="shared" ref="S33" si="63">SUM(S32)</f>
        <v>20416.666666666668</v>
      </c>
      <c r="T33" s="119">
        <f t="shared" ref="T33" si="64">SUM(T32)</f>
        <v>20416.666666666668</v>
      </c>
      <c r="U33" s="119">
        <f t="shared" ref="U33" si="65">SUM(U32)</f>
        <v>20416.666666666668</v>
      </c>
      <c r="V33" s="119">
        <f t="shared" ref="V33" si="66">SUM(V32)</f>
        <v>61250</v>
      </c>
      <c r="W33" s="120"/>
      <c r="X33" s="119">
        <f>SUM(X32)</f>
        <v>245000</v>
      </c>
      <c r="Y33" s="131"/>
      <c r="Z33" s="130"/>
    </row>
    <row r="34" spans="1:26" x14ac:dyDescent="0.2">
      <c r="A34" s="114"/>
      <c r="B34" s="115"/>
      <c r="C34" s="116"/>
      <c r="D34" s="115"/>
      <c r="E34" s="115"/>
      <c r="F34" s="115"/>
      <c r="G34" s="115"/>
      <c r="H34" s="116"/>
      <c r="I34" s="115"/>
      <c r="J34" s="115"/>
      <c r="K34" s="115"/>
      <c r="L34" s="115"/>
      <c r="M34" s="116"/>
      <c r="N34" s="115"/>
      <c r="O34" s="115"/>
      <c r="P34" s="115"/>
      <c r="Q34" s="115"/>
      <c r="R34" s="116"/>
      <c r="S34" s="115"/>
      <c r="T34" s="115"/>
      <c r="U34" s="115"/>
      <c r="V34" s="115"/>
      <c r="W34" s="116"/>
      <c r="X34" s="115"/>
      <c r="Y34" s="131"/>
      <c r="Z34" s="130"/>
    </row>
    <row r="35" spans="1:26" x14ac:dyDescent="0.2">
      <c r="A35" s="114" t="s">
        <v>209</v>
      </c>
      <c r="B35" s="115"/>
      <c r="C35" s="116"/>
      <c r="D35" s="115"/>
      <c r="E35" s="115"/>
      <c r="F35" s="115"/>
      <c r="G35" s="115"/>
      <c r="H35" s="116"/>
      <c r="I35" s="115"/>
      <c r="J35" s="115"/>
      <c r="K35" s="115"/>
      <c r="L35" s="115"/>
      <c r="M35" s="116"/>
      <c r="N35" s="115"/>
      <c r="O35" s="115"/>
      <c r="P35" s="115"/>
      <c r="Q35" s="115"/>
      <c r="R35" s="116"/>
      <c r="S35" s="115"/>
      <c r="T35" s="115"/>
      <c r="U35" s="115"/>
      <c r="V35" s="115"/>
      <c r="W35" s="116"/>
      <c r="X35" s="115"/>
      <c r="Y35" s="131"/>
      <c r="Z35" s="130"/>
    </row>
    <row r="36" spans="1:26" x14ac:dyDescent="0.2">
      <c r="A36" s="114" t="s">
        <v>210</v>
      </c>
      <c r="B36" s="125"/>
      <c r="C36" s="120"/>
      <c r="D36" s="125"/>
      <c r="E36" s="125"/>
      <c r="F36" s="125"/>
      <c r="G36" s="125"/>
      <c r="H36" s="120"/>
      <c r="I36" s="125"/>
      <c r="J36" s="125"/>
      <c r="K36" s="125"/>
      <c r="L36" s="125"/>
      <c r="M36" s="120"/>
      <c r="N36" s="125"/>
      <c r="O36" s="125"/>
      <c r="P36" s="125"/>
      <c r="Q36" s="125"/>
      <c r="R36" s="120"/>
      <c r="S36" s="125"/>
      <c r="T36" s="125"/>
      <c r="U36" s="125"/>
      <c r="V36" s="125"/>
      <c r="W36" s="120"/>
      <c r="X36" s="125"/>
      <c r="Y36" s="131"/>
      <c r="Z36" s="130"/>
    </row>
    <row r="37" spans="1:26" x14ac:dyDescent="0.2">
      <c r="A37" s="114" t="s">
        <v>211</v>
      </c>
      <c r="B37" s="119">
        <v>95500</v>
      </c>
      <c r="C37" s="120"/>
      <c r="D37" s="119">
        <f>+$X37/12</f>
        <v>13926.416666666666</v>
      </c>
      <c r="E37" s="119">
        <f t="shared" ref="E37:F37" si="67">+$X37/12</f>
        <v>13926.416666666666</v>
      </c>
      <c r="F37" s="119">
        <f t="shared" si="67"/>
        <v>13926.416666666666</v>
      </c>
      <c r="G37" s="121">
        <f>SUM(D37:F37)</f>
        <v>41779.25</v>
      </c>
      <c r="H37" s="122"/>
      <c r="I37" s="119">
        <f>+$X37/12</f>
        <v>13926.416666666666</v>
      </c>
      <c r="J37" s="119">
        <f t="shared" ref="J37:K37" si="68">+$X37/12</f>
        <v>13926.416666666666</v>
      </c>
      <c r="K37" s="119">
        <f t="shared" si="68"/>
        <v>13926.416666666666</v>
      </c>
      <c r="L37" s="121">
        <f>SUM(I37:K37)</f>
        <v>41779.25</v>
      </c>
      <c r="M37" s="120"/>
      <c r="N37" s="119">
        <f>+$X37/12</f>
        <v>13926.416666666666</v>
      </c>
      <c r="O37" s="119">
        <f t="shared" ref="O37:P37" si="69">+$X37/12</f>
        <v>13926.416666666666</v>
      </c>
      <c r="P37" s="119">
        <f t="shared" si="69"/>
        <v>13926.416666666666</v>
      </c>
      <c r="Q37" s="121">
        <f>SUM(N37:P37)</f>
        <v>41779.25</v>
      </c>
      <c r="R37" s="120"/>
      <c r="S37" s="119">
        <f>+$X37/12</f>
        <v>13926.416666666666</v>
      </c>
      <c r="T37" s="119">
        <f t="shared" ref="T37:U37" si="70">+$X37/12</f>
        <v>13926.416666666666</v>
      </c>
      <c r="U37" s="119">
        <f t="shared" si="70"/>
        <v>13926.416666666666</v>
      </c>
      <c r="V37" s="121">
        <f>SUM(S37:U37)</f>
        <v>41779.25</v>
      </c>
      <c r="W37" s="120"/>
      <c r="X37" s="119">
        <v>167117</v>
      </c>
      <c r="Y37" s="131"/>
      <c r="Z37" s="130"/>
    </row>
    <row r="38" spans="1:26" ht="22.8" x14ac:dyDescent="0.2">
      <c r="A38" s="114" t="s">
        <v>212</v>
      </c>
      <c r="B38" s="119">
        <v>95500</v>
      </c>
      <c r="C38" s="120"/>
      <c r="D38" s="119">
        <f t="shared" ref="D38" si="71">SUM(D37)</f>
        <v>13926.416666666666</v>
      </c>
      <c r="E38" s="119">
        <f t="shared" ref="E38" si="72">SUM(E37)</f>
        <v>13926.416666666666</v>
      </c>
      <c r="F38" s="119">
        <f t="shared" ref="F38" si="73">SUM(F37)</f>
        <v>13926.416666666666</v>
      </c>
      <c r="G38" s="119">
        <f t="shared" ref="G38" si="74">SUM(G37)</f>
        <v>41779.25</v>
      </c>
      <c r="H38" s="122"/>
      <c r="I38" s="119">
        <f t="shared" ref="I38" si="75">SUM(I37)</f>
        <v>13926.416666666666</v>
      </c>
      <c r="J38" s="119">
        <f t="shared" ref="J38" si="76">SUM(J37)</f>
        <v>13926.416666666666</v>
      </c>
      <c r="K38" s="119">
        <f t="shared" ref="K38" si="77">SUM(K37)</f>
        <v>13926.416666666666</v>
      </c>
      <c r="L38" s="119">
        <f t="shared" ref="L38" si="78">SUM(L37)</f>
        <v>41779.25</v>
      </c>
      <c r="M38" s="120"/>
      <c r="N38" s="119">
        <f t="shared" ref="N38" si="79">SUM(N37)</f>
        <v>13926.416666666666</v>
      </c>
      <c r="O38" s="119">
        <f t="shared" ref="O38" si="80">SUM(O37)</f>
        <v>13926.416666666666</v>
      </c>
      <c r="P38" s="119">
        <f t="shared" ref="P38" si="81">SUM(P37)</f>
        <v>13926.416666666666</v>
      </c>
      <c r="Q38" s="119">
        <f t="shared" ref="Q38" si="82">SUM(Q37)</f>
        <v>41779.25</v>
      </c>
      <c r="R38" s="120"/>
      <c r="S38" s="119">
        <f t="shared" ref="S38" si="83">SUM(S37)</f>
        <v>13926.416666666666</v>
      </c>
      <c r="T38" s="119">
        <f t="shared" ref="T38" si="84">SUM(T37)</f>
        <v>13926.416666666666</v>
      </c>
      <c r="U38" s="119">
        <f t="shared" ref="U38" si="85">SUM(U37)</f>
        <v>13926.416666666666</v>
      </c>
      <c r="V38" s="119">
        <f t="shared" ref="V38" si="86">SUM(V37)</f>
        <v>41779.25</v>
      </c>
      <c r="W38" s="120"/>
      <c r="X38" s="119">
        <f>SUM(X37)</f>
        <v>167117</v>
      </c>
      <c r="Y38" s="131"/>
      <c r="Z38" s="130"/>
    </row>
    <row r="39" spans="1:26" x14ac:dyDescent="0.2">
      <c r="A39" s="114"/>
      <c r="B39" s="115"/>
      <c r="C39" s="116"/>
      <c r="D39" s="115"/>
      <c r="E39" s="115"/>
      <c r="F39" s="115"/>
      <c r="G39" s="115"/>
      <c r="H39" s="116"/>
      <c r="I39" s="115"/>
      <c r="J39" s="115"/>
      <c r="K39" s="115"/>
      <c r="L39" s="115"/>
      <c r="M39" s="116"/>
      <c r="N39" s="115"/>
      <c r="O39" s="115"/>
      <c r="P39" s="115"/>
      <c r="Q39" s="115"/>
      <c r="R39" s="116"/>
      <c r="S39" s="115"/>
      <c r="T39" s="115"/>
      <c r="U39" s="115"/>
      <c r="V39" s="115"/>
      <c r="W39" s="116"/>
      <c r="X39" s="115"/>
      <c r="Y39" s="131"/>
      <c r="Z39" s="130"/>
    </row>
    <row r="40" spans="1:26" hidden="1" x14ac:dyDescent="0.2">
      <c r="A40" s="114" t="s">
        <v>213</v>
      </c>
      <c r="B40" s="126"/>
      <c r="C40" s="116"/>
      <c r="D40" s="126"/>
      <c r="E40" s="126"/>
      <c r="F40" s="126"/>
      <c r="G40" s="126"/>
      <c r="H40" s="116"/>
      <c r="I40" s="126"/>
      <c r="J40" s="126"/>
      <c r="K40" s="126"/>
      <c r="L40" s="126"/>
      <c r="M40" s="116"/>
      <c r="N40" s="126"/>
      <c r="O40" s="126"/>
      <c r="P40" s="126"/>
      <c r="Q40" s="126"/>
      <c r="R40" s="116"/>
      <c r="S40" s="126"/>
      <c r="T40" s="126"/>
      <c r="U40" s="126"/>
      <c r="V40" s="126"/>
      <c r="W40" s="116"/>
      <c r="X40" s="126"/>
      <c r="Y40" s="131"/>
      <c r="Z40" s="130"/>
    </row>
    <row r="41" spans="1:26" hidden="1" x14ac:dyDescent="0.2">
      <c r="A41" s="114"/>
      <c r="B41" s="126"/>
      <c r="C41" s="116"/>
      <c r="D41" s="126"/>
      <c r="E41" s="126"/>
      <c r="F41" s="126"/>
      <c r="G41" s="126"/>
      <c r="H41" s="116"/>
      <c r="I41" s="126"/>
      <c r="J41" s="126"/>
      <c r="K41" s="126"/>
      <c r="L41" s="126"/>
      <c r="M41" s="116"/>
      <c r="N41" s="126"/>
      <c r="O41" s="126"/>
      <c r="P41" s="126"/>
      <c r="Q41" s="126"/>
      <c r="R41" s="116"/>
      <c r="S41" s="126"/>
      <c r="T41" s="126"/>
      <c r="U41" s="126"/>
      <c r="V41" s="126"/>
      <c r="W41" s="116"/>
      <c r="X41" s="126"/>
      <c r="Y41" s="131"/>
      <c r="Z41" s="130"/>
    </row>
    <row r="42" spans="1:26" hidden="1" x14ac:dyDescent="0.2">
      <c r="A42" s="114"/>
      <c r="B42" s="115"/>
      <c r="C42" s="116"/>
      <c r="D42" s="115"/>
      <c r="E42" s="115"/>
      <c r="F42" s="115"/>
      <c r="G42" s="115"/>
      <c r="H42" s="116"/>
      <c r="I42" s="115"/>
      <c r="J42" s="115"/>
      <c r="K42" s="115"/>
      <c r="L42" s="115"/>
      <c r="M42" s="116"/>
      <c r="N42" s="115"/>
      <c r="O42" s="115"/>
      <c r="P42" s="115"/>
      <c r="Q42" s="115"/>
      <c r="R42" s="116"/>
      <c r="S42" s="115"/>
      <c r="T42" s="115"/>
      <c r="U42" s="115"/>
      <c r="V42" s="115"/>
      <c r="W42" s="116"/>
      <c r="X42" s="115"/>
      <c r="Y42" s="131"/>
      <c r="Z42" s="130"/>
    </row>
    <row r="43" spans="1:26" x14ac:dyDescent="0.2">
      <c r="A43" s="114" t="s">
        <v>214</v>
      </c>
      <c r="B43" s="115"/>
      <c r="C43" s="116"/>
      <c r="D43" s="115"/>
      <c r="E43" s="115"/>
      <c r="F43" s="115"/>
      <c r="G43" s="115"/>
      <c r="H43" s="116"/>
      <c r="I43" s="115"/>
      <c r="J43" s="115"/>
      <c r="K43" s="115"/>
      <c r="L43" s="115"/>
      <c r="M43" s="116"/>
      <c r="N43" s="115"/>
      <c r="O43" s="115"/>
      <c r="P43" s="115"/>
      <c r="Q43" s="115"/>
      <c r="R43" s="116"/>
      <c r="S43" s="115"/>
      <c r="T43" s="115"/>
      <c r="U43" s="115"/>
      <c r="V43" s="115"/>
      <c r="W43" s="116"/>
      <c r="X43" s="115"/>
      <c r="Y43" s="131"/>
      <c r="Z43" s="130"/>
    </row>
    <row r="44" spans="1:26" x14ac:dyDescent="0.2">
      <c r="A44" s="114" t="s">
        <v>215</v>
      </c>
      <c r="B44" s="125">
        <v>18200</v>
      </c>
      <c r="C44" s="120"/>
      <c r="D44" s="125">
        <f>+$X44/12</f>
        <v>1516.6666666666667</v>
      </c>
      <c r="E44" s="125">
        <f t="shared" ref="E44:F44" si="87">+$X44/12</f>
        <v>1516.6666666666667</v>
      </c>
      <c r="F44" s="125">
        <f t="shared" si="87"/>
        <v>1516.6666666666667</v>
      </c>
      <c r="G44" s="124">
        <f>SUM(D44:F44)</f>
        <v>4550</v>
      </c>
      <c r="H44" s="122"/>
      <c r="I44" s="125">
        <f>+$X44/12</f>
        <v>1516.6666666666667</v>
      </c>
      <c r="J44" s="125">
        <f t="shared" ref="J44:K44" si="88">+$X44/12</f>
        <v>1516.6666666666667</v>
      </c>
      <c r="K44" s="125">
        <f t="shared" si="88"/>
        <v>1516.6666666666667</v>
      </c>
      <c r="L44" s="124">
        <f>SUM(I44:K44)</f>
        <v>4550</v>
      </c>
      <c r="M44" s="120"/>
      <c r="N44" s="125">
        <f>+$X44/12</f>
        <v>1516.6666666666667</v>
      </c>
      <c r="O44" s="125">
        <f t="shared" ref="O44:P44" si="89">+$X44/12</f>
        <v>1516.6666666666667</v>
      </c>
      <c r="P44" s="125">
        <f t="shared" si="89"/>
        <v>1516.6666666666667</v>
      </c>
      <c r="Q44" s="124">
        <f>SUM(N44:P44)</f>
        <v>4550</v>
      </c>
      <c r="R44" s="120"/>
      <c r="S44" s="125">
        <f>+$X44/12</f>
        <v>1516.6666666666667</v>
      </c>
      <c r="T44" s="125">
        <f t="shared" ref="T44:U44" si="90">+$X44/12</f>
        <v>1516.6666666666667</v>
      </c>
      <c r="U44" s="125">
        <f t="shared" si="90"/>
        <v>1516.6666666666667</v>
      </c>
      <c r="V44" s="124">
        <f>SUM(S44:U44)</f>
        <v>4550</v>
      </c>
      <c r="W44" s="120"/>
      <c r="X44" s="125">
        <v>18200</v>
      </c>
      <c r="Y44" s="131"/>
      <c r="Z44" s="130"/>
    </row>
    <row r="45" spans="1:26" x14ac:dyDescent="0.2">
      <c r="A45" s="114" t="s">
        <v>216</v>
      </c>
      <c r="B45" s="119">
        <v>3000</v>
      </c>
      <c r="C45" s="120"/>
      <c r="D45" s="119"/>
      <c r="E45" s="119"/>
      <c r="F45" s="119">
        <f>+$X45/10</f>
        <v>0</v>
      </c>
      <c r="G45" s="121">
        <f>SUM(D45:F45)</f>
        <v>0</v>
      </c>
      <c r="H45" s="122"/>
      <c r="I45" s="119">
        <f t="shared" ref="I45:K45" si="91">+$X45/10</f>
        <v>0</v>
      </c>
      <c r="J45" s="119">
        <f t="shared" si="91"/>
        <v>0</v>
      </c>
      <c r="K45" s="119">
        <f t="shared" si="91"/>
        <v>0</v>
      </c>
      <c r="L45" s="121">
        <f>SUM(I45:K45)</f>
        <v>0</v>
      </c>
      <c r="M45" s="120"/>
      <c r="N45" s="119">
        <f t="shared" ref="N45:P45" si="92">+$X45/10</f>
        <v>0</v>
      </c>
      <c r="O45" s="119">
        <f t="shared" si="92"/>
        <v>0</v>
      </c>
      <c r="P45" s="119">
        <f t="shared" si="92"/>
        <v>0</v>
      </c>
      <c r="Q45" s="121">
        <f>SUM(N45:P45)</f>
        <v>0</v>
      </c>
      <c r="R45" s="120"/>
      <c r="S45" s="119">
        <f t="shared" ref="S45:U45" si="93">+$X45/10</f>
        <v>0</v>
      </c>
      <c r="T45" s="119">
        <f t="shared" si="93"/>
        <v>0</v>
      </c>
      <c r="U45" s="119">
        <f t="shared" si="93"/>
        <v>0</v>
      </c>
      <c r="V45" s="121">
        <f>SUM(S45:U45)</f>
        <v>0</v>
      </c>
      <c r="W45" s="120"/>
      <c r="X45" s="119">
        <v>0</v>
      </c>
      <c r="Y45" s="131"/>
      <c r="Z45" s="130"/>
    </row>
    <row r="46" spans="1:26" x14ac:dyDescent="0.2">
      <c r="A46" s="114" t="s">
        <v>217</v>
      </c>
      <c r="B46" s="119">
        <v>21200</v>
      </c>
      <c r="C46" s="120"/>
      <c r="D46" s="119">
        <f t="shared" ref="D46:G46" si="94">SUM(D43:D45)</f>
        <v>1516.6666666666667</v>
      </c>
      <c r="E46" s="119">
        <f t="shared" si="94"/>
        <v>1516.6666666666667</v>
      </c>
      <c r="F46" s="119">
        <f t="shared" si="94"/>
        <v>1516.6666666666667</v>
      </c>
      <c r="G46" s="119">
        <f t="shared" si="94"/>
        <v>4550</v>
      </c>
      <c r="H46" s="122"/>
      <c r="I46" s="119">
        <f>SUM(I43:I45)</f>
        <v>1516.6666666666667</v>
      </c>
      <c r="J46" s="119">
        <f t="shared" ref="J46:K46" si="95">SUM(J43:J45)</f>
        <v>1516.6666666666667</v>
      </c>
      <c r="K46" s="119">
        <f t="shared" si="95"/>
        <v>1516.6666666666667</v>
      </c>
      <c r="L46" s="123">
        <f t="shared" ref="L46" si="96">SUM(I46:K46)</f>
        <v>4550</v>
      </c>
      <c r="M46" s="120"/>
      <c r="N46" s="119">
        <f t="shared" ref="N46:P46" si="97">SUM(N43:N45)</f>
        <v>1516.6666666666667</v>
      </c>
      <c r="O46" s="119">
        <f t="shared" si="97"/>
        <v>1516.6666666666667</v>
      </c>
      <c r="P46" s="119">
        <f t="shared" si="97"/>
        <v>1516.6666666666667</v>
      </c>
      <c r="Q46" s="123">
        <f t="shared" ref="Q46" si="98">SUM(N46:P46)</f>
        <v>4550</v>
      </c>
      <c r="R46" s="120"/>
      <c r="S46" s="119">
        <f t="shared" ref="S46:U46" si="99">SUM(S43:S45)</f>
        <v>1516.6666666666667</v>
      </c>
      <c r="T46" s="119">
        <f t="shared" si="99"/>
        <v>1516.6666666666667</v>
      </c>
      <c r="U46" s="119">
        <f t="shared" si="99"/>
        <v>1516.6666666666667</v>
      </c>
      <c r="V46" s="123">
        <f t="shared" ref="V46" si="100">SUM(S46:U46)</f>
        <v>4550</v>
      </c>
      <c r="W46" s="120"/>
      <c r="X46" s="119">
        <f>SUM(X43:X45)</f>
        <v>18200</v>
      </c>
      <c r="Y46" s="131"/>
      <c r="Z46" s="130"/>
    </row>
    <row r="47" spans="1:26" x14ac:dyDescent="0.2">
      <c r="A47" s="114"/>
      <c r="B47" s="115"/>
      <c r="C47" s="116"/>
      <c r="D47" s="115"/>
      <c r="E47" s="115"/>
      <c r="F47" s="115"/>
      <c r="G47" s="115"/>
      <c r="H47" s="116"/>
      <c r="I47" s="115"/>
      <c r="J47" s="115"/>
      <c r="K47" s="115"/>
      <c r="L47" s="115"/>
      <c r="M47" s="116"/>
      <c r="N47" s="115"/>
      <c r="O47" s="115"/>
      <c r="P47" s="115"/>
      <c r="Q47" s="115"/>
      <c r="R47" s="116"/>
      <c r="S47" s="115"/>
      <c r="T47" s="115"/>
      <c r="U47" s="115"/>
      <c r="V47" s="115"/>
      <c r="W47" s="116"/>
      <c r="X47" s="115"/>
      <c r="Y47" s="131"/>
      <c r="Z47" s="130"/>
    </row>
    <row r="48" spans="1:26" x14ac:dyDescent="0.2">
      <c r="A48" s="114" t="s">
        <v>218</v>
      </c>
      <c r="B48" s="115"/>
      <c r="C48" s="116"/>
      <c r="D48" s="115"/>
      <c r="E48" s="115"/>
      <c r="F48" s="115"/>
      <c r="G48" s="115"/>
      <c r="H48" s="116"/>
      <c r="I48" s="115"/>
      <c r="J48" s="115"/>
      <c r="K48" s="115"/>
      <c r="L48" s="115"/>
      <c r="M48" s="116"/>
      <c r="N48" s="115"/>
      <c r="O48" s="115"/>
      <c r="P48" s="115"/>
      <c r="Q48" s="115"/>
      <c r="R48" s="116"/>
      <c r="S48" s="115"/>
      <c r="T48" s="115"/>
      <c r="U48" s="115"/>
      <c r="V48" s="115"/>
      <c r="W48" s="116"/>
      <c r="X48" s="115"/>
      <c r="Y48" s="131"/>
      <c r="Z48" s="130"/>
    </row>
    <row r="49" spans="1:26" x14ac:dyDescent="0.2">
      <c r="A49" s="114" t="s">
        <v>219</v>
      </c>
      <c r="B49" s="125">
        <v>220000</v>
      </c>
      <c r="C49" s="120"/>
      <c r="D49" s="125"/>
      <c r="E49" s="125"/>
      <c r="F49" s="125"/>
      <c r="G49" s="124">
        <f t="shared" ref="G49:G52" si="101">SUM(D49:F49)</f>
        <v>0</v>
      </c>
      <c r="H49" s="122"/>
      <c r="I49" s="125"/>
      <c r="J49" s="125"/>
      <c r="K49" s="125"/>
      <c r="L49" s="124">
        <f t="shared" ref="L49:L52" si="102">SUM(I49:K49)</f>
        <v>0</v>
      </c>
      <c r="M49" s="120"/>
      <c r="N49" s="125"/>
      <c r="O49" s="125"/>
      <c r="P49" s="125"/>
      <c r="Q49" s="124">
        <f t="shared" ref="Q49:Q51" si="103">SUM(N49:P49)</f>
        <v>0</v>
      </c>
      <c r="R49" s="120"/>
      <c r="S49" s="125">
        <f>+$X49/3</f>
        <v>73333.333333333328</v>
      </c>
      <c r="T49" s="125">
        <f t="shared" ref="T49:U51" si="104">+$X49/3</f>
        <v>73333.333333333328</v>
      </c>
      <c r="U49" s="125">
        <f t="shared" si="104"/>
        <v>73333.333333333328</v>
      </c>
      <c r="V49" s="124">
        <f t="shared" ref="V49:V52" si="105">SUM(S49:U49)</f>
        <v>220000</v>
      </c>
      <c r="W49" s="120"/>
      <c r="X49" s="125">
        <v>220000</v>
      </c>
      <c r="Y49" s="131"/>
      <c r="Z49" s="130"/>
    </row>
    <row r="50" spans="1:26" x14ac:dyDescent="0.2">
      <c r="A50" s="114" t="s">
        <v>220</v>
      </c>
      <c r="B50" s="125">
        <v>85750</v>
      </c>
      <c r="C50" s="120"/>
      <c r="D50" s="125">
        <f>+$X50/12</f>
        <v>7145.833333333333</v>
      </c>
      <c r="E50" s="125">
        <f t="shared" ref="E50:F50" si="106">+$X50/12</f>
        <v>7145.833333333333</v>
      </c>
      <c r="F50" s="125">
        <f t="shared" si="106"/>
        <v>7145.833333333333</v>
      </c>
      <c r="G50" s="124">
        <f>SUM(D50:F50)</f>
        <v>21437.5</v>
      </c>
      <c r="H50" s="122"/>
      <c r="I50" s="125">
        <f>+$X50/12</f>
        <v>7145.833333333333</v>
      </c>
      <c r="J50" s="125">
        <f t="shared" ref="J50:K50" si="107">+$X50/12</f>
        <v>7145.833333333333</v>
      </c>
      <c r="K50" s="125">
        <f t="shared" si="107"/>
        <v>7145.833333333333</v>
      </c>
      <c r="L50" s="124">
        <f>SUM(I50:K50)</f>
        <v>21437.5</v>
      </c>
      <c r="M50" s="120"/>
      <c r="N50" s="125">
        <f>+$X50/12</f>
        <v>7145.833333333333</v>
      </c>
      <c r="O50" s="125">
        <f t="shared" ref="O50:P50" si="108">+$X50/12</f>
        <v>7145.833333333333</v>
      </c>
      <c r="P50" s="125">
        <f t="shared" si="108"/>
        <v>7145.833333333333</v>
      </c>
      <c r="Q50" s="124">
        <f>SUM(N50:P50)</f>
        <v>21437.5</v>
      </c>
      <c r="R50" s="120"/>
      <c r="S50" s="125">
        <f>+$X50/12</f>
        <v>7145.833333333333</v>
      </c>
      <c r="T50" s="125">
        <f t="shared" ref="T50:U50" si="109">+$X50/12</f>
        <v>7145.833333333333</v>
      </c>
      <c r="U50" s="125">
        <f t="shared" si="109"/>
        <v>7145.833333333333</v>
      </c>
      <c r="V50" s="124">
        <f>SUM(S50:U50)</f>
        <v>21437.5</v>
      </c>
      <c r="W50" s="120"/>
      <c r="X50" s="125">
        <v>85750</v>
      </c>
      <c r="Y50" s="131"/>
      <c r="Z50" s="130"/>
    </row>
    <row r="51" spans="1:26" x14ac:dyDescent="0.2">
      <c r="A51" s="114" t="s">
        <v>221</v>
      </c>
      <c r="B51" s="119">
        <v>15000</v>
      </c>
      <c r="C51" s="120"/>
      <c r="D51" s="119"/>
      <c r="E51" s="119"/>
      <c r="F51" s="119"/>
      <c r="G51" s="121">
        <f t="shared" si="101"/>
        <v>0</v>
      </c>
      <c r="H51" s="122"/>
      <c r="I51" s="119"/>
      <c r="J51" s="119"/>
      <c r="K51" s="119"/>
      <c r="L51" s="121">
        <f t="shared" si="102"/>
        <v>0</v>
      </c>
      <c r="M51" s="120"/>
      <c r="N51" s="119"/>
      <c r="O51" s="119"/>
      <c r="P51" s="119"/>
      <c r="Q51" s="121">
        <f t="shared" si="103"/>
        <v>0</v>
      </c>
      <c r="R51" s="120"/>
      <c r="S51" s="119">
        <f>+$X51/3</f>
        <v>5000</v>
      </c>
      <c r="T51" s="119">
        <f t="shared" si="104"/>
        <v>5000</v>
      </c>
      <c r="U51" s="119">
        <f t="shared" si="104"/>
        <v>5000</v>
      </c>
      <c r="V51" s="121">
        <f t="shared" si="105"/>
        <v>15000</v>
      </c>
      <c r="W51" s="120"/>
      <c r="X51" s="119">
        <v>15000</v>
      </c>
      <c r="Y51" s="131"/>
      <c r="Z51" s="130"/>
    </row>
    <row r="52" spans="1:26" x14ac:dyDescent="0.2">
      <c r="A52" s="114" t="s">
        <v>222</v>
      </c>
      <c r="B52" s="119">
        <v>320750</v>
      </c>
      <c r="C52" s="120"/>
      <c r="D52" s="119">
        <f>SUM(D49:D51)</f>
        <v>7145.833333333333</v>
      </c>
      <c r="E52" s="119">
        <f>SUM(E49:E51)</f>
        <v>7145.833333333333</v>
      </c>
      <c r="F52" s="119">
        <f>SUM(F49:F51)</f>
        <v>7145.833333333333</v>
      </c>
      <c r="G52" s="123">
        <f t="shared" si="101"/>
        <v>21437.5</v>
      </c>
      <c r="H52" s="122"/>
      <c r="I52" s="119">
        <f>SUM(I49:I51)</f>
        <v>7145.833333333333</v>
      </c>
      <c r="J52" s="119">
        <f>SUM(J49:J51)</f>
        <v>7145.833333333333</v>
      </c>
      <c r="K52" s="119">
        <f>SUM(K49:K51)</f>
        <v>7145.833333333333</v>
      </c>
      <c r="L52" s="123">
        <f t="shared" si="102"/>
        <v>21437.5</v>
      </c>
      <c r="M52" s="120"/>
      <c r="N52" s="119">
        <f>SUM(N49:N51)</f>
        <v>7145.833333333333</v>
      </c>
      <c r="O52" s="119">
        <f>SUM(O49:O51)</f>
        <v>7145.833333333333</v>
      </c>
      <c r="P52" s="119">
        <f>SUM(P49:P51)</f>
        <v>7145.833333333333</v>
      </c>
      <c r="Q52" s="119">
        <f>SUM(Q49:Q51)</f>
        <v>21437.5</v>
      </c>
      <c r="R52" s="120"/>
      <c r="S52" s="119">
        <f>SUM(S49:S51)</f>
        <v>85479.166666666657</v>
      </c>
      <c r="T52" s="119">
        <f>SUM(T49:T51)</f>
        <v>85479.166666666657</v>
      </c>
      <c r="U52" s="119">
        <f>SUM(U49:U51)</f>
        <v>85479.166666666657</v>
      </c>
      <c r="V52" s="123">
        <f t="shared" si="105"/>
        <v>256437.49999999997</v>
      </c>
      <c r="W52" s="120"/>
      <c r="X52" s="119">
        <f>SUM(X49:X51)</f>
        <v>320750</v>
      </c>
      <c r="Y52" s="131"/>
      <c r="Z52" s="130"/>
    </row>
    <row r="53" spans="1:26" x14ac:dyDescent="0.2">
      <c r="A53" s="114"/>
      <c r="B53" s="115"/>
      <c r="C53" s="116"/>
      <c r="D53" s="115"/>
      <c r="E53" s="115"/>
      <c r="F53" s="115"/>
      <c r="G53" s="115"/>
      <c r="H53" s="116"/>
      <c r="I53" s="115"/>
      <c r="J53" s="115"/>
      <c r="K53" s="115"/>
      <c r="L53" s="115"/>
      <c r="M53" s="116"/>
      <c r="N53" s="115"/>
      <c r="O53" s="115"/>
      <c r="P53" s="115"/>
      <c r="Q53" s="115"/>
      <c r="R53" s="116"/>
      <c r="S53" s="115"/>
      <c r="T53" s="115"/>
      <c r="U53" s="115"/>
      <c r="V53" s="115"/>
      <c r="W53" s="116"/>
      <c r="X53" s="115"/>
      <c r="Y53" s="131"/>
      <c r="Z53" s="130"/>
    </row>
    <row r="54" spans="1:26" x14ac:dyDescent="0.2">
      <c r="A54" s="114" t="s">
        <v>223</v>
      </c>
      <c r="B54" s="115"/>
      <c r="C54" s="116"/>
      <c r="D54" s="115"/>
      <c r="E54" s="115"/>
      <c r="F54" s="115"/>
      <c r="G54" s="115"/>
      <c r="H54" s="116"/>
      <c r="I54" s="115"/>
      <c r="J54" s="115"/>
      <c r="K54" s="115"/>
      <c r="L54" s="115"/>
      <c r="M54" s="116"/>
      <c r="N54" s="115"/>
      <c r="O54" s="115"/>
      <c r="P54" s="115"/>
      <c r="Q54" s="115"/>
      <c r="R54" s="116"/>
      <c r="S54" s="115"/>
      <c r="T54" s="115"/>
      <c r="U54" s="115"/>
      <c r="V54" s="115"/>
      <c r="W54" s="116"/>
      <c r="X54" s="115"/>
      <c r="Y54" s="131"/>
      <c r="Z54" s="130"/>
    </row>
    <row r="55" spans="1:26" x14ac:dyDescent="0.2">
      <c r="A55" s="114" t="s">
        <v>224</v>
      </c>
      <c r="B55" s="119">
        <v>425000</v>
      </c>
      <c r="C55" s="120"/>
      <c r="D55" s="119"/>
      <c r="E55" s="119"/>
      <c r="F55" s="119"/>
      <c r="G55" s="121">
        <f t="shared" ref="G55:G56" si="110">SUM(D55:F55)</f>
        <v>0</v>
      </c>
      <c r="H55" s="120"/>
      <c r="I55" s="119"/>
      <c r="J55" s="119"/>
      <c r="K55" s="119"/>
      <c r="L55" s="121">
        <f t="shared" ref="L55:L56" si="111">SUM(I55:K55)</f>
        <v>0</v>
      </c>
      <c r="M55" s="120"/>
      <c r="N55" s="119"/>
      <c r="O55" s="119"/>
      <c r="P55" s="119"/>
      <c r="Q55" s="121">
        <f t="shared" ref="Q55:Q56" si="112">SUM(N55:P55)</f>
        <v>0</v>
      </c>
      <c r="R55" s="120"/>
      <c r="S55" s="119"/>
      <c r="T55" s="119"/>
      <c r="U55" s="119">
        <v>425000</v>
      </c>
      <c r="V55" s="121">
        <f t="shared" ref="V55:V56" si="113">SUM(S55:U55)</f>
        <v>425000</v>
      </c>
      <c r="W55" s="120"/>
      <c r="X55" s="119">
        <v>425000</v>
      </c>
      <c r="Y55" s="131"/>
      <c r="Z55" s="130"/>
    </row>
    <row r="56" spans="1:26" x14ac:dyDescent="0.2">
      <c r="A56" s="114" t="s">
        <v>225</v>
      </c>
      <c r="B56" s="119">
        <v>425000</v>
      </c>
      <c r="C56" s="120"/>
      <c r="D56" s="119"/>
      <c r="E56" s="119"/>
      <c r="F56" s="119"/>
      <c r="G56" s="123">
        <f t="shared" si="110"/>
        <v>0</v>
      </c>
      <c r="H56" s="120"/>
      <c r="I56" s="119"/>
      <c r="J56" s="119"/>
      <c r="K56" s="119"/>
      <c r="L56" s="123">
        <f t="shared" si="111"/>
        <v>0</v>
      </c>
      <c r="M56" s="120"/>
      <c r="N56" s="119"/>
      <c r="O56" s="119"/>
      <c r="P56" s="119"/>
      <c r="Q56" s="123">
        <f t="shared" si="112"/>
        <v>0</v>
      </c>
      <c r="R56" s="120"/>
      <c r="S56" s="119"/>
      <c r="T56" s="119"/>
      <c r="U56" s="119">
        <v>425000</v>
      </c>
      <c r="V56" s="123">
        <f t="shared" si="113"/>
        <v>425000</v>
      </c>
      <c r="W56" s="120"/>
      <c r="X56" s="119">
        <f>SUM(X55)</f>
        <v>425000</v>
      </c>
      <c r="Y56" s="131"/>
      <c r="Z56" s="130"/>
    </row>
    <row r="57" spans="1:26" x14ac:dyDescent="0.2">
      <c r="A57" s="114"/>
      <c r="B57" s="115"/>
      <c r="C57" s="116"/>
      <c r="D57" s="115"/>
      <c r="E57" s="115"/>
      <c r="F57" s="115"/>
      <c r="G57" s="115"/>
      <c r="H57" s="116"/>
      <c r="I57" s="115"/>
      <c r="J57" s="115"/>
      <c r="K57" s="115"/>
      <c r="L57" s="115"/>
      <c r="M57" s="116"/>
      <c r="N57" s="115"/>
      <c r="O57" s="115"/>
      <c r="P57" s="115"/>
      <c r="Q57" s="115"/>
      <c r="R57" s="116"/>
      <c r="S57" s="115"/>
      <c r="T57" s="115"/>
      <c r="U57" s="115"/>
      <c r="V57" s="115"/>
      <c r="W57" s="116"/>
      <c r="X57" s="115"/>
      <c r="Y57" s="131"/>
      <c r="Z57" s="130"/>
    </row>
    <row r="58" spans="1:26" x14ac:dyDescent="0.2">
      <c r="A58" s="114" t="s">
        <v>226</v>
      </c>
      <c r="B58" s="115"/>
      <c r="C58" s="116"/>
      <c r="D58" s="115"/>
      <c r="E58" s="115"/>
      <c r="F58" s="115"/>
      <c r="G58" s="115"/>
      <c r="H58" s="116"/>
      <c r="I58" s="115"/>
      <c r="J58" s="115"/>
      <c r="K58" s="115"/>
      <c r="L58" s="115"/>
      <c r="M58" s="116"/>
      <c r="N58" s="115"/>
      <c r="O58" s="115"/>
      <c r="P58" s="115"/>
      <c r="Q58" s="115"/>
      <c r="R58" s="116"/>
      <c r="S58" s="115"/>
      <c r="T58" s="115"/>
      <c r="U58" s="115"/>
      <c r="V58" s="115"/>
      <c r="W58" s="116"/>
      <c r="X58" s="115"/>
      <c r="Y58" s="131"/>
      <c r="Z58" s="130"/>
    </row>
    <row r="59" spans="1:26" x14ac:dyDescent="0.2">
      <c r="A59" s="114" t="s">
        <v>361</v>
      </c>
      <c r="B59" s="125">
        <v>3000</v>
      </c>
      <c r="C59" s="120"/>
      <c r="D59" s="125">
        <f t="shared" ref="D59:F60" si="114">+$X59/12</f>
        <v>250</v>
      </c>
      <c r="E59" s="125">
        <f t="shared" si="114"/>
        <v>250</v>
      </c>
      <c r="F59" s="125">
        <f t="shared" si="114"/>
        <v>250</v>
      </c>
      <c r="G59" s="124">
        <f>SUM(D59:F59)</f>
        <v>750</v>
      </c>
      <c r="H59" s="120"/>
      <c r="I59" s="125">
        <f t="shared" ref="I59:K60" si="115">+$X59/12</f>
        <v>250</v>
      </c>
      <c r="J59" s="125">
        <f t="shared" si="115"/>
        <v>250</v>
      </c>
      <c r="K59" s="125">
        <f t="shared" si="115"/>
        <v>250</v>
      </c>
      <c r="L59" s="124">
        <f t="shared" ref="L59:L60" si="116">SUM(I59:K59)</f>
        <v>750</v>
      </c>
      <c r="M59" s="120"/>
      <c r="N59" s="125">
        <f t="shared" ref="N59:P60" si="117">+$X59/12</f>
        <v>250</v>
      </c>
      <c r="O59" s="125">
        <f t="shared" si="117"/>
        <v>250</v>
      </c>
      <c r="P59" s="125">
        <f t="shared" si="117"/>
        <v>250</v>
      </c>
      <c r="Q59" s="124">
        <f t="shared" ref="Q59:Q60" si="118">SUM(N59:P59)</f>
        <v>750</v>
      </c>
      <c r="R59" s="120"/>
      <c r="S59" s="125">
        <f t="shared" ref="S59:U60" si="119">+$X59/12</f>
        <v>250</v>
      </c>
      <c r="T59" s="125">
        <f t="shared" si="119"/>
        <v>250</v>
      </c>
      <c r="U59" s="125">
        <f t="shared" si="119"/>
        <v>250</v>
      </c>
      <c r="V59" s="124">
        <f t="shared" ref="V59:V60" si="120">SUM(S59:U59)</f>
        <v>750</v>
      </c>
      <c r="W59" s="120"/>
      <c r="X59" s="125">
        <v>3000</v>
      </c>
      <c r="Y59" s="131"/>
      <c r="Z59" s="130"/>
    </row>
    <row r="60" spans="1:26" x14ac:dyDescent="0.2">
      <c r="A60" s="114" t="s">
        <v>227</v>
      </c>
      <c r="B60" s="119">
        <v>22500</v>
      </c>
      <c r="C60" s="120"/>
      <c r="D60" s="119">
        <f t="shared" si="114"/>
        <v>2318.5833333333335</v>
      </c>
      <c r="E60" s="119">
        <f t="shared" si="114"/>
        <v>2318.5833333333335</v>
      </c>
      <c r="F60" s="119">
        <f t="shared" si="114"/>
        <v>2318.5833333333335</v>
      </c>
      <c r="G60" s="121">
        <f>SUM(D60:F60)</f>
        <v>6955.75</v>
      </c>
      <c r="H60" s="120"/>
      <c r="I60" s="119">
        <f t="shared" si="115"/>
        <v>2318.5833333333335</v>
      </c>
      <c r="J60" s="119">
        <f t="shared" si="115"/>
        <v>2318.5833333333335</v>
      </c>
      <c r="K60" s="119">
        <f t="shared" si="115"/>
        <v>2318.5833333333335</v>
      </c>
      <c r="L60" s="121">
        <f t="shared" si="116"/>
        <v>6955.75</v>
      </c>
      <c r="M60" s="120"/>
      <c r="N60" s="119">
        <f t="shared" si="117"/>
        <v>2318.5833333333335</v>
      </c>
      <c r="O60" s="119">
        <f t="shared" si="117"/>
        <v>2318.5833333333335</v>
      </c>
      <c r="P60" s="119">
        <f t="shared" si="117"/>
        <v>2318.5833333333335</v>
      </c>
      <c r="Q60" s="121">
        <f t="shared" si="118"/>
        <v>6955.75</v>
      </c>
      <c r="R60" s="120"/>
      <c r="S60" s="119">
        <f t="shared" si="119"/>
        <v>2318.5833333333335</v>
      </c>
      <c r="T60" s="119">
        <f t="shared" si="119"/>
        <v>2318.5833333333335</v>
      </c>
      <c r="U60" s="119">
        <f t="shared" si="119"/>
        <v>2318.5833333333335</v>
      </c>
      <c r="V60" s="121">
        <f t="shared" si="120"/>
        <v>6955.75</v>
      </c>
      <c r="W60" s="120"/>
      <c r="X60" s="119">
        <v>27823</v>
      </c>
      <c r="Y60" s="131"/>
      <c r="Z60" s="130"/>
    </row>
    <row r="61" spans="1:26" x14ac:dyDescent="0.2">
      <c r="A61" s="114" t="s">
        <v>228</v>
      </c>
      <c r="B61" s="119">
        <v>25500</v>
      </c>
      <c r="C61" s="120"/>
      <c r="D61" s="119">
        <f>SUM(D59:D60)</f>
        <v>2568.5833333333335</v>
      </c>
      <c r="E61" s="119">
        <f>SUM(E59:E60)</f>
        <v>2568.5833333333335</v>
      </c>
      <c r="F61" s="119">
        <f>SUM(F59:F60)</f>
        <v>2568.5833333333335</v>
      </c>
      <c r="G61" s="123">
        <f>SUM(D61:F61)</f>
        <v>7705.75</v>
      </c>
      <c r="H61" s="120"/>
      <c r="I61" s="119">
        <f>SUM(I59:I60)</f>
        <v>2568.5833333333335</v>
      </c>
      <c r="J61" s="119">
        <f>SUM(J59:J60)</f>
        <v>2568.5833333333335</v>
      </c>
      <c r="K61" s="119">
        <f>SUM(K59:K60)</f>
        <v>2568.5833333333335</v>
      </c>
      <c r="L61" s="123">
        <f t="shared" ref="L61" si="121">SUM(I61:K61)</f>
        <v>7705.75</v>
      </c>
      <c r="M61" s="120"/>
      <c r="N61" s="119">
        <f>SUM(N59:N60)</f>
        <v>2568.5833333333335</v>
      </c>
      <c r="O61" s="119">
        <f>SUM(O59:O60)</f>
        <v>2568.5833333333335</v>
      </c>
      <c r="P61" s="119">
        <f>SUM(P59:P60)</f>
        <v>2568.5833333333335</v>
      </c>
      <c r="Q61" s="123">
        <f t="shared" ref="Q61" si="122">SUM(N61:P61)</f>
        <v>7705.75</v>
      </c>
      <c r="R61" s="120"/>
      <c r="S61" s="119">
        <f>SUM(S59:S60)</f>
        <v>2568.5833333333335</v>
      </c>
      <c r="T61" s="119">
        <f>SUM(T59:T60)</f>
        <v>2568.5833333333335</v>
      </c>
      <c r="U61" s="119">
        <f>SUM(U59:U60)</f>
        <v>2568.5833333333335</v>
      </c>
      <c r="V61" s="123">
        <f t="shared" ref="V61" si="123">SUM(S61:U61)</f>
        <v>7705.75</v>
      </c>
      <c r="W61" s="120"/>
      <c r="X61" s="119">
        <f>SUM(X59:X60)</f>
        <v>30823</v>
      </c>
      <c r="Y61" s="131"/>
      <c r="Z61" s="130"/>
    </row>
    <row r="62" spans="1:26" x14ac:dyDescent="0.2">
      <c r="A62" s="114"/>
      <c r="B62" s="115"/>
      <c r="C62" s="116"/>
      <c r="D62" s="115"/>
      <c r="E62" s="115"/>
      <c r="F62" s="115"/>
      <c r="G62" s="115"/>
      <c r="H62" s="116"/>
      <c r="I62" s="115"/>
      <c r="J62" s="115"/>
      <c r="K62" s="115"/>
      <c r="L62" s="115"/>
      <c r="M62" s="116"/>
      <c r="N62" s="115"/>
      <c r="O62" s="115"/>
      <c r="P62" s="115"/>
      <c r="Q62" s="115"/>
      <c r="R62" s="116"/>
      <c r="S62" s="115"/>
      <c r="T62" s="115"/>
      <c r="U62" s="115"/>
      <c r="V62" s="115"/>
      <c r="W62" s="116"/>
      <c r="X62" s="115"/>
      <c r="Y62" s="131"/>
    </row>
    <row r="63" spans="1:26" x14ac:dyDescent="0.2">
      <c r="A63" s="114" t="s">
        <v>229</v>
      </c>
      <c r="B63" s="125">
        <v>9103292</v>
      </c>
      <c r="C63" s="120"/>
      <c r="D63" s="125">
        <f>+D15+D19+D23+D29+D33+D38+D46+D52+D56+D61</f>
        <v>187699.08333333331</v>
      </c>
      <c r="E63" s="125">
        <f>+E15+E19+E23+E29+E33+E38+E46+E52+E56+E61</f>
        <v>785685.53787878784</v>
      </c>
      <c r="F63" s="125">
        <f>+F15+F19+F23+F29+F33+F38+F46+F52+F56+F61</f>
        <v>795735.53787878784</v>
      </c>
      <c r="G63" s="124">
        <f>SUM(D63:F63)</f>
        <v>1769120.1590909089</v>
      </c>
      <c r="H63" s="120"/>
      <c r="I63" s="125">
        <f>+I15+I19+I23+I29+I33+I38+I46+I52+I56+I61</f>
        <v>795735.53787878784</v>
      </c>
      <c r="J63" s="125">
        <f>+J15+J19+J23+J29+J33+J38+J46+J52+J56+J61</f>
        <v>795735.53787878784</v>
      </c>
      <c r="K63" s="125">
        <f>+K15+K19+K23+K29+K33+K38+K46+K52+K56+K61</f>
        <v>795735.53787878784</v>
      </c>
      <c r="L63" s="124">
        <f>SUM(I63:K63)</f>
        <v>2387206.6136363633</v>
      </c>
      <c r="M63" s="120"/>
      <c r="N63" s="125">
        <f>+N15+N19+N23+N29+N33+N38+N46+N52+N56+N61</f>
        <v>795735.53787878784</v>
      </c>
      <c r="O63" s="125">
        <f>+O15+O19+O23+O29+O33+O38+O46+O52+O56+O61</f>
        <v>795735.53787878784</v>
      </c>
      <c r="P63" s="125">
        <f>+P15+P19+P23+P29+P33+P38+P46+P52+P56+P61</f>
        <v>795735.53787878784</v>
      </c>
      <c r="Q63" s="124">
        <f>SUM(N63:P63)</f>
        <v>2387206.6136363633</v>
      </c>
      <c r="R63" s="120"/>
      <c r="S63" s="125">
        <f>+S15+S19+S23+S29+S33+S38+S46+S52+S56+S61</f>
        <v>874068.8712121211</v>
      </c>
      <c r="T63" s="125">
        <f>+T15+T19+T23+T29+T33+T38+T46+T52+T56+T61</f>
        <v>874068.8712121211</v>
      </c>
      <c r="U63" s="125">
        <f>+U15+U19+U23+U29+U33+U38+U46+U52+U56+U61</f>
        <v>1299068.8712121209</v>
      </c>
      <c r="V63" s="124">
        <f>SUM(S63:U63)</f>
        <v>3047206.6136363633</v>
      </c>
      <c r="W63" s="120"/>
      <c r="X63" s="125">
        <f>+X15+X19+X23+X29+X33+X38+X46+X52+X56+X61</f>
        <v>9590740</v>
      </c>
      <c r="Y63" s="131"/>
      <c r="Z63" s="130"/>
    </row>
    <row r="64" spans="1:26" x14ac:dyDescent="0.2">
      <c r="A64" s="114"/>
      <c r="B64" s="115"/>
      <c r="C64" s="116"/>
      <c r="D64" s="115"/>
      <c r="E64" s="115"/>
      <c r="F64" s="115"/>
      <c r="G64" s="115"/>
      <c r="H64" s="116"/>
      <c r="I64" s="115"/>
      <c r="J64" s="115"/>
      <c r="K64" s="115"/>
      <c r="L64" s="115"/>
      <c r="M64" s="116"/>
      <c r="N64" s="115"/>
      <c r="O64" s="115"/>
      <c r="P64" s="115"/>
      <c r="Q64" s="115"/>
      <c r="R64" s="116"/>
      <c r="S64" s="115"/>
      <c r="T64" s="115"/>
      <c r="U64" s="115"/>
      <c r="V64" s="115"/>
      <c r="W64" s="116"/>
      <c r="X64" s="115"/>
      <c r="Y64" s="131"/>
      <c r="Z64" s="131"/>
    </row>
    <row r="65" spans="1:26" x14ac:dyDescent="0.2">
      <c r="A65" s="114" t="s">
        <v>230</v>
      </c>
      <c r="B65" s="115"/>
      <c r="C65" s="116"/>
      <c r="D65" s="115"/>
      <c r="E65" s="115"/>
      <c r="F65" s="115"/>
      <c r="G65" s="115"/>
      <c r="H65" s="116"/>
      <c r="I65" s="115"/>
      <c r="J65" s="115"/>
      <c r="K65" s="115"/>
      <c r="L65" s="115"/>
      <c r="M65" s="116"/>
      <c r="N65" s="115"/>
      <c r="O65" s="115"/>
      <c r="P65" s="115"/>
      <c r="Q65" s="115"/>
      <c r="R65" s="116"/>
      <c r="S65" s="115"/>
      <c r="T65" s="115"/>
      <c r="U65" s="115"/>
      <c r="V65" s="115"/>
      <c r="W65" s="116"/>
      <c r="X65" s="115"/>
      <c r="Y65" s="131"/>
    </row>
    <row r="66" spans="1:26" x14ac:dyDescent="0.2">
      <c r="A66" s="114"/>
      <c r="B66" s="115"/>
      <c r="C66" s="116"/>
      <c r="D66" s="115"/>
      <c r="E66" s="115"/>
      <c r="F66" s="115"/>
      <c r="G66" s="115"/>
      <c r="H66" s="116"/>
      <c r="I66" s="115"/>
      <c r="J66" s="115"/>
      <c r="K66" s="115"/>
      <c r="L66" s="115"/>
      <c r="M66" s="116"/>
      <c r="N66" s="115"/>
      <c r="O66" s="115"/>
      <c r="P66" s="115"/>
      <c r="Q66" s="115"/>
      <c r="R66" s="116"/>
      <c r="S66" s="115"/>
      <c r="T66" s="115"/>
      <c r="U66" s="115"/>
      <c r="V66" s="115"/>
      <c r="W66" s="116"/>
      <c r="X66" s="115"/>
      <c r="Y66" s="131"/>
    </row>
    <row r="67" spans="1:26" x14ac:dyDescent="0.2">
      <c r="A67" s="114" t="s">
        <v>14</v>
      </c>
      <c r="B67" s="115"/>
      <c r="C67" s="116"/>
      <c r="D67" s="115"/>
      <c r="E67" s="115"/>
      <c r="F67" s="115"/>
      <c r="G67" s="115"/>
      <c r="H67" s="116"/>
      <c r="I67" s="115"/>
      <c r="J67" s="115"/>
      <c r="K67" s="115"/>
      <c r="L67" s="115"/>
      <c r="M67" s="116"/>
      <c r="N67" s="115"/>
      <c r="O67" s="115"/>
      <c r="P67" s="115"/>
      <c r="Q67" s="115"/>
      <c r="R67" s="116"/>
      <c r="S67" s="115"/>
      <c r="T67" s="115"/>
      <c r="U67" s="115"/>
      <c r="V67" s="115"/>
      <c r="W67" s="116"/>
      <c r="X67" s="115"/>
      <c r="Y67" s="131"/>
    </row>
    <row r="68" spans="1:26" x14ac:dyDescent="0.2">
      <c r="A68" s="114"/>
      <c r="B68" s="115"/>
      <c r="C68" s="116"/>
      <c r="D68" s="115"/>
      <c r="E68" s="115"/>
      <c r="F68" s="115"/>
      <c r="G68" s="115"/>
      <c r="H68" s="116"/>
      <c r="I68" s="115"/>
      <c r="J68" s="115"/>
      <c r="K68" s="115"/>
      <c r="L68" s="115"/>
      <c r="M68" s="116"/>
      <c r="N68" s="115"/>
      <c r="O68" s="115"/>
      <c r="P68" s="115"/>
      <c r="Q68" s="115"/>
      <c r="R68" s="116"/>
      <c r="S68" s="115"/>
      <c r="T68" s="115"/>
      <c r="U68" s="115"/>
      <c r="V68" s="115"/>
      <c r="W68" s="116"/>
      <c r="X68" s="115"/>
      <c r="Y68" s="131"/>
    </row>
    <row r="69" spans="1:26" x14ac:dyDescent="0.2">
      <c r="A69" s="114" t="s">
        <v>231</v>
      </c>
      <c r="B69" s="115"/>
      <c r="C69" s="116"/>
      <c r="D69" s="115"/>
      <c r="E69" s="115"/>
      <c r="F69" s="115"/>
      <c r="G69" s="115"/>
      <c r="H69" s="116"/>
      <c r="I69" s="115"/>
      <c r="J69" s="115"/>
      <c r="K69" s="115"/>
      <c r="L69" s="115"/>
      <c r="M69" s="116"/>
      <c r="N69" s="115"/>
      <c r="O69" s="115"/>
      <c r="P69" s="115"/>
      <c r="Q69" s="115"/>
      <c r="R69" s="116"/>
      <c r="S69" s="115"/>
      <c r="T69" s="115"/>
      <c r="U69" s="115"/>
      <c r="V69" s="115"/>
      <c r="W69" s="116"/>
      <c r="X69" s="115"/>
      <c r="Y69" s="131"/>
    </row>
    <row r="70" spans="1:26" x14ac:dyDescent="0.2">
      <c r="A70" s="114" t="s">
        <v>232</v>
      </c>
      <c r="B70" s="125">
        <v>2639093</v>
      </c>
      <c r="C70" s="120"/>
      <c r="D70" s="125"/>
      <c r="E70" s="125">
        <f>+$X70/11</f>
        <v>256337.54545454544</v>
      </c>
      <c r="F70" s="125">
        <f>+$X70/11</f>
        <v>256337.54545454544</v>
      </c>
      <c r="G70" s="124">
        <f>SUM(D70:F70)</f>
        <v>512675.09090909088</v>
      </c>
      <c r="H70" s="120"/>
      <c r="I70" s="125">
        <f t="shared" ref="I70:K70" si="124">+$X70/11</f>
        <v>256337.54545454544</v>
      </c>
      <c r="J70" s="125">
        <f t="shared" si="124"/>
        <v>256337.54545454544</v>
      </c>
      <c r="K70" s="125">
        <f t="shared" si="124"/>
        <v>256337.54545454544</v>
      </c>
      <c r="L70" s="124">
        <f>SUM(I70:K70)</f>
        <v>769012.63636363635</v>
      </c>
      <c r="M70" s="120"/>
      <c r="N70" s="125">
        <f t="shared" ref="N70:P70" si="125">+$X70/11</f>
        <v>256337.54545454544</v>
      </c>
      <c r="O70" s="125">
        <f t="shared" si="125"/>
        <v>256337.54545454544</v>
      </c>
      <c r="P70" s="125">
        <f t="shared" si="125"/>
        <v>256337.54545454544</v>
      </c>
      <c r="Q70" s="124">
        <f>SUM(N70:P70)</f>
        <v>769012.63636363635</v>
      </c>
      <c r="R70" s="120"/>
      <c r="S70" s="125">
        <f t="shared" ref="S70:U70" si="126">+$X70/11</f>
        <v>256337.54545454544</v>
      </c>
      <c r="T70" s="125">
        <f t="shared" si="126"/>
        <v>256337.54545454544</v>
      </c>
      <c r="U70" s="125">
        <f t="shared" si="126"/>
        <v>256337.54545454544</v>
      </c>
      <c r="V70" s="124">
        <f>SUM(S70:U70)</f>
        <v>769012.63636363635</v>
      </c>
      <c r="W70" s="120"/>
      <c r="X70" s="125">
        <v>2819713</v>
      </c>
      <c r="Y70" s="131"/>
      <c r="Z70" s="130"/>
    </row>
    <row r="71" spans="1:26" x14ac:dyDescent="0.2">
      <c r="A71" s="114" t="s">
        <v>233</v>
      </c>
      <c r="B71" s="125">
        <v>754879</v>
      </c>
      <c r="C71" s="120"/>
      <c r="D71" s="125">
        <f t="shared" ref="D71:F77" si="127">+$X71/12</f>
        <v>63489.666666666664</v>
      </c>
      <c r="E71" s="125">
        <f t="shared" si="127"/>
        <v>63489.666666666664</v>
      </c>
      <c r="F71" s="125">
        <f t="shared" si="127"/>
        <v>63489.666666666664</v>
      </c>
      <c r="G71" s="124">
        <f t="shared" ref="G71:G77" si="128">SUM(D71:F71)</f>
        <v>190469</v>
      </c>
      <c r="H71" s="120"/>
      <c r="I71" s="125">
        <f t="shared" ref="I71:K77" si="129">+$X71/12</f>
        <v>63489.666666666664</v>
      </c>
      <c r="J71" s="125">
        <f t="shared" si="129"/>
        <v>63489.666666666664</v>
      </c>
      <c r="K71" s="125">
        <f t="shared" si="129"/>
        <v>63489.666666666664</v>
      </c>
      <c r="L71" s="124">
        <f t="shared" ref="L71:L77" si="130">SUM(I71:K71)</f>
        <v>190469</v>
      </c>
      <c r="M71" s="120"/>
      <c r="N71" s="125">
        <f t="shared" ref="N71:P77" si="131">+$X71/12</f>
        <v>63489.666666666664</v>
      </c>
      <c r="O71" s="125">
        <f t="shared" si="131"/>
        <v>63489.666666666664</v>
      </c>
      <c r="P71" s="125">
        <f t="shared" si="131"/>
        <v>63489.666666666664</v>
      </c>
      <c r="Q71" s="124">
        <f t="shared" ref="Q71:Q77" si="132">SUM(N71:P71)</f>
        <v>190469</v>
      </c>
      <c r="R71" s="120"/>
      <c r="S71" s="125">
        <f t="shared" ref="S71:U77" si="133">+$X71/12</f>
        <v>63489.666666666664</v>
      </c>
      <c r="T71" s="125">
        <f t="shared" si="133"/>
        <v>63489.666666666664</v>
      </c>
      <c r="U71" s="125">
        <f t="shared" si="133"/>
        <v>63489.666666666664</v>
      </c>
      <c r="V71" s="124">
        <f t="shared" ref="V71:V78" si="134">SUM(S71:U71)</f>
        <v>190469</v>
      </c>
      <c r="W71" s="120"/>
      <c r="X71" s="125">
        <v>761876</v>
      </c>
      <c r="Y71" s="131"/>
      <c r="Z71" s="130"/>
    </row>
    <row r="72" spans="1:26" x14ac:dyDescent="0.2">
      <c r="A72" s="114" t="s">
        <v>234</v>
      </c>
      <c r="B72" s="125">
        <v>152639</v>
      </c>
      <c r="C72" s="120"/>
      <c r="D72" s="125">
        <f t="shared" si="127"/>
        <v>12523.583333333334</v>
      </c>
      <c r="E72" s="125">
        <f t="shared" si="127"/>
        <v>12523.583333333334</v>
      </c>
      <c r="F72" s="125">
        <f t="shared" si="127"/>
        <v>12523.583333333334</v>
      </c>
      <c r="G72" s="124">
        <f t="shared" si="128"/>
        <v>37570.75</v>
      </c>
      <c r="H72" s="120"/>
      <c r="I72" s="125">
        <f t="shared" si="129"/>
        <v>12523.583333333334</v>
      </c>
      <c r="J72" s="125">
        <f t="shared" si="129"/>
        <v>12523.583333333334</v>
      </c>
      <c r="K72" s="125">
        <f t="shared" si="129"/>
        <v>12523.583333333334</v>
      </c>
      <c r="L72" s="124">
        <f t="shared" si="130"/>
        <v>37570.75</v>
      </c>
      <c r="M72" s="120"/>
      <c r="N72" s="125">
        <f t="shared" si="131"/>
        <v>12523.583333333334</v>
      </c>
      <c r="O72" s="125">
        <f t="shared" si="131"/>
        <v>12523.583333333334</v>
      </c>
      <c r="P72" s="125">
        <f t="shared" si="131"/>
        <v>12523.583333333334</v>
      </c>
      <c r="Q72" s="124">
        <f t="shared" si="132"/>
        <v>37570.75</v>
      </c>
      <c r="R72" s="120"/>
      <c r="S72" s="125">
        <f t="shared" si="133"/>
        <v>12523.583333333334</v>
      </c>
      <c r="T72" s="125">
        <f t="shared" si="133"/>
        <v>12523.583333333334</v>
      </c>
      <c r="U72" s="125">
        <f t="shared" si="133"/>
        <v>12523.583333333334</v>
      </c>
      <c r="V72" s="124">
        <f t="shared" si="134"/>
        <v>37570.75</v>
      </c>
      <c r="W72" s="120"/>
      <c r="X72" s="125">
        <v>150283</v>
      </c>
      <c r="Y72" s="131"/>
      <c r="Z72" s="130"/>
    </row>
    <row r="73" spans="1:26" x14ac:dyDescent="0.2">
      <c r="A73" s="114" t="s">
        <v>235</v>
      </c>
      <c r="B73" s="125">
        <v>410350</v>
      </c>
      <c r="C73" s="120"/>
      <c r="D73" s="125">
        <f t="shared" si="127"/>
        <v>40366.5</v>
      </c>
      <c r="E73" s="125">
        <f t="shared" si="127"/>
        <v>40366.5</v>
      </c>
      <c r="F73" s="125">
        <f t="shared" si="127"/>
        <v>40366.5</v>
      </c>
      <c r="G73" s="124">
        <f t="shared" si="128"/>
        <v>121099.5</v>
      </c>
      <c r="H73" s="120"/>
      <c r="I73" s="125">
        <f t="shared" si="129"/>
        <v>40366.5</v>
      </c>
      <c r="J73" s="125">
        <f t="shared" si="129"/>
        <v>40366.5</v>
      </c>
      <c r="K73" s="125">
        <f t="shared" si="129"/>
        <v>40366.5</v>
      </c>
      <c r="L73" s="124">
        <f t="shared" si="130"/>
        <v>121099.5</v>
      </c>
      <c r="M73" s="120"/>
      <c r="N73" s="125">
        <f t="shared" si="131"/>
        <v>40366.5</v>
      </c>
      <c r="O73" s="125">
        <f t="shared" si="131"/>
        <v>40366.5</v>
      </c>
      <c r="P73" s="125">
        <f t="shared" si="131"/>
        <v>40366.5</v>
      </c>
      <c r="Q73" s="124">
        <f t="shared" si="132"/>
        <v>121099.5</v>
      </c>
      <c r="R73" s="120"/>
      <c r="S73" s="125">
        <f t="shared" si="133"/>
        <v>40366.5</v>
      </c>
      <c r="T73" s="125">
        <f t="shared" si="133"/>
        <v>40366.5</v>
      </c>
      <c r="U73" s="125">
        <f t="shared" si="133"/>
        <v>40366.5</v>
      </c>
      <c r="V73" s="124">
        <f t="shared" si="134"/>
        <v>121099.5</v>
      </c>
      <c r="W73" s="120"/>
      <c r="X73" s="125">
        <v>484398</v>
      </c>
      <c r="Y73" s="131"/>
      <c r="Z73" s="130"/>
    </row>
    <row r="74" spans="1:26" x14ac:dyDescent="0.2">
      <c r="A74" s="114" t="s">
        <v>236</v>
      </c>
      <c r="B74" s="125">
        <v>214339</v>
      </c>
      <c r="C74" s="120"/>
      <c r="D74" s="125">
        <f t="shared" si="127"/>
        <v>17655.333333333332</v>
      </c>
      <c r="E74" s="125">
        <f t="shared" si="127"/>
        <v>17655.333333333332</v>
      </c>
      <c r="F74" s="125">
        <f t="shared" si="127"/>
        <v>17655.333333333332</v>
      </c>
      <c r="G74" s="124">
        <f t="shared" si="128"/>
        <v>52966</v>
      </c>
      <c r="H74" s="120"/>
      <c r="I74" s="125">
        <f t="shared" si="129"/>
        <v>17655.333333333332</v>
      </c>
      <c r="J74" s="125">
        <f t="shared" si="129"/>
        <v>17655.333333333332</v>
      </c>
      <c r="K74" s="125">
        <f t="shared" si="129"/>
        <v>17655.333333333332</v>
      </c>
      <c r="L74" s="124">
        <f t="shared" si="130"/>
        <v>52966</v>
      </c>
      <c r="M74" s="120"/>
      <c r="N74" s="125">
        <f t="shared" si="131"/>
        <v>17655.333333333332</v>
      </c>
      <c r="O74" s="125">
        <f t="shared" si="131"/>
        <v>17655.333333333332</v>
      </c>
      <c r="P74" s="125">
        <f t="shared" si="131"/>
        <v>17655.333333333332</v>
      </c>
      <c r="Q74" s="124">
        <f t="shared" si="132"/>
        <v>52966</v>
      </c>
      <c r="R74" s="120"/>
      <c r="S74" s="125">
        <f t="shared" si="133"/>
        <v>17655.333333333332</v>
      </c>
      <c r="T74" s="125">
        <f t="shared" si="133"/>
        <v>17655.333333333332</v>
      </c>
      <c r="U74" s="125">
        <f t="shared" si="133"/>
        <v>17655.333333333332</v>
      </c>
      <c r="V74" s="124">
        <f t="shared" si="134"/>
        <v>52966</v>
      </c>
      <c r="W74" s="120"/>
      <c r="X74" s="125">
        <v>211864</v>
      </c>
      <c r="Y74" s="131"/>
      <c r="Z74" s="130"/>
    </row>
    <row r="75" spans="1:26" x14ac:dyDescent="0.2">
      <c r="A75" s="114" t="s">
        <v>237</v>
      </c>
      <c r="B75" s="125">
        <v>416985</v>
      </c>
      <c r="C75" s="120"/>
      <c r="D75" s="125">
        <f t="shared" si="127"/>
        <v>30143.916666666668</v>
      </c>
      <c r="E75" s="125">
        <f t="shared" si="127"/>
        <v>30143.916666666668</v>
      </c>
      <c r="F75" s="125">
        <f t="shared" si="127"/>
        <v>30143.916666666668</v>
      </c>
      <c r="G75" s="124">
        <f t="shared" si="128"/>
        <v>90431.75</v>
      </c>
      <c r="H75" s="120"/>
      <c r="I75" s="125">
        <f t="shared" si="129"/>
        <v>30143.916666666668</v>
      </c>
      <c r="J75" s="125">
        <f t="shared" si="129"/>
        <v>30143.916666666668</v>
      </c>
      <c r="K75" s="125">
        <f t="shared" si="129"/>
        <v>30143.916666666668</v>
      </c>
      <c r="L75" s="124">
        <f t="shared" si="130"/>
        <v>90431.75</v>
      </c>
      <c r="M75" s="120"/>
      <c r="N75" s="125">
        <f t="shared" si="131"/>
        <v>30143.916666666668</v>
      </c>
      <c r="O75" s="125">
        <f t="shared" si="131"/>
        <v>30143.916666666668</v>
      </c>
      <c r="P75" s="125">
        <f t="shared" si="131"/>
        <v>30143.916666666668</v>
      </c>
      <c r="Q75" s="124">
        <f t="shared" si="132"/>
        <v>90431.75</v>
      </c>
      <c r="R75" s="120"/>
      <c r="S75" s="125">
        <f t="shared" si="133"/>
        <v>30143.916666666668</v>
      </c>
      <c r="T75" s="125">
        <f t="shared" si="133"/>
        <v>30143.916666666668</v>
      </c>
      <c r="U75" s="125">
        <f t="shared" si="133"/>
        <v>30143.916666666668</v>
      </c>
      <c r="V75" s="124">
        <f t="shared" si="134"/>
        <v>90431.75</v>
      </c>
      <c r="W75" s="120"/>
      <c r="X75" s="125">
        <f>427896-66169</f>
        <v>361727</v>
      </c>
      <c r="Y75" s="131"/>
      <c r="Z75" s="130"/>
    </row>
    <row r="76" spans="1:26" x14ac:dyDescent="0.2">
      <c r="A76" s="114" t="s">
        <v>238</v>
      </c>
      <c r="B76" s="125">
        <v>64803</v>
      </c>
      <c r="C76" s="120"/>
      <c r="D76" s="125">
        <f t="shared" si="127"/>
        <v>5514.083333333333</v>
      </c>
      <c r="E76" s="125">
        <f t="shared" si="127"/>
        <v>5514.083333333333</v>
      </c>
      <c r="F76" s="125">
        <f t="shared" si="127"/>
        <v>5514.083333333333</v>
      </c>
      <c r="G76" s="124">
        <f t="shared" si="128"/>
        <v>16542.25</v>
      </c>
      <c r="H76" s="120"/>
      <c r="I76" s="125">
        <f t="shared" si="129"/>
        <v>5514.083333333333</v>
      </c>
      <c r="J76" s="125">
        <f t="shared" si="129"/>
        <v>5514.083333333333</v>
      </c>
      <c r="K76" s="125">
        <f t="shared" si="129"/>
        <v>5514.083333333333</v>
      </c>
      <c r="L76" s="124">
        <f t="shared" si="130"/>
        <v>16542.25</v>
      </c>
      <c r="M76" s="120"/>
      <c r="N76" s="125">
        <f t="shared" si="131"/>
        <v>5514.083333333333</v>
      </c>
      <c r="O76" s="125">
        <f t="shared" si="131"/>
        <v>5514.083333333333</v>
      </c>
      <c r="P76" s="125">
        <f t="shared" si="131"/>
        <v>5514.083333333333</v>
      </c>
      <c r="Q76" s="124">
        <f t="shared" si="132"/>
        <v>16542.25</v>
      </c>
      <c r="R76" s="120"/>
      <c r="S76" s="125">
        <f t="shared" si="133"/>
        <v>5514.083333333333</v>
      </c>
      <c r="T76" s="125">
        <f t="shared" si="133"/>
        <v>5514.083333333333</v>
      </c>
      <c r="U76" s="125">
        <f t="shared" si="133"/>
        <v>5514.083333333333</v>
      </c>
      <c r="V76" s="124">
        <f t="shared" si="134"/>
        <v>16542.25</v>
      </c>
      <c r="W76" s="120"/>
      <c r="X76" s="125">
        <v>66169</v>
      </c>
      <c r="Y76" s="131"/>
      <c r="Z76" s="130"/>
    </row>
    <row r="77" spans="1:26" x14ac:dyDescent="0.2">
      <c r="A77" s="114" t="s">
        <v>360</v>
      </c>
      <c r="B77" s="125"/>
      <c r="C77" s="120"/>
      <c r="D77" s="125">
        <f t="shared" si="127"/>
        <v>4811.666666666667</v>
      </c>
      <c r="E77" s="125">
        <f t="shared" si="127"/>
        <v>4811.666666666667</v>
      </c>
      <c r="F77" s="125">
        <f t="shared" si="127"/>
        <v>4811.666666666667</v>
      </c>
      <c r="G77" s="124">
        <f t="shared" si="128"/>
        <v>14435</v>
      </c>
      <c r="H77" s="120"/>
      <c r="I77" s="125">
        <f t="shared" si="129"/>
        <v>4811.666666666667</v>
      </c>
      <c r="J77" s="125">
        <f t="shared" si="129"/>
        <v>4811.666666666667</v>
      </c>
      <c r="K77" s="125">
        <f t="shared" si="129"/>
        <v>4811.666666666667</v>
      </c>
      <c r="L77" s="124">
        <f t="shared" si="130"/>
        <v>14435</v>
      </c>
      <c r="M77" s="120"/>
      <c r="N77" s="125">
        <f t="shared" si="131"/>
        <v>4811.666666666667</v>
      </c>
      <c r="O77" s="125">
        <f t="shared" si="131"/>
        <v>4811.666666666667</v>
      </c>
      <c r="P77" s="125">
        <f t="shared" si="131"/>
        <v>4811.666666666667</v>
      </c>
      <c r="Q77" s="124">
        <f t="shared" si="132"/>
        <v>14435</v>
      </c>
      <c r="R77" s="120"/>
      <c r="S77" s="125">
        <f t="shared" si="133"/>
        <v>4811.666666666667</v>
      </c>
      <c r="T77" s="125">
        <f t="shared" si="133"/>
        <v>4811.666666666667</v>
      </c>
      <c r="U77" s="125">
        <f t="shared" si="133"/>
        <v>4811.666666666667</v>
      </c>
      <c r="V77" s="124">
        <f t="shared" si="134"/>
        <v>14435</v>
      </c>
      <c r="W77" s="120"/>
      <c r="X77" s="125">
        <v>57740</v>
      </c>
      <c r="Y77" s="131"/>
      <c r="Z77" s="130"/>
    </row>
    <row r="78" spans="1:26" x14ac:dyDescent="0.2">
      <c r="A78" s="114" t="s">
        <v>239</v>
      </c>
      <c r="B78" s="119">
        <v>32000</v>
      </c>
      <c r="C78" s="120"/>
      <c r="D78" s="119"/>
      <c r="E78" s="119"/>
      <c r="F78" s="119"/>
      <c r="G78" s="121">
        <f t="shared" ref="G78:G79" si="135">SUM(D78:F78)</f>
        <v>0</v>
      </c>
      <c r="H78" s="120"/>
      <c r="I78" s="119"/>
      <c r="J78" s="119"/>
      <c r="K78" s="119"/>
      <c r="L78" s="121">
        <f t="shared" ref="L78:L79" si="136">SUM(I78:K78)</f>
        <v>0</v>
      </c>
      <c r="M78" s="120"/>
      <c r="N78" s="119">
        <f>+$X78/2</f>
        <v>22750</v>
      </c>
      <c r="O78" s="119"/>
      <c r="P78" s="119"/>
      <c r="Q78" s="121">
        <f t="shared" ref="Q78:Q79" si="137">SUM(N78:P78)</f>
        <v>22750</v>
      </c>
      <c r="R78" s="120"/>
      <c r="S78" s="119"/>
      <c r="T78" s="119"/>
      <c r="U78" s="119">
        <f>+$X78/2</f>
        <v>22750</v>
      </c>
      <c r="V78" s="119">
        <f t="shared" si="134"/>
        <v>22750</v>
      </c>
      <c r="W78" s="120"/>
      <c r="X78" s="119">
        <v>45500</v>
      </c>
      <c r="Y78" s="131"/>
      <c r="Z78" s="130"/>
    </row>
    <row r="79" spans="1:26" x14ac:dyDescent="0.2">
      <c r="A79" s="114" t="s">
        <v>240</v>
      </c>
      <c r="B79" s="119">
        <v>4685088</v>
      </c>
      <c r="C79" s="120"/>
      <c r="D79" s="119">
        <f t="shared" ref="D79:F79" si="138">SUM(D70:D78)</f>
        <v>174504.75</v>
      </c>
      <c r="E79" s="119">
        <f t="shared" si="138"/>
        <v>430842.29545454541</v>
      </c>
      <c r="F79" s="119">
        <f t="shared" si="138"/>
        <v>430842.29545454541</v>
      </c>
      <c r="G79" s="123">
        <f t="shared" si="135"/>
        <v>1036189.3409090908</v>
      </c>
      <c r="H79" s="120"/>
      <c r="I79" s="119">
        <f t="shared" ref="I79:K79" si="139">SUM(I70:I78)</f>
        <v>430842.29545454541</v>
      </c>
      <c r="J79" s="119">
        <f t="shared" si="139"/>
        <v>430842.29545454541</v>
      </c>
      <c r="K79" s="119">
        <f t="shared" si="139"/>
        <v>430842.29545454541</v>
      </c>
      <c r="L79" s="123">
        <f t="shared" si="136"/>
        <v>1292526.8863636362</v>
      </c>
      <c r="M79" s="120"/>
      <c r="N79" s="119">
        <f t="shared" ref="N79:P79" si="140">SUM(N70:N78)</f>
        <v>453592.29545454541</v>
      </c>
      <c r="O79" s="119">
        <f t="shared" si="140"/>
        <v>430842.29545454541</v>
      </c>
      <c r="P79" s="119">
        <f t="shared" si="140"/>
        <v>430842.29545454541</v>
      </c>
      <c r="Q79" s="123">
        <f t="shared" si="137"/>
        <v>1315276.8863636362</v>
      </c>
      <c r="R79" s="120"/>
      <c r="S79" s="119">
        <f>SUM(S70:S78)</f>
        <v>430842.29545454541</v>
      </c>
      <c r="T79" s="119">
        <f t="shared" ref="T79" si="141">SUM(T70:T78)</f>
        <v>430842.29545454541</v>
      </c>
      <c r="U79" s="119">
        <f>SUM(U70:U78)</f>
        <v>453592.29545454541</v>
      </c>
      <c r="V79" s="123">
        <f>SUM(S79:U79)</f>
        <v>1315276.8863636362</v>
      </c>
      <c r="W79" s="120"/>
      <c r="X79" s="119">
        <f>SUM(X70:X78)</f>
        <v>4959270</v>
      </c>
      <c r="Y79" s="131"/>
      <c r="Z79" s="130"/>
    </row>
    <row r="80" spans="1:26" x14ac:dyDescent="0.2">
      <c r="A80" s="114"/>
      <c r="B80" s="115"/>
      <c r="C80" s="116"/>
      <c r="D80" s="115"/>
      <c r="E80" s="115"/>
      <c r="F80" s="115"/>
      <c r="G80" s="115"/>
      <c r="H80" s="116"/>
      <c r="I80" s="115"/>
      <c r="J80" s="115"/>
      <c r="K80" s="115"/>
      <c r="L80" s="115"/>
      <c r="M80" s="116"/>
      <c r="N80" s="115"/>
      <c r="O80" s="115"/>
      <c r="P80" s="115"/>
      <c r="Q80" s="115"/>
      <c r="R80" s="116"/>
      <c r="S80" s="115"/>
      <c r="T80" s="115"/>
      <c r="U80" s="115"/>
      <c r="V80" s="115"/>
      <c r="W80" s="116"/>
      <c r="X80" s="115"/>
      <c r="Y80" s="131"/>
      <c r="Z80" s="130"/>
    </row>
    <row r="81" spans="1:26" x14ac:dyDescent="0.2">
      <c r="A81" s="114" t="s">
        <v>241</v>
      </c>
      <c r="B81" s="115"/>
      <c r="C81" s="116"/>
      <c r="D81" s="115"/>
      <c r="E81" s="115"/>
      <c r="F81" s="115"/>
      <c r="G81" s="115"/>
      <c r="H81" s="116"/>
      <c r="I81" s="115"/>
      <c r="J81" s="115"/>
      <c r="K81" s="115"/>
      <c r="L81" s="115"/>
      <c r="M81" s="116"/>
      <c r="N81" s="115"/>
      <c r="O81" s="115"/>
      <c r="P81" s="115"/>
      <c r="Q81" s="115"/>
      <c r="R81" s="116"/>
      <c r="S81" s="115"/>
      <c r="T81" s="115"/>
      <c r="U81" s="115"/>
      <c r="V81" s="115"/>
      <c r="W81" s="116"/>
      <c r="X81" s="115"/>
      <c r="Y81" s="131"/>
      <c r="Z81" s="130"/>
    </row>
    <row r="82" spans="1:26" x14ac:dyDescent="0.2">
      <c r="A82" s="114" t="s">
        <v>242</v>
      </c>
      <c r="B82" s="125">
        <v>112414</v>
      </c>
      <c r="C82" s="120"/>
      <c r="D82" s="125">
        <f t="shared" ref="D82:F87" si="142">+$X82/12</f>
        <v>11117.833333333334</v>
      </c>
      <c r="E82" s="125">
        <f t="shared" si="142"/>
        <v>11117.833333333334</v>
      </c>
      <c r="F82" s="125">
        <f t="shared" si="142"/>
        <v>11117.833333333334</v>
      </c>
      <c r="G82" s="124">
        <f t="shared" ref="G82:G87" si="143">SUM(D82:F82)</f>
        <v>33353.5</v>
      </c>
      <c r="H82" s="120"/>
      <c r="I82" s="125">
        <f t="shared" ref="I82:K87" si="144">+$X82/12</f>
        <v>11117.833333333334</v>
      </c>
      <c r="J82" s="125">
        <f t="shared" si="144"/>
        <v>11117.833333333334</v>
      </c>
      <c r="K82" s="125">
        <f t="shared" si="144"/>
        <v>11117.833333333334</v>
      </c>
      <c r="L82" s="124">
        <f t="shared" ref="L82:L87" si="145">SUM(I82:K82)</f>
        <v>33353.5</v>
      </c>
      <c r="M82" s="120"/>
      <c r="N82" s="125">
        <f t="shared" ref="N82:P87" si="146">+$X82/12</f>
        <v>11117.833333333334</v>
      </c>
      <c r="O82" s="125">
        <f t="shared" si="146"/>
        <v>11117.833333333334</v>
      </c>
      <c r="P82" s="125">
        <f t="shared" si="146"/>
        <v>11117.833333333334</v>
      </c>
      <c r="Q82" s="124">
        <f t="shared" ref="Q82:Q87" si="147">SUM(N82:P82)</f>
        <v>33353.5</v>
      </c>
      <c r="R82" s="120"/>
      <c r="S82" s="125">
        <f t="shared" ref="S82:U87" si="148">+$X82/12</f>
        <v>11117.833333333334</v>
      </c>
      <c r="T82" s="125">
        <f t="shared" si="148"/>
        <v>11117.833333333334</v>
      </c>
      <c r="U82" s="125">
        <f t="shared" si="148"/>
        <v>11117.833333333334</v>
      </c>
      <c r="V82" s="124">
        <f t="shared" ref="V82:V87" si="149">SUM(S82:U82)</f>
        <v>33353.5</v>
      </c>
      <c r="W82" s="120"/>
      <c r="X82" s="125">
        <v>133414</v>
      </c>
      <c r="Y82" s="131"/>
      <c r="Z82" s="130"/>
    </row>
    <row r="83" spans="1:26" x14ac:dyDescent="0.2">
      <c r="A83" s="114" t="s">
        <v>243</v>
      </c>
      <c r="B83" s="125">
        <v>394717</v>
      </c>
      <c r="C83" s="120"/>
      <c r="D83" s="125">
        <f t="shared" si="142"/>
        <v>35128.5</v>
      </c>
      <c r="E83" s="125">
        <f t="shared" si="142"/>
        <v>35128.5</v>
      </c>
      <c r="F83" s="125">
        <f t="shared" si="142"/>
        <v>35128.5</v>
      </c>
      <c r="G83" s="124">
        <f t="shared" si="143"/>
        <v>105385.5</v>
      </c>
      <c r="H83" s="120"/>
      <c r="I83" s="125">
        <f t="shared" si="144"/>
        <v>35128.5</v>
      </c>
      <c r="J83" s="125">
        <f t="shared" si="144"/>
        <v>35128.5</v>
      </c>
      <c r="K83" s="125">
        <f t="shared" si="144"/>
        <v>35128.5</v>
      </c>
      <c r="L83" s="124">
        <f t="shared" si="145"/>
        <v>105385.5</v>
      </c>
      <c r="M83" s="120"/>
      <c r="N83" s="125">
        <f t="shared" si="146"/>
        <v>35128.5</v>
      </c>
      <c r="O83" s="125">
        <f t="shared" si="146"/>
        <v>35128.5</v>
      </c>
      <c r="P83" s="125">
        <f t="shared" si="146"/>
        <v>35128.5</v>
      </c>
      <c r="Q83" s="124">
        <f t="shared" si="147"/>
        <v>105385.5</v>
      </c>
      <c r="R83" s="120"/>
      <c r="S83" s="125">
        <f t="shared" si="148"/>
        <v>35128.5</v>
      </c>
      <c r="T83" s="125">
        <f t="shared" si="148"/>
        <v>35128.5</v>
      </c>
      <c r="U83" s="125">
        <f t="shared" si="148"/>
        <v>35128.5</v>
      </c>
      <c r="V83" s="124">
        <f t="shared" si="149"/>
        <v>105385.5</v>
      </c>
      <c r="W83" s="120"/>
      <c r="X83" s="125">
        <v>421542</v>
      </c>
      <c r="Y83" s="131"/>
      <c r="Z83" s="130"/>
    </row>
    <row r="84" spans="1:26" x14ac:dyDescent="0.2">
      <c r="A84" s="114" t="s">
        <v>244</v>
      </c>
      <c r="B84" s="125">
        <v>25830</v>
      </c>
      <c r="C84" s="120"/>
      <c r="D84" s="125">
        <f t="shared" si="142"/>
        <v>2100</v>
      </c>
      <c r="E84" s="125">
        <f t="shared" si="142"/>
        <v>2100</v>
      </c>
      <c r="F84" s="125">
        <f t="shared" si="142"/>
        <v>2100</v>
      </c>
      <c r="G84" s="124">
        <f t="shared" si="143"/>
        <v>6300</v>
      </c>
      <c r="H84" s="120"/>
      <c r="I84" s="125">
        <f t="shared" si="144"/>
        <v>2100</v>
      </c>
      <c r="J84" s="125">
        <f t="shared" si="144"/>
        <v>2100</v>
      </c>
      <c r="K84" s="125">
        <f t="shared" si="144"/>
        <v>2100</v>
      </c>
      <c r="L84" s="124">
        <f t="shared" si="145"/>
        <v>6300</v>
      </c>
      <c r="M84" s="120"/>
      <c r="N84" s="125">
        <f t="shared" si="146"/>
        <v>2100</v>
      </c>
      <c r="O84" s="125">
        <f t="shared" si="146"/>
        <v>2100</v>
      </c>
      <c r="P84" s="125">
        <f t="shared" si="146"/>
        <v>2100</v>
      </c>
      <c r="Q84" s="124">
        <f t="shared" si="147"/>
        <v>6300</v>
      </c>
      <c r="R84" s="120"/>
      <c r="S84" s="125">
        <f t="shared" si="148"/>
        <v>2100</v>
      </c>
      <c r="T84" s="125">
        <f t="shared" si="148"/>
        <v>2100</v>
      </c>
      <c r="U84" s="125">
        <f t="shared" si="148"/>
        <v>2100</v>
      </c>
      <c r="V84" s="124">
        <f t="shared" si="149"/>
        <v>6300</v>
      </c>
      <c r="W84" s="120"/>
      <c r="X84" s="125">
        <v>25200</v>
      </c>
      <c r="Y84" s="131"/>
      <c r="Z84" s="130"/>
    </row>
    <row r="85" spans="1:26" x14ac:dyDescent="0.2">
      <c r="A85" s="114" t="s">
        <v>245</v>
      </c>
      <c r="B85" s="125">
        <v>385660</v>
      </c>
      <c r="C85" s="120"/>
      <c r="D85" s="125">
        <f t="shared" si="142"/>
        <v>35217.75</v>
      </c>
      <c r="E85" s="125">
        <f t="shared" si="142"/>
        <v>35217.75</v>
      </c>
      <c r="F85" s="125">
        <f t="shared" si="142"/>
        <v>35217.75</v>
      </c>
      <c r="G85" s="124">
        <f t="shared" si="143"/>
        <v>105653.25</v>
      </c>
      <c r="H85" s="120"/>
      <c r="I85" s="125">
        <f t="shared" si="144"/>
        <v>35217.75</v>
      </c>
      <c r="J85" s="125">
        <f t="shared" si="144"/>
        <v>35217.75</v>
      </c>
      <c r="K85" s="125">
        <f t="shared" si="144"/>
        <v>35217.75</v>
      </c>
      <c r="L85" s="124">
        <f t="shared" si="145"/>
        <v>105653.25</v>
      </c>
      <c r="M85" s="120"/>
      <c r="N85" s="125">
        <f t="shared" si="146"/>
        <v>35217.75</v>
      </c>
      <c r="O85" s="125">
        <f t="shared" si="146"/>
        <v>35217.75</v>
      </c>
      <c r="P85" s="125">
        <f t="shared" si="146"/>
        <v>35217.75</v>
      </c>
      <c r="Q85" s="124">
        <f t="shared" si="147"/>
        <v>105653.25</v>
      </c>
      <c r="R85" s="120"/>
      <c r="S85" s="125">
        <f t="shared" si="148"/>
        <v>35217.75</v>
      </c>
      <c r="T85" s="125">
        <f t="shared" si="148"/>
        <v>35217.75</v>
      </c>
      <c r="U85" s="125">
        <f t="shared" si="148"/>
        <v>35217.75</v>
      </c>
      <c r="V85" s="124">
        <f t="shared" si="149"/>
        <v>105653.25</v>
      </c>
      <c r="W85" s="120"/>
      <c r="X85" s="125">
        <v>422613</v>
      </c>
      <c r="Y85" s="131"/>
      <c r="Z85" s="130"/>
    </row>
    <row r="86" spans="1:26" x14ac:dyDescent="0.2">
      <c r="A86" s="114" t="s">
        <v>246</v>
      </c>
      <c r="B86" s="125">
        <v>18420</v>
      </c>
      <c r="C86" s="120"/>
      <c r="D86" s="125">
        <f t="shared" si="142"/>
        <v>2700</v>
      </c>
      <c r="E86" s="125">
        <f t="shared" si="142"/>
        <v>2700</v>
      </c>
      <c r="F86" s="125">
        <f t="shared" si="142"/>
        <v>2700</v>
      </c>
      <c r="G86" s="124">
        <f t="shared" si="143"/>
        <v>8100</v>
      </c>
      <c r="H86" s="120"/>
      <c r="I86" s="125">
        <f t="shared" si="144"/>
        <v>2700</v>
      </c>
      <c r="J86" s="125">
        <f t="shared" si="144"/>
        <v>2700</v>
      </c>
      <c r="K86" s="125">
        <f t="shared" si="144"/>
        <v>2700</v>
      </c>
      <c r="L86" s="124">
        <f t="shared" si="145"/>
        <v>8100</v>
      </c>
      <c r="M86" s="120"/>
      <c r="N86" s="125">
        <f t="shared" si="146"/>
        <v>2700</v>
      </c>
      <c r="O86" s="125">
        <f t="shared" si="146"/>
        <v>2700</v>
      </c>
      <c r="P86" s="125">
        <f t="shared" si="146"/>
        <v>2700</v>
      </c>
      <c r="Q86" s="124">
        <f t="shared" si="147"/>
        <v>8100</v>
      </c>
      <c r="R86" s="120"/>
      <c r="S86" s="125">
        <f t="shared" si="148"/>
        <v>2700</v>
      </c>
      <c r="T86" s="125">
        <f t="shared" si="148"/>
        <v>2700</v>
      </c>
      <c r="U86" s="125">
        <f t="shared" si="148"/>
        <v>2700</v>
      </c>
      <c r="V86" s="124">
        <f t="shared" si="149"/>
        <v>8100</v>
      </c>
      <c r="W86" s="120"/>
      <c r="X86" s="125">
        <v>32400</v>
      </c>
      <c r="Y86" s="131"/>
      <c r="Z86" s="130"/>
    </row>
    <row r="87" spans="1:26" x14ac:dyDescent="0.2">
      <c r="A87" s="114" t="s">
        <v>247</v>
      </c>
      <c r="B87" s="119">
        <v>2500</v>
      </c>
      <c r="C87" s="120"/>
      <c r="D87" s="119">
        <f t="shared" si="142"/>
        <v>208.33333333333334</v>
      </c>
      <c r="E87" s="119">
        <f t="shared" si="142"/>
        <v>208.33333333333334</v>
      </c>
      <c r="F87" s="119">
        <f t="shared" si="142"/>
        <v>208.33333333333334</v>
      </c>
      <c r="G87" s="121">
        <f t="shared" si="143"/>
        <v>625</v>
      </c>
      <c r="H87" s="120"/>
      <c r="I87" s="119">
        <f t="shared" si="144"/>
        <v>208.33333333333334</v>
      </c>
      <c r="J87" s="119">
        <f t="shared" si="144"/>
        <v>208.33333333333334</v>
      </c>
      <c r="K87" s="119">
        <f t="shared" si="144"/>
        <v>208.33333333333334</v>
      </c>
      <c r="L87" s="121">
        <f t="shared" si="145"/>
        <v>625</v>
      </c>
      <c r="M87" s="120"/>
      <c r="N87" s="119">
        <f t="shared" si="146"/>
        <v>208.33333333333334</v>
      </c>
      <c r="O87" s="119">
        <f t="shared" si="146"/>
        <v>208.33333333333334</v>
      </c>
      <c r="P87" s="119">
        <f t="shared" si="146"/>
        <v>208.33333333333334</v>
      </c>
      <c r="Q87" s="121">
        <f t="shared" si="147"/>
        <v>625</v>
      </c>
      <c r="R87" s="120"/>
      <c r="S87" s="119">
        <f t="shared" si="148"/>
        <v>208.33333333333334</v>
      </c>
      <c r="T87" s="119">
        <f t="shared" si="148"/>
        <v>208.33333333333334</v>
      </c>
      <c r="U87" s="119">
        <f t="shared" si="148"/>
        <v>208.33333333333334</v>
      </c>
      <c r="V87" s="121">
        <f t="shared" si="149"/>
        <v>625</v>
      </c>
      <c r="W87" s="120"/>
      <c r="X87" s="119">
        <v>2500</v>
      </c>
      <c r="Y87" s="131"/>
      <c r="Z87" s="130"/>
    </row>
    <row r="88" spans="1:26" x14ac:dyDescent="0.2">
      <c r="A88" s="114" t="s">
        <v>248</v>
      </c>
      <c r="B88" s="119">
        <v>939541</v>
      </c>
      <c r="C88" s="120"/>
      <c r="D88" s="119">
        <f t="shared" ref="D88:F88" si="150">SUM(D80:D87)</f>
        <v>86472.416666666672</v>
      </c>
      <c r="E88" s="119">
        <f t="shared" si="150"/>
        <v>86472.416666666672</v>
      </c>
      <c r="F88" s="119">
        <f t="shared" si="150"/>
        <v>86472.416666666672</v>
      </c>
      <c r="G88" s="123">
        <f t="shared" ref="G88" si="151">SUM(D88:F88)</f>
        <v>259417.25</v>
      </c>
      <c r="H88" s="120"/>
      <c r="I88" s="119">
        <f t="shared" ref="I88:K88" si="152">SUM(I80:I87)</f>
        <v>86472.416666666672</v>
      </c>
      <c r="J88" s="119">
        <f t="shared" si="152"/>
        <v>86472.416666666672</v>
      </c>
      <c r="K88" s="119">
        <f t="shared" si="152"/>
        <v>86472.416666666672</v>
      </c>
      <c r="L88" s="123">
        <f t="shared" ref="L88" si="153">SUM(I88:K88)</f>
        <v>259417.25</v>
      </c>
      <c r="M88" s="120"/>
      <c r="N88" s="119">
        <f t="shared" ref="N88:P88" si="154">SUM(N80:N87)</f>
        <v>86472.416666666672</v>
      </c>
      <c r="O88" s="119">
        <f t="shared" si="154"/>
        <v>86472.416666666672</v>
      </c>
      <c r="P88" s="119">
        <f t="shared" si="154"/>
        <v>86472.416666666672</v>
      </c>
      <c r="Q88" s="123">
        <f t="shared" ref="Q88" si="155">SUM(N88:P88)</f>
        <v>259417.25</v>
      </c>
      <c r="R88" s="120"/>
      <c r="S88" s="119">
        <f t="shared" ref="S88:U88" si="156">SUM(S80:S87)</f>
        <v>86472.416666666672</v>
      </c>
      <c r="T88" s="119">
        <f t="shared" si="156"/>
        <v>86472.416666666672</v>
      </c>
      <c r="U88" s="119">
        <f t="shared" si="156"/>
        <v>86472.416666666672</v>
      </c>
      <c r="V88" s="123">
        <f t="shared" ref="V88" si="157">SUM(S88:U88)</f>
        <v>259417.25</v>
      </c>
      <c r="W88" s="120"/>
      <c r="X88" s="119">
        <f>SUM(X80:X87)</f>
        <v>1037669</v>
      </c>
      <c r="Y88" s="131"/>
      <c r="Z88" s="130"/>
    </row>
    <row r="89" spans="1:26" x14ac:dyDescent="0.2">
      <c r="A89" s="114"/>
      <c r="B89" s="115"/>
      <c r="C89" s="116"/>
      <c r="D89" s="115"/>
      <c r="E89" s="115"/>
      <c r="F89" s="115"/>
      <c r="G89" s="115"/>
      <c r="H89" s="116"/>
      <c r="I89" s="115"/>
      <c r="J89" s="115"/>
      <c r="K89" s="115"/>
      <c r="L89" s="115"/>
      <c r="M89" s="116"/>
      <c r="N89" s="115"/>
      <c r="O89" s="115"/>
      <c r="P89" s="115"/>
      <c r="Q89" s="115"/>
      <c r="R89" s="116"/>
      <c r="S89" s="115"/>
      <c r="T89" s="115"/>
      <c r="U89" s="115"/>
      <c r="V89" s="115"/>
      <c r="W89" s="116"/>
      <c r="X89" s="115"/>
      <c r="Y89" s="131"/>
      <c r="Z89" s="130"/>
    </row>
    <row r="90" spans="1:26" x14ac:dyDescent="0.2">
      <c r="A90" s="114" t="s">
        <v>249</v>
      </c>
      <c r="B90" s="115"/>
      <c r="C90" s="116"/>
      <c r="D90" s="115"/>
      <c r="E90" s="115"/>
      <c r="F90" s="115"/>
      <c r="G90" s="115"/>
      <c r="H90" s="116"/>
      <c r="I90" s="115"/>
      <c r="J90" s="115"/>
      <c r="K90" s="115"/>
      <c r="L90" s="115"/>
      <c r="M90" s="116"/>
      <c r="N90" s="115"/>
      <c r="O90" s="115"/>
      <c r="P90" s="115"/>
      <c r="Q90" s="115"/>
      <c r="R90" s="116"/>
      <c r="S90" s="115"/>
      <c r="T90" s="115"/>
      <c r="U90" s="115"/>
      <c r="V90" s="115"/>
      <c r="W90" s="116"/>
      <c r="X90" s="115"/>
      <c r="Y90" s="131"/>
      <c r="Z90" s="130"/>
    </row>
    <row r="91" spans="1:26" x14ac:dyDescent="0.2">
      <c r="A91" s="114" t="s">
        <v>250</v>
      </c>
      <c r="B91" s="125">
        <v>88000</v>
      </c>
      <c r="C91" s="120"/>
      <c r="D91" s="125"/>
      <c r="E91" s="125"/>
      <c r="F91" s="125"/>
      <c r="G91" s="124">
        <f t="shared" ref="G91:G94" si="158">SUM(D91:F91)</f>
        <v>0</v>
      </c>
      <c r="H91" s="120"/>
      <c r="I91" s="125"/>
      <c r="J91" s="125"/>
      <c r="K91" s="125"/>
      <c r="L91" s="124">
        <f t="shared" ref="L91:L94" si="159">SUM(I91:K91)</f>
        <v>0</v>
      </c>
      <c r="M91" s="120"/>
      <c r="N91" s="120">
        <f>+$X91/2</f>
        <v>37000</v>
      </c>
      <c r="O91" s="125"/>
      <c r="P91" s="125"/>
      <c r="Q91" s="124">
        <f t="shared" ref="Q91:Q94" si="160">SUM(N91:P91)</f>
        <v>37000</v>
      </c>
      <c r="R91" s="120"/>
      <c r="S91" s="125"/>
      <c r="T91" s="125"/>
      <c r="U91" s="120">
        <f>+$X91/2</f>
        <v>37000</v>
      </c>
      <c r="V91" s="124">
        <f t="shared" ref="V91:V94" si="161">SUM(S91:U91)</f>
        <v>37000</v>
      </c>
      <c r="W91" s="120"/>
      <c r="X91" s="125">
        <v>74000</v>
      </c>
      <c r="Y91" s="131"/>
      <c r="Z91" s="130"/>
    </row>
    <row r="92" spans="1:26" x14ac:dyDescent="0.2">
      <c r="A92" s="114" t="s">
        <v>251</v>
      </c>
      <c r="B92" s="125">
        <v>27000</v>
      </c>
      <c r="C92" s="120"/>
      <c r="D92" s="125">
        <f t="shared" ref="D92:F93" si="162">+$X92/12</f>
        <v>2250</v>
      </c>
      <c r="E92" s="125">
        <f t="shared" si="162"/>
        <v>2250</v>
      </c>
      <c r="F92" s="125">
        <f t="shared" si="162"/>
        <v>2250</v>
      </c>
      <c r="G92" s="124">
        <f t="shared" si="158"/>
        <v>6750</v>
      </c>
      <c r="H92" s="120"/>
      <c r="I92" s="125">
        <f t="shared" ref="I92:K93" si="163">+$X92/12</f>
        <v>2250</v>
      </c>
      <c r="J92" s="125">
        <f t="shared" si="163"/>
        <v>2250</v>
      </c>
      <c r="K92" s="125">
        <f t="shared" si="163"/>
        <v>2250</v>
      </c>
      <c r="L92" s="124">
        <f t="shared" si="159"/>
        <v>6750</v>
      </c>
      <c r="M92" s="120"/>
      <c r="N92" s="125">
        <f t="shared" ref="N92:P93" si="164">+$X92/12</f>
        <v>2250</v>
      </c>
      <c r="O92" s="125">
        <f t="shared" si="164"/>
        <v>2250</v>
      </c>
      <c r="P92" s="125">
        <f t="shared" si="164"/>
        <v>2250</v>
      </c>
      <c r="Q92" s="124">
        <f t="shared" si="160"/>
        <v>6750</v>
      </c>
      <c r="R92" s="120"/>
      <c r="S92" s="125">
        <f t="shared" ref="S92:U93" si="165">+$X92/12</f>
        <v>2250</v>
      </c>
      <c r="T92" s="125">
        <f t="shared" si="165"/>
        <v>2250</v>
      </c>
      <c r="U92" s="125">
        <f t="shared" si="165"/>
        <v>2250</v>
      </c>
      <c r="V92" s="124">
        <f t="shared" si="161"/>
        <v>6750</v>
      </c>
      <c r="W92" s="120"/>
      <c r="X92" s="125">
        <v>27000</v>
      </c>
      <c r="Y92" s="131"/>
      <c r="Z92" s="130"/>
    </row>
    <row r="93" spans="1:26" x14ac:dyDescent="0.2">
      <c r="A93" s="114" t="s">
        <v>252</v>
      </c>
      <c r="B93" s="119">
        <v>293260</v>
      </c>
      <c r="C93" s="120"/>
      <c r="D93" s="119">
        <f t="shared" si="162"/>
        <v>24740</v>
      </c>
      <c r="E93" s="119">
        <f t="shared" si="162"/>
        <v>24740</v>
      </c>
      <c r="F93" s="119">
        <f t="shared" si="162"/>
        <v>24740</v>
      </c>
      <c r="G93" s="121">
        <f t="shared" si="158"/>
        <v>74220</v>
      </c>
      <c r="H93" s="120"/>
      <c r="I93" s="119">
        <f t="shared" si="163"/>
        <v>24740</v>
      </c>
      <c r="J93" s="119">
        <f t="shared" si="163"/>
        <v>24740</v>
      </c>
      <c r="K93" s="119">
        <f t="shared" si="163"/>
        <v>24740</v>
      </c>
      <c r="L93" s="121">
        <f t="shared" si="159"/>
        <v>74220</v>
      </c>
      <c r="M93" s="120"/>
      <c r="N93" s="119">
        <f t="shared" si="164"/>
        <v>24740</v>
      </c>
      <c r="O93" s="119">
        <f t="shared" si="164"/>
        <v>24740</v>
      </c>
      <c r="P93" s="119">
        <f t="shared" si="164"/>
        <v>24740</v>
      </c>
      <c r="Q93" s="121">
        <f t="shared" si="160"/>
        <v>74220</v>
      </c>
      <c r="R93" s="120"/>
      <c r="S93" s="119">
        <f t="shared" si="165"/>
        <v>24740</v>
      </c>
      <c r="T93" s="119">
        <f t="shared" si="165"/>
        <v>24740</v>
      </c>
      <c r="U93" s="119">
        <f t="shared" si="165"/>
        <v>24740</v>
      </c>
      <c r="V93" s="121">
        <f t="shared" si="161"/>
        <v>74220</v>
      </c>
      <c r="W93" s="120"/>
      <c r="X93" s="119">
        <v>296880</v>
      </c>
      <c r="Y93" s="131"/>
      <c r="Z93" s="130"/>
    </row>
    <row r="94" spans="1:26" x14ac:dyDescent="0.2">
      <c r="A94" s="114" t="s">
        <v>253</v>
      </c>
      <c r="B94" s="119">
        <v>408260</v>
      </c>
      <c r="C94" s="120"/>
      <c r="D94" s="119">
        <f t="shared" ref="D94:F94" si="166">SUM(D91:D93)</f>
        <v>26990</v>
      </c>
      <c r="E94" s="119">
        <f t="shared" si="166"/>
        <v>26990</v>
      </c>
      <c r="F94" s="119">
        <f t="shared" si="166"/>
        <v>26990</v>
      </c>
      <c r="G94" s="123">
        <f t="shared" si="158"/>
        <v>80970</v>
      </c>
      <c r="H94" s="120"/>
      <c r="I94" s="119">
        <f t="shared" ref="I94:K94" si="167">SUM(I91:I93)</f>
        <v>26990</v>
      </c>
      <c r="J94" s="119">
        <f t="shared" si="167"/>
        <v>26990</v>
      </c>
      <c r="K94" s="119">
        <f t="shared" si="167"/>
        <v>26990</v>
      </c>
      <c r="L94" s="123">
        <f t="shared" si="159"/>
        <v>80970</v>
      </c>
      <c r="M94" s="120"/>
      <c r="N94" s="119">
        <f t="shared" ref="N94:P94" si="168">SUM(N91:N93)</f>
        <v>63990</v>
      </c>
      <c r="O94" s="119">
        <f t="shared" si="168"/>
        <v>26990</v>
      </c>
      <c r="P94" s="119">
        <f t="shared" si="168"/>
        <v>26990</v>
      </c>
      <c r="Q94" s="123">
        <f t="shared" si="160"/>
        <v>117970</v>
      </c>
      <c r="R94" s="120"/>
      <c r="S94" s="119">
        <f t="shared" ref="S94:U94" si="169">SUM(S91:S93)</f>
        <v>26990</v>
      </c>
      <c r="T94" s="119">
        <f t="shared" si="169"/>
        <v>26990</v>
      </c>
      <c r="U94" s="119">
        <f t="shared" si="169"/>
        <v>63990</v>
      </c>
      <c r="V94" s="123">
        <f t="shared" si="161"/>
        <v>117970</v>
      </c>
      <c r="W94" s="120"/>
      <c r="X94" s="119">
        <f>SUM(X91:X93)</f>
        <v>397880</v>
      </c>
      <c r="Y94" s="131"/>
      <c r="Z94" s="130"/>
    </row>
    <row r="95" spans="1:26" x14ac:dyDescent="0.2">
      <c r="A95" s="114"/>
      <c r="B95" s="115"/>
      <c r="C95" s="116"/>
      <c r="D95" s="115"/>
      <c r="E95" s="115"/>
      <c r="F95" s="115"/>
      <c r="G95" s="115"/>
      <c r="H95" s="116"/>
      <c r="I95" s="115"/>
      <c r="J95" s="115"/>
      <c r="K95" s="115"/>
      <c r="L95" s="115"/>
      <c r="M95" s="116"/>
      <c r="N95" s="115"/>
      <c r="O95" s="115"/>
      <c r="P95" s="115"/>
      <c r="Q95" s="115"/>
      <c r="R95" s="116"/>
      <c r="S95" s="115"/>
      <c r="T95" s="115"/>
      <c r="U95" s="115"/>
      <c r="V95" s="115"/>
      <c r="W95" s="116"/>
      <c r="X95" s="115"/>
      <c r="Y95" s="131"/>
      <c r="Z95" s="130"/>
    </row>
    <row r="96" spans="1:26" x14ac:dyDescent="0.2">
      <c r="A96" s="114" t="s">
        <v>254</v>
      </c>
      <c r="B96" s="115"/>
      <c r="C96" s="116"/>
      <c r="D96" s="115"/>
      <c r="E96" s="115"/>
      <c r="F96" s="115"/>
      <c r="G96" s="115"/>
      <c r="H96" s="116"/>
      <c r="I96" s="115"/>
      <c r="J96" s="115"/>
      <c r="K96" s="115"/>
      <c r="L96" s="115"/>
      <c r="M96" s="116"/>
      <c r="N96" s="115"/>
      <c r="O96" s="115"/>
      <c r="P96" s="115"/>
      <c r="Q96" s="115"/>
      <c r="R96" s="116"/>
      <c r="S96" s="115"/>
      <c r="T96" s="115"/>
      <c r="U96" s="115"/>
      <c r="V96" s="115"/>
      <c r="W96" s="116"/>
      <c r="X96" s="115"/>
      <c r="Y96" s="131"/>
      <c r="Z96" s="130"/>
    </row>
    <row r="97" spans="1:26" x14ac:dyDescent="0.2">
      <c r="A97" s="114" t="s">
        <v>255</v>
      </c>
      <c r="B97" s="125">
        <v>44582</v>
      </c>
      <c r="C97" s="120"/>
      <c r="D97" s="125">
        <f t="shared" ref="D97:F100" si="170">+$X97/12</f>
        <v>3812.5</v>
      </c>
      <c r="E97" s="125">
        <f t="shared" si="170"/>
        <v>3812.5</v>
      </c>
      <c r="F97" s="125">
        <f t="shared" si="170"/>
        <v>3812.5</v>
      </c>
      <c r="G97" s="124">
        <f t="shared" ref="G97:G100" si="171">SUM(D97:F97)</f>
        <v>11437.5</v>
      </c>
      <c r="H97" s="120"/>
      <c r="I97" s="125">
        <f t="shared" ref="I97:K100" si="172">+$X97/12</f>
        <v>3812.5</v>
      </c>
      <c r="J97" s="125">
        <f t="shared" si="172"/>
        <v>3812.5</v>
      </c>
      <c r="K97" s="125">
        <f t="shared" si="172"/>
        <v>3812.5</v>
      </c>
      <c r="L97" s="124">
        <f t="shared" ref="L97:L100" si="173">SUM(I97:K97)</f>
        <v>11437.5</v>
      </c>
      <c r="M97" s="120"/>
      <c r="N97" s="125">
        <f t="shared" ref="N97:P100" si="174">+$X97/12</f>
        <v>3812.5</v>
      </c>
      <c r="O97" s="125">
        <f t="shared" si="174"/>
        <v>3812.5</v>
      </c>
      <c r="P97" s="125">
        <f t="shared" si="174"/>
        <v>3812.5</v>
      </c>
      <c r="Q97" s="124">
        <f t="shared" ref="Q97:Q100" si="175">SUM(N97:P97)</f>
        <v>11437.5</v>
      </c>
      <c r="R97" s="120"/>
      <c r="S97" s="125">
        <f t="shared" ref="S97:U100" si="176">+$X97/12</f>
        <v>3812.5</v>
      </c>
      <c r="T97" s="125">
        <f t="shared" si="176"/>
        <v>3812.5</v>
      </c>
      <c r="U97" s="125">
        <f t="shared" si="176"/>
        <v>3812.5</v>
      </c>
      <c r="V97" s="124">
        <f t="shared" ref="V97:V100" si="177">SUM(S97:U97)</f>
        <v>11437.5</v>
      </c>
      <c r="W97" s="120"/>
      <c r="X97" s="125">
        <v>45750</v>
      </c>
      <c r="Y97" s="131"/>
      <c r="Z97" s="130"/>
    </row>
    <row r="98" spans="1:26" x14ac:dyDescent="0.2">
      <c r="A98" s="114" t="s">
        <v>256</v>
      </c>
      <c r="B98" s="125">
        <v>28850</v>
      </c>
      <c r="C98" s="120"/>
      <c r="D98" s="125">
        <f t="shared" si="170"/>
        <v>2758.3333333333335</v>
      </c>
      <c r="E98" s="125">
        <f t="shared" si="170"/>
        <v>2758.3333333333335</v>
      </c>
      <c r="F98" s="125">
        <f t="shared" si="170"/>
        <v>2758.3333333333335</v>
      </c>
      <c r="G98" s="124">
        <f t="shared" si="171"/>
        <v>8275</v>
      </c>
      <c r="H98" s="120"/>
      <c r="I98" s="125">
        <f t="shared" si="172"/>
        <v>2758.3333333333335</v>
      </c>
      <c r="J98" s="125">
        <f t="shared" si="172"/>
        <v>2758.3333333333335</v>
      </c>
      <c r="K98" s="125">
        <f t="shared" si="172"/>
        <v>2758.3333333333335</v>
      </c>
      <c r="L98" s="124">
        <f t="shared" si="173"/>
        <v>8275</v>
      </c>
      <c r="M98" s="120"/>
      <c r="N98" s="125">
        <f t="shared" si="174"/>
        <v>2758.3333333333335</v>
      </c>
      <c r="O98" s="125">
        <f t="shared" si="174"/>
        <v>2758.3333333333335</v>
      </c>
      <c r="P98" s="125">
        <f t="shared" si="174"/>
        <v>2758.3333333333335</v>
      </c>
      <c r="Q98" s="124">
        <f t="shared" si="175"/>
        <v>8275</v>
      </c>
      <c r="R98" s="120"/>
      <c r="S98" s="125">
        <f t="shared" si="176"/>
        <v>2758.3333333333335</v>
      </c>
      <c r="T98" s="125">
        <f t="shared" si="176"/>
        <v>2758.3333333333335</v>
      </c>
      <c r="U98" s="125">
        <f t="shared" si="176"/>
        <v>2758.3333333333335</v>
      </c>
      <c r="V98" s="124">
        <f t="shared" si="177"/>
        <v>8275</v>
      </c>
      <c r="W98" s="120"/>
      <c r="X98" s="125">
        <v>33100</v>
      </c>
      <c r="Y98" s="131"/>
      <c r="Z98" s="130"/>
    </row>
    <row r="99" spans="1:26" x14ac:dyDescent="0.2">
      <c r="A99" s="114" t="s">
        <v>257</v>
      </c>
      <c r="B99" s="125">
        <v>27200</v>
      </c>
      <c r="C99" s="120"/>
      <c r="D99" s="125">
        <f t="shared" si="170"/>
        <v>2333.3333333333335</v>
      </c>
      <c r="E99" s="125">
        <f t="shared" si="170"/>
        <v>2333.3333333333335</v>
      </c>
      <c r="F99" s="125">
        <f t="shared" si="170"/>
        <v>2333.3333333333335</v>
      </c>
      <c r="G99" s="124">
        <f t="shared" si="171"/>
        <v>7000</v>
      </c>
      <c r="H99" s="120"/>
      <c r="I99" s="125">
        <f t="shared" si="172"/>
        <v>2333.3333333333335</v>
      </c>
      <c r="J99" s="125">
        <f t="shared" si="172"/>
        <v>2333.3333333333335</v>
      </c>
      <c r="K99" s="125">
        <f t="shared" si="172"/>
        <v>2333.3333333333335</v>
      </c>
      <c r="L99" s="124">
        <f t="shared" si="173"/>
        <v>7000</v>
      </c>
      <c r="M99" s="120"/>
      <c r="N99" s="125">
        <f t="shared" si="174"/>
        <v>2333.3333333333335</v>
      </c>
      <c r="O99" s="125">
        <f t="shared" si="174"/>
        <v>2333.3333333333335</v>
      </c>
      <c r="P99" s="125">
        <f t="shared" si="174"/>
        <v>2333.3333333333335</v>
      </c>
      <c r="Q99" s="124">
        <f t="shared" si="175"/>
        <v>7000</v>
      </c>
      <c r="R99" s="120"/>
      <c r="S99" s="125">
        <f t="shared" si="176"/>
        <v>2333.3333333333335</v>
      </c>
      <c r="T99" s="125">
        <f t="shared" si="176"/>
        <v>2333.3333333333335</v>
      </c>
      <c r="U99" s="125">
        <f t="shared" si="176"/>
        <v>2333.3333333333335</v>
      </c>
      <c r="V99" s="124">
        <f t="shared" si="177"/>
        <v>7000</v>
      </c>
      <c r="W99" s="120"/>
      <c r="X99" s="125">
        <v>28000</v>
      </c>
      <c r="Y99" s="131"/>
      <c r="Z99" s="130"/>
    </row>
    <row r="100" spans="1:26" x14ac:dyDescent="0.2">
      <c r="A100" s="114" t="s">
        <v>258</v>
      </c>
      <c r="B100" s="119">
        <v>20150</v>
      </c>
      <c r="C100" s="120"/>
      <c r="D100" s="119">
        <f t="shared" si="170"/>
        <v>1520.8333333333333</v>
      </c>
      <c r="E100" s="119">
        <f t="shared" si="170"/>
        <v>1520.8333333333333</v>
      </c>
      <c r="F100" s="119">
        <f t="shared" si="170"/>
        <v>1520.8333333333333</v>
      </c>
      <c r="G100" s="121">
        <f t="shared" si="171"/>
        <v>4562.5</v>
      </c>
      <c r="H100" s="120"/>
      <c r="I100" s="119">
        <f t="shared" si="172"/>
        <v>1520.8333333333333</v>
      </c>
      <c r="J100" s="119">
        <f t="shared" si="172"/>
        <v>1520.8333333333333</v>
      </c>
      <c r="K100" s="119">
        <f t="shared" si="172"/>
        <v>1520.8333333333333</v>
      </c>
      <c r="L100" s="121">
        <f t="shared" si="173"/>
        <v>4562.5</v>
      </c>
      <c r="M100" s="120"/>
      <c r="N100" s="119">
        <f t="shared" si="174"/>
        <v>1520.8333333333333</v>
      </c>
      <c r="O100" s="119">
        <f t="shared" si="174"/>
        <v>1520.8333333333333</v>
      </c>
      <c r="P100" s="119">
        <f t="shared" si="174"/>
        <v>1520.8333333333333</v>
      </c>
      <c r="Q100" s="121">
        <f t="shared" si="175"/>
        <v>4562.5</v>
      </c>
      <c r="R100" s="120"/>
      <c r="S100" s="119">
        <f t="shared" si="176"/>
        <v>1520.8333333333333</v>
      </c>
      <c r="T100" s="119">
        <f t="shared" si="176"/>
        <v>1520.8333333333333</v>
      </c>
      <c r="U100" s="119">
        <f t="shared" si="176"/>
        <v>1520.8333333333333</v>
      </c>
      <c r="V100" s="121">
        <f t="shared" si="177"/>
        <v>4562.5</v>
      </c>
      <c r="W100" s="120"/>
      <c r="X100" s="119">
        <v>18250</v>
      </c>
      <c r="Y100" s="131"/>
      <c r="Z100" s="130"/>
    </row>
    <row r="101" spans="1:26" x14ac:dyDescent="0.2">
      <c r="A101" s="114" t="s">
        <v>259</v>
      </c>
      <c r="B101" s="119">
        <v>120782</v>
      </c>
      <c r="C101" s="120"/>
      <c r="D101" s="119">
        <f>SUM(D97:D100)</f>
        <v>10425.000000000002</v>
      </c>
      <c r="E101" s="119">
        <f t="shared" ref="E101:F101" si="178">SUM(E97:E100)</f>
        <v>10425.000000000002</v>
      </c>
      <c r="F101" s="119">
        <f t="shared" si="178"/>
        <v>10425.000000000002</v>
      </c>
      <c r="G101" s="123">
        <f t="shared" ref="G101:G103" si="179">SUM(D101:F101)</f>
        <v>31275.000000000007</v>
      </c>
      <c r="H101" s="120"/>
      <c r="I101" s="119">
        <f t="shared" ref="I101:K101" si="180">SUM(I97:I100)</f>
        <v>10425.000000000002</v>
      </c>
      <c r="J101" s="119">
        <f t="shared" si="180"/>
        <v>10425.000000000002</v>
      </c>
      <c r="K101" s="119">
        <f t="shared" si="180"/>
        <v>10425.000000000002</v>
      </c>
      <c r="L101" s="123">
        <f t="shared" ref="L101:L103" si="181">SUM(I101:K101)</f>
        <v>31275.000000000007</v>
      </c>
      <c r="M101" s="120"/>
      <c r="N101" s="119">
        <f t="shared" ref="N101:P101" si="182">SUM(N97:N100)</f>
        <v>10425.000000000002</v>
      </c>
      <c r="O101" s="119">
        <f t="shared" si="182"/>
        <v>10425.000000000002</v>
      </c>
      <c r="P101" s="119">
        <f t="shared" si="182"/>
        <v>10425.000000000002</v>
      </c>
      <c r="Q101" s="123">
        <f t="shared" ref="Q101:Q103" si="183">SUM(N101:P101)</f>
        <v>31275.000000000007</v>
      </c>
      <c r="R101" s="120"/>
      <c r="S101" s="119">
        <f t="shared" ref="S101:U101" si="184">SUM(S97:S100)</f>
        <v>10425.000000000002</v>
      </c>
      <c r="T101" s="119">
        <f t="shared" si="184"/>
        <v>10425.000000000002</v>
      </c>
      <c r="U101" s="119">
        <f t="shared" si="184"/>
        <v>10425.000000000002</v>
      </c>
      <c r="V101" s="123">
        <f t="shared" ref="V101:V103" si="185">SUM(S101:U101)</f>
        <v>31275.000000000007</v>
      </c>
      <c r="W101" s="120"/>
      <c r="X101" s="119">
        <f>SUM(X97:X100)</f>
        <v>125100</v>
      </c>
      <c r="Y101" s="131"/>
      <c r="Z101" s="130"/>
    </row>
    <row r="102" spans="1:26" x14ac:dyDescent="0.2">
      <c r="A102" s="114"/>
      <c r="B102" s="115"/>
      <c r="C102" s="116"/>
      <c r="D102" s="115"/>
      <c r="E102" s="115"/>
      <c r="F102" s="115"/>
      <c r="G102" s="116"/>
      <c r="H102" s="116"/>
      <c r="I102" s="115"/>
      <c r="J102" s="115"/>
      <c r="K102" s="115"/>
      <c r="L102" s="116"/>
      <c r="M102" s="116"/>
      <c r="N102" s="115"/>
      <c r="O102" s="115"/>
      <c r="P102" s="115"/>
      <c r="Q102" s="116"/>
      <c r="R102" s="116"/>
      <c r="S102" s="115"/>
      <c r="T102" s="115"/>
      <c r="U102" s="115"/>
      <c r="V102" s="116"/>
      <c r="W102" s="116"/>
      <c r="X102" s="115"/>
      <c r="Y102" s="131"/>
      <c r="Z102" s="130"/>
    </row>
    <row r="103" spans="1:26" x14ac:dyDescent="0.2">
      <c r="A103" s="114" t="s">
        <v>29</v>
      </c>
      <c r="B103" s="119">
        <v>6153671</v>
      </c>
      <c r="C103" s="120"/>
      <c r="D103" s="119">
        <f t="shared" ref="D103:F103" si="186">+D101+D94+D88+D79</f>
        <v>298392.16666666669</v>
      </c>
      <c r="E103" s="119">
        <f t="shared" si="186"/>
        <v>554729.71212121204</v>
      </c>
      <c r="F103" s="119">
        <f t="shared" si="186"/>
        <v>554729.71212121204</v>
      </c>
      <c r="G103" s="121">
        <f t="shared" si="179"/>
        <v>1407851.5909090908</v>
      </c>
      <c r="H103" s="120"/>
      <c r="I103" s="119">
        <f t="shared" ref="I103:K103" si="187">+I101+I94+I88+I79</f>
        <v>554729.71212121204</v>
      </c>
      <c r="J103" s="119">
        <f t="shared" si="187"/>
        <v>554729.71212121204</v>
      </c>
      <c r="K103" s="119">
        <f t="shared" si="187"/>
        <v>554729.71212121204</v>
      </c>
      <c r="L103" s="121">
        <f t="shared" si="181"/>
        <v>1664189.1363636362</v>
      </c>
      <c r="M103" s="120"/>
      <c r="N103" s="119">
        <f t="shared" ref="N103:P103" si="188">+N101+N94+N88+N79</f>
        <v>614479.71212121216</v>
      </c>
      <c r="O103" s="119">
        <f t="shared" si="188"/>
        <v>554729.71212121204</v>
      </c>
      <c r="P103" s="119">
        <f t="shared" si="188"/>
        <v>554729.71212121204</v>
      </c>
      <c r="Q103" s="121">
        <f t="shared" si="183"/>
        <v>1723939.1363636362</v>
      </c>
      <c r="R103" s="120"/>
      <c r="S103" s="119">
        <f t="shared" ref="S103:U103" si="189">+S101+S94+S88+S79</f>
        <v>554729.71212121204</v>
      </c>
      <c r="T103" s="119">
        <f t="shared" si="189"/>
        <v>554729.71212121204</v>
      </c>
      <c r="U103" s="119">
        <f t="shared" si="189"/>
        <v>614479.71212121216</v>
      </c>
      <c r="V103" s="121">
        <f t="shared" si="185"/>
        <v>1723939.1363636362</v>
      </c>
      <c r="W103" s="120"/>
      <c r="X103" s="119">
        <f>+X101+X94+X88+X79</f>
        <v>6519919</v>
      </c>
      <c r="Y103" s="131"/>
      <c r="Z103" s="130"/>
    </row>
    <row r="104" spans="1:26" x14ac:dyDescent="0.2">
      <c r="A104" s="114"/>
      <c r="B104" s="115"/>
      <c r="C104" s="116"/>
      <c r="D104" s="115"/>
      <c r="E104" s="115"/>
      <c r="F104" s="115"/>
      <c r="G104" s="115"/>
      <c r="H104" s="116"/>
      <c r="I104" s="115"/>
      <c r="J104" s="115"/>
      <c r="K104" s="115"/>
      <c r="L104" s="115"/>
      <c r="M104" s="116"/>
      <c r="N104" s="115"/>
      <c r="O104" s="115"/>
      <c r="P104" s="115"/>
      <c r="Q104" s="115"/>
      <c r="R104" s="116"/>
      <c r="S104" s="115"/>
      <c r="T104" s="115"/>
      <c r="U104" s="115"/>
      <c r="V104" s="115"/>
      <c r="W104" s="116"/>
      <c r="X104" s="115"/>
      <c r="Y104" s="131"/>
      <c r="Z104" s="130"/>
    </row>
    <row r="105" spans="1:26" x14ac:dyDescent="0.2">
      <c r="A105" s="114" t="s">
        <v>30</v>
      </c>
      <c r="B105" s="115"/>
      <c r="C105" s="116"/>
      <c r="D105" s="115"/>
      <c r="E105" s="115"/>
      <c r="F105" s="115"/>
      <c r="G105" s="115"/>
      <c r="H105" s="116"/>
      <c r="I105" s="115"/>
      <c r="J105" s="115"/>
      <c r="K105" s="115"/>
      <c r="L105" s="115"/>
      <c r="M105" s="116"/>
      <c r="N105" s="115"/>
      <c r="O105" s="115"/>
      <c r="P105" s="115"/>
      <c r="Q105" s="115"/>
      <c r="R105" s="116"/>
      <c r="S105" s="115"/>
      <c r="T105" s="115"/>
      <c r="U105" s="115"/>
      <c r="V105" s="115"/>
      <c r="W105" s="116"/>
      <c r="X105" s="115"/>
      <c r="Y105" s="131"/>
      <c r="Z105" s="130"/>
    </row>
    <row r="106" spans="1:26" x14ac:dyDescent="0.2">
      <c r="A106" s="114"/>
      <c r="B106" s="115"/>
      <c r="C106" s="116"/>
      <c r="D106" s="115"/>
      <c r="E106" s="115"/>
      <c r="F106" s="115"/>
      <c r="G106" s="115"/>
      <c r="H106" s="116"/>
      <c r="I106" s="115"/>
      <c r="J106" s="115"/>
      <c r="K106" s="115"/>
      <c r="L106" s="115"/>
      <c r="M106" s="116"/>
      <c r="N106" s="115"/>
      <c r="O106" s="115"/>
      <c r="P106" s="115"/>
      <c r="Q106" s="115"/>
      <c r="R106" s="116"/>
      <c r="S106" s="115"/>
      <c r="T106" s="115"/>
      <c r="U106" s="115"/>
      <c r="V106" s="115"/>
      <c r="W106" s="116"/>
      <c r="X106" s="115"/>
      <c r="Y106" s="131"/>
      <c r="Z106" s="130"/>
    </row>
    <row r="107" spans="1:26" x14ac:dyDescent="0.2">
      <c r="A107" s="114" t="s">
        <v>260</v>
      </c>
      <c r="B107" s="115"/>
      <c r="C107" s="116"/>
      <c r="D107" s="115"/>
      <c r="E107" s="115"/>
      <c r="F107" s="115"/>
      <c r="G107" s="115"/>
      <c r="H107" s="116"/>
      <c r="I107" s="115"/>
      <c r="J107" s="115"/>
      <c r="K107" s="115"/>
      <c r="L107" s="115"/>
      <c r="M107" s="116"/>
      <c r="N107" s="115"/>
      <c r="O107" s="115"/>
      <c r="P107" s="115"/>
      <c r="Q107" s="115"/>
      <c r="R107" s="116"/>
      <c r="S107" s="115"/>
      <c r="T107" s="115"/>
      <c r="U107" s="115"/>
      <c r="V107" s="115"/>
      <c r="W107" s="116"/>
      <c r="X107" s="115"/>
      <c r="Y107" s="131"/>
      <c r="Z107" s="130"/>
    </row>
    <row r="108" spans="1:26" x14ac:dyDescent="0.2">
      <c r="A108" s="114" t="s">
        <v>261</v>
      </c>
      <c r="B108" s="119">
        <v>9435</v>
      </c>
      <c r="C108" s="120"/>
      <c r="D108" s="119">
        <f>+$X108/12</f>
        <v>1138.3333333333333</v>
      </c>
      <c r="E108" s="119">
        <f t="shared" ref="E108:F108" si="190">+$X108/12</f>
        <v>1138.3333333333333</v>
      </c>
      <c r="F108" s="119">
        <f t="shared" si="190"/>
        <v>1138.3333333333333</v>
      </c>
      <c r="G108" s="121">
        <f>SUM(D108:F108)</f>
        <v>3415</v>
      </c>
      <c r="H108" s="120"/>
      <c r="I108" s="119">
        <f>+$X108/12</f>
        <v>1138.3333333333333</v>
      </c>
      <c r="J108" s="119">
        <f t="shared" ref="J108:K108" si="191">+$X108/12</f>
        <v>1138.3333333333333</v>
      </c>
      <c r="K108" s="119">
        <f t="shared" si="191"/>
        <v>1138.3333333333333</v>
      </c>
      <c r="L108" s="121">
        <f>SUM(I108:K108)</f>
        <v>3415</v>
      </c>
      <c r="M108" s="120"/>
      <c r="N108" s="119">
        <f>+$X108/12</f>
        <v>1138.3333333333333</v>
      </c>
      <c r="O108" s="119">
        <f t="shared" ref="O108:P108" si="192">+$X108/12</f>
        <v>1138.3333333333333</v>
      </c>
      <c r="P108" s="119">
        <f t="shared" si="192"/>
        <v>1138.3333333333333</v>
      </c>
      <c r="Q108" s="121">
        <f>SUM(N108:P108)</f>
        <v>3415</v>
      </c>
      <c r="R108" s="120"/>
      <c r="S108" s="119">
        <f>+$X108/12</f>
        <v>1138.3333333333333</v>
      </c>
      <c r="T108" s="119">
        <f t="shared" ref="T108:U108" si="193">+$X108/12</f>
        <v>1138.3333333333333</v>
      </c>
      <c r="U108" s="119">
        <f t="shared" si="193"/>
        <v>1138.3333333333333</v>
      </c>
      <c r="V108" s="121">
        <f>SUM(S108:U108)</f>
        <v>3415</v>
      </c>
      <c r="W108" s="120"/>
      <c r="X108" s="119">
        <v>13660</v>
      </c>
      <c r="Y108" s="131"/>
      <c r="Z108" s="130"/>
    </row>
    <row r="109" spans="1:26" x14ac:dyDescent="0.2">
      <c r="A109" s="114" t="s">
        <v>262</v>
      </c>
      <c r="B109" s="119">
        <v>9435</v>
      </c>
      <c r="C109" s="120"/>
      <c r="D109" s="119">
        <f t="shared" ref="D109" si="194">SUM(D108)</f>
        <v>1138.3333333333333</v>
      </c>
      <c r="E109" s="119">
        <f t="shared" ref="E109" si="195">SUM(E108)</f>
        <v>1138.3333333333333</v>
      </c>
      <c r="F109" s="119">
        <f t="shared" ref="F109" si="196">SUM(F108)</f>
        <v>1138.3333333333333</v>
      </c>
      <c r="G109" s="123">
        <f t="shared" ref="G109" si="197">SUM(G108)</f>
        <v>3415</v>
      </c>
      <c r="H109" s="120"/>
      <c r="I109" s="119">
        <f t="shared" ref="I109" si="198">SUM(I108)</f>
        <v>1138.3333333333333</v>
      </c>
      <c r="J109" s="119">
        <f t="shared" ref="J109" si="199">SUM(J108)</f>
        <v>1138.3333333333333</v>
      </c>
      <c r="K109" s="119">
        <f t="shared" ref="K109" si="200">SUM(K108)</f>
        <v>1138.3333333333333</v>
      </c>
      <c r="L109" s="123">
        <f t="shared" ref="L109" si="201">SUM(L108)</f>
        <v>3415</v>
      </c>
      <c r="M109" s="120"/>
      <c r="N109" s="119">
        <f t="shared" ref="N109" si="202">SUM(N108)</f>
        <v>1138.3333333333333</v>
      </c>
      <c r="O109" s="119">
        <f t="shared" ref="O109" si="203">SUM(O108)</f>
        <v>1138.3333333333333</v>
      </c>
      <c r="P109" s="119">
        <f t="shared" ref="P109" si="204">SUM(P108)</f>
        <v>1138.3333333333333</v>
      </c>
      <c r="Q109" s="123">
        <f t="shared" ref="Q109" si="205">SUM(Q108)</f>
        <v>3415</v>
      </c>
      <c r="R109" s="120"/>
      <c r="S109" s="119">
        <f t="shared" ref="S109" si="206">SUM(S108)</f>
        <v>1138.3333333333333</v>
      </c>
      <c r="T109" s="119">
        <f t="shared" ref="T109" si="207">SUM(T108)</f>
        <v>1138.3333333333333</v>
      </c>
      <c r="U109" s="119">
        <f t="shared" ref="U109" si="208">SUM(U108)</f>
        <v>1138.3333333333333</v>
      </c>
      <c r="V109" s="123">
        <f t="shared" ref="V109" si="209">SUM(V108)</f>
        <v>3415</v>
      </c>
      <c r="W109" s="120"/>
      <c r="X109" s="119">
        <f>SUM(X108)</f>
        <v>13660</v>
      </c>
      <c r="Y109" s="131"/>
      <c r="Z109" s="130"/>
    </row>
    <row r="110" spans="1:26" x14ac:dyDescent="0.2">
      <c r="A110" s="114"/>
      <c r="B110" s="115"/>
      <c r="C110" s="116"/>
      <c r="D110" s="115"/>
      <c r="E110" s="115"/>
      <c r="F110" s="115"/>
      <c r="G110" s="115"/>
      <c r="H110" s="116"/>
      <c r="I110" s="115"/>
      <c r="J110" s="115"/>
      <c r="K110" s="115"/>
      <c r="L110" s="115"/>
      <c r="M110" s="116"/>
      <c r="N110" s="115"/>
      <c r="O110" s="115"/>
      <c r="P110" s="115"/>
      <c r="Q110" s="115"/>
      <c r="R110" s="116"/>
      <c r="S110" s="115"/>
      <c r="T110" s="115"/>
      <c r="U110" s="115"/>
      <c r="V110" s="115"/>
      <c r="W110" s="116"/>
      <c r="X110" s="115"/>
      <c r="Y110" s="131"/>
      <c r="Z110" s="130"/>
    </row>
    <row r="111" spans="1:26" x14ac:dyDescent="0.2">
      <c r="A111" s="114" t="s">
        <v>263</v>
      </c>
      <c r="B111" s="115"/>
      <c r="C111" s="116"/>
      <c r="D111" s="115"/>
      <c r="E111" s="115"/>
      <c r="F111" s="115"/>
      <c r="G111" s="115"/>
      <c r="H111" s="116"/>
      <c r="I111" s="115"/>
      <c r="J111" s="115"/>
      <c r="K111" s="115"/>
      <c r="L111" s="115"/>
      <c r="M111" s="116"/>
      <c r="N111" s="115"/>
      <c r="O111" s="115"/>
      <c r="P111" s="115"/>
      <c r="Q111" s="115"/>
      <c r="R111" s="116"/>
      <c r="S111" s="115"/>
      <c r="T111" s="115"/>
      <c r="U111" s="115"/>
      <c r="V111" s="115"/>
      <c r="W111" s="116"/>
      <c r="X111" s="115"/>
      <c r="Y111" s="131"/>
      <c r="Z111" s="130"/>
    </row>
    <row r="112" spans="1:26" x14ac:dyDescent="0.2">
      <c r="A112" s="114" t="s">
        <v>264</v>
      </c>
      <c r="B112" s="125">
        <v>88550</v>
      </c>
      <c r="C112" s="120"/>
      <c r="D112" s="125">
        <f t="shared" ref="D112:F114" si="210">+$X112/12</f>
        <v>7329.166666666667</v>
      </c>
      <c r="E112" s="125">
        <f t="shared" si="210"/>
        <v>7329.166666666667</v>
      </c>
      <c r="F112" s="125">
        <f t="shared" si="210"/>
        <v>7329.166666666667</v>
      </c>
      <c r="G112" s="124">
        <f t="shared" ref="G112:G114" si="211">SUM(D112:F112)</f>
        <v>21987.5</v>
      </c>
      <c r="H112" s="120"/>
      <c r="I112" s="125">
        <f t="shared" ref="I112:K114" si="212">+$X112/12</f>
        <v>7329.166666666667</v>
      </c>
      <c r="J112" s="125">
        <f t="shared" si="212"/>
        <v>7329.166666666667</v>
      </c>
      <c r="K112" s="125">
        <f t="shared" si="212"/>
        <v>7329.166666666667</v>
      </c>
      <c r="L112" s="124">
        <f t="shared" ref="L112:L114" si="213">SUM(I112:K112)</f>
        <v>21987.5</v>
      </c>
      <c r="M112" s="120"/>
      <c r="N112" s="125">
        <f t="shared" ref="N112:P114" si="214">+$X112/12</f>
        <v>7329.166666666667</v>
      </c>
      <c r="O112" s="125">
        <f t="shared" si="214"/>
        <v>7329.166666666667</v>
      </c>
      <c r="P112" s="125">
        <f t="shared" si="214"/>
        <v>7329.166666666667</v>
      </c>
      <c r="Q112" s="124">
        <f t="shared" ref="Q112:Q114" si="215">SUM(N112:P112)</f>
        <v>21987.5</v>
      </c>
      <c r="R112" s="120"/>
      <c r="S112" s="125">
        <f t="shared" ref="S112:U114" si="216">+$X112/12</f>
        <v>7329.166666666667</v>
      </c>
      <c r="T112" s="125">
        <f t="shared" si="216"/>
        <v>7329.166666666667</v>
      </c>
      <c r="U112" s="125">
        <f t="shared" si="216"/>
        <v>7329.166666666667</v>
      </c>
      <c r="V112" s="124">
        <f t="shared" ref="V112:V114" si="217">SUM(S112:U112)</f>
        <v>21987.5</v>
      </c>
      <c r="W112" s="120"/>
      <c r="X112" s="125">
        <v>87950</v>
      </c>
      <c r="Y112" s="131"/>
      <c r="Z112" s="130"/>
    </row>
    <row r="113" spans="1:26" x14ac:dyDescent="0.2">
      <c r="A113" s="114" t="s">
        <v>265</v>
      </c>
      <c r="B113" s="125">
        <v>30659</v>
      </c>
      <c r="C113" s="120"/>
      <c r="D113" s="125">
        <f t="shared" si="210"/>
        <v>2329.9166666666665</v>
      </c>
      <c r="E113" s="125">
        <f t="shared" si="210"/>
        <v>2329.9166666666665</v>
      </c>
      <c r="F113" s="125">
        <f t="shared" si="210"/>
        <v>2329.9166666666665</v>
      </c>
      <c r="G113" s="124">
        <f t="shared" si="211"/>
        <v>6989.75</v>
      </c>
      <c r="H113" s="120"/>
      <c r="I113" s="125">
        <f t="shared" si="212"/>
        <v>2329.9166666666665</v>
      </c>
      <c r="J113" s="125">
        <f t="shared" si="212"/>
        <v>2329.9166666666665</v>
      </c>
      <c r="K113" s="125">
        <f t="shared" si="212"/>
        <v>2329.9166666666665</v>
      </c>
      <c r="L113" s="124">
        <f t="shared" si="213"/>
        <v>6989.75</v>
      </c>
      <c r="M113" s="120"/>
      <c r="N113" s="125">
        <f t="shared" si="214"/>
        <v>2329.9166666666665</v>
      </c>
      <c r="O113" s="125">
        <f t="shared" si="214"/>
        <v>2329.9166666666665</v>
      </c>
      <c r="P113" s="125">
        <f t="shared" si="214"/>
        <v>2329.9166666666665</v>
      </c>
      <c r="Q113" s="124">
        <f t="shared" si="215"/>
        <v>6989.75</v>
      </c>
      <c r="R113" s="120"/>
      <c r="S113" s="125">
        <f t="shared" si="216"/>
        <v>2329.9166666666665</v>
      </c>
      <c r="T113" s="125">
        <f t="shared" si="216"/>
        <v>2329.9166666666665</v>
      </c>
      <c r="U113" s="125">
        <f t="shared" si="216"/>
        <v>2329.9166666666665</v>
      </c>
      <c r="V113" s="124">
        <f t="shared" si="217"/>
        <v>6989.75</v>
      </c>
      <c r="W113" s="120"/>
      <c r="X113" s="125">
        <v>27959</v>
      </c>
      <c r="Y113" s="131"/>
      <c r="Z113" s="130"/>
    </row>
    <row r="114" spans="1:26" x14ac:dyDescent="0.2">
      <c r="A114" s="114" t="s">
        <v>266</v>
      </c>
      <c r="B114" s="119">
        <v>12000</v>
      </c>
      <c r="C114" s="120"/>
      <c r="D114" s="119">
        <f t="shared" si="210"/>
        <v>958.33333333333337</v>
      </c>
      <c r="E114" s="119">
        <f t="shared" si="210"/>
        <v>958.33333333333337</v>
      </c>
      <c r="F114" s="119">
        <f t="shared" si="210"/>
        <v>958.33333333333337</v>
      </c>
      <c r="G114" s="121">
        <f t="shared" si="211"/>
        <v>2875</v>
      </c>
      <c r="H114" s="120"/>
      <c r="I114" s="119">
        <f t="shared" si="212"/>
        <v>958.33333333333337</v>
      </c>
      <c r="J114" s="119">
        <f t="shared" si="212"/>
        <v>958.33333333333337</v>
      </c>
      <c r="K114" s="119">
        <f t="shared" si="212"/>
        <v>958.33333333333337</v>
      </c>
      <c r="L114" s="121">
        <f t="shared" si="213"/>
        <v>2875</v>
      </c>
      <c r="M114" s="120"/>
      <c r="N114" s="119">
        <f t="shared" si="214"/>
        <v>958.33333333333337</v>
      </c>
      <c r="O114" s="119">
        <f t="shared" si="214"/>
        <v>958.33333333333337</v>
      </c>
      <c r="P114" s="119">
        <f t="shared" si="214"/>
        <v>958.33333333333337</v>
      </c>
      <c r="Q114" s="121">
        <f t="shared" si="215"/>
        <v>2875</v>
      </c>
      <c r="R114" s="120"/>
      <c r="S114" s="119">
        <f t="shared" si="216"/>
        <v>958.33333333333337</v>
      </c>
      <c r="T114" s="119">
        <f t="shared" si="216"/>
        <v>958.33333333333337</v>
      </c>
      <c r="U114" s="119">
        <f t="shared" si="216"/>
        <v>958.33333333333337</v>
      </c>
      <c r="V114" s="121">
        <f t="shared" si="217"/>
        <v>2875</v>
      </c>
      <c r="W114" s="120"/>
      <c r="X114" s="119">
        <v>11500</v>
      </c>
      <c r="Y114" s="131"/>
      <c r="Z114" s="130"/>
    </row>
    <row r="115" spans="1:26" x14ac:dyDescent="0.2">
      <c r="A115" s="114" t="s">
        <v>267</v>
      </c>
      <c r="B115" s="119">
        <v>131209</v>
      </c>
      <c r="C115" s="120"/>
      <c r="D115" s="119">
        <f t="shared" ref="D115:F115" si="218">SUM(D112:D114)</f>
        <v>10617.416666666668</v>
      </c>
      <c r="E115" s="119">
        <f t="shared" si="218"/>
        <v>10617.416666666668</v>
      </c>
      <c r="F115" s="119">
        <f t="shared" si="218"/>
        <v>10617.416666666668</v>
      </c>
      <c r="G115" s="123">
        <f t="shared" ref="G115" si="219">SUM(D115:F115)</f>
        <v>31852.250000000004</v>
      </c>
      <c r="H115" s="120"/>
      <c r="I115" s="119">
        <f>SUM(I112:I114)</f>
        <v>10617.416666666668</v>
      </c>
      <c r="J115" s="119">
        <f t="shared" ref="J115:K115" si="220">SUM(J112:J114)</f>
        <v>10617.416666666668</v>
      </c>
      <c r="K115" s="119">
        <f t="shared" si="220"/>
        <v>10617.416666666668</v>
      </c>
      <c r="L115" s="123">
        <f>SUM(I115:K115)</f>
        <v>31852.250000000004</v>
      </c>
      <c r="M115" s="120"/>
      <c r="N115" s="119">
        <f>SUM(N112:N114)</f>
        <v>10617.416666666668</v>
      </c>
      <c r="O115" s="119">
        <f t="shared" ref="O115:P115" si="221">SUM(O112:O114)</f>
        <v>10617.416666666668</v>
      </c>
      <c r="P115" s="119">
        <f t="shared" si="221"/>
        <v>10617.416666666668</v>
      </c>
      <c r="Q115" s="123">
        <f t="shared" ref="Q115" si="222">SUM(N115:P115)</f>
        <v>31852.250000000004</v>
      </c>
      <c r="R115" s="120"/>
      <c r="S115" s="119">
        <f>SUM(S112:S114)</f>
        <v>10617.416666666668</v>
      </c>
      <c r="T115" s="119">
        <f t="shared" ref="T115:U115" si="223">SUM(T112:T114)</f>
        <v>10617.416666666668</v>
      </c>
      <c r="U115" s="119">
        <f t="shared" si="223"/>
        <v>10617.416666666668</v>
      </c>
      <c r="V115" s="123">
        <f>SUM(S115:U115)</f>
        <v>31852.250000000004</v>
      </c>
      <c r="W115" s="120"/>
      <c r="X115" s="119">
        <f>SUM(X112:X114)</f>
        <v>127409</v>
      </c>
      <c r="Y115" s="131"/>
      <c r="Z115" s="130"/>
    </row>
    <row r="116" spans="1:26" x14ac:dyDescent="0.2">
      <c r="A116" s="114"/>
      <c r="B116" s="115"/>
      <c r="C116" s="116"/>
      <c r="D116" s="115"/>
      <c r="E116" s="115"/>
      <c r="F116" s="115"/>
      <c r="G116" s="115"/>
      <c r="H116" s="116"/>
      <c r="I116" s="115"/>
      <c r="J116" s="115"/>
      <c r="K116" s="115"/>
      <c r="L116" s="115"/>
      <c r="M116" s="116"/>
      <c r="N116" s="115"/>
      <c r="O116" s="115"/>
      <c r="P116" s="115"/>
      <c r="Q116" s="115"/>
      <c r="R116" s="116"/>
      <c r="S116" s="115"/>
      <c r="T116" s="115"/>
      <c r="U116" s="115"/>
      <c r="V116" s="115"/>
      <c r="W116" s="116"/>
      <c r="X116" s="115"/>
      <c r="Y116" s="131"/>
      <c r="Z116" s="130"/>
    </row>
    <row r="117" spans="1:26" x14ac:dyDescent="0.2">
      <c r="A117" s="114" t="s">
        <v>268</v>
      </c>
      <c r="B117" s="115"/>
      <c r="C117" s="116"/>
      <c r="D117" s="115"/>
      <c r="E117" s="115"/>
      <c r="F117" s="115"/>
      <c r="G117" s="115"/>
      <c r="H117" s="116"/>
      <c r="I117" s="115"/>
      <c r="J117" s="115"/>
      <c r="K117" s="115"/>
      <c r="L117" s="115"/>
      <c r="M117" s="116"/>
      <c r="N117" s="115"/>
      <c r="O117" s="115"/>
      <c r="P117" s="115"/>
      <c r="Q117" s="115"/>
      <c r="R117" s="116"/>
      <c r="S117" s="115"/>
      <c r="T117" s="115"/>
      <c r="U117" s="115"/>
      <c r="V117" s="115"/>
      <c r="W117" s="116"/>
      <c r="X117" s="115"/>
      <c r="Y117" s="131"/>
      <c r="Z117" s="130"/>
    </row>
    <row r="118" spans="1:26" x14ac:dyDescent="0.2">
      <c r="A118" s="114" t="s">
        <v>269</v>
      </c>
      <c r="B118" s="119">
        <v>8200</v>
      </c>
      <c r="C118" s="120"/>
      <c r="D118" s="119">
        <f>+$X118/12</f>
        <v>666.66666666666663</v>
      </c>
      <c r="E118" s="119">
        <f t="shared" ref="E118:F118" si="224">+$X118/12</f>
        <v>666.66666666666663</v>
      </c>
      <c r="F118" s="119">
        <f t="shared" si="224"/>
        <v>666.66666666666663</v>
      </c>
      <c r="G118" s="121">
        <f>SUM(D118:F118)</f>
        <v>2000</v>
      </c>
      <c r="H118" s="120"/>
      <c r="I118" s="119">
        <f>+$X118/12</f>
        <v>666.66666666666663</v>
      </c>
      <c r="J118" s="119">
        <f t="shared" ref="J118:K118" si="225">+$X118/12</f>
        <v>666.66666666666663</v>
      </c>
      <c r="K118" s="119">
        <f t="shared" si="225"/>
        <v>666.66666666666663</v>
      </c>
      <c r="L118" s="121">
        <f>SUM(I118:K118)</f>
        <v>2000</v>
      </c>
      <c r="M118" s="120"/>
      <c r="N118" s="119">
        <f>+$X118/12</f>
        <v>666.66666666666663</v>
      </c>
      <c r="O118" s="119">
        <f t="shared" ref="O118:P118" si="226">+$X118/12</f>
        <v>666.66666666666663</v>
      </c>
      <c r="P118" s="119">
        <f t="shared" si="226"/>
        <v>666.66666666666663</v>
      </c>
      <c r="Q118" s="121">
        <f>SUM(N118:P118)</f>
        <v>2000</v>
      </c>
      <c r="R118" s="120"/>
      <c r="S118" s="119">
        <f>+$X118/12</f>
        <v>666.66666666666663</v>
      </c>
      <c r="T118" s="119">
        <f t="shared" ref="T118:U118" si="227">+$X118/12</f>
        <v>666.66666666666663</v>
      </c>
      <c r="U118" s="119">
        <f t="shared" si="227"/>
        <v>666.66666666666663</v>
      </c>
      <c r="V118" s="121">
        <f>SUM(S118:U118)</f>
        <v>2000</v>
      </c>
      <c r="W118" s="120"/>
      <c r="X118" s="119">
        <v>8000</v>
      </c>
      <c r="Y118" s="131"/>
      <c r="Z118" s="130"/>
    </row>
    <row r="119" spans="1:26" x14ac:dyDescent="0.2">
      <c r="A119" s="114" t="s">
        <v>270</v>
      </c>
      <c r="B119" s="119">
        <v>8200</v>
      </c>
      <c r="C119" s="120"/>
      <c r="D119" s="119">
        <f t="shared" ref="D119" si="228">SUM(D118)</f>
        <v>666.66666666666663</v>
      </c>
      <c r="E119" s="119">
        <f t="shared" ref="E119" si="229">SUM(E118)</f>
        <v>666.66666666666663</v>
      </c>
      <c r="F119" s="119">
        <f t="shared" ref="F119" si="230">SUM(F118)</f>
        <v>666.66666666666663</v>
      </c>
      <c r="G119" s="123">
        <f t="shared" ref="G119" si="231">SUM(G118)</f>
        <v>2000</v>
      </c>
      <c r="H119" s="120"/>
      <c r="I119" s="119">
        <f t="shared" ref="I119" si="232">SUM(I118)</f>
        <v>666.66666666666663</v>
      </c>
      <c r="J119" s="119">
        <f t="shared" ref="J119" si="233">SUM(J118)</f>
        <v>666.66666666666663</v>
      </c>
      <c r="K119" s="119">
        <f t="shared" ref="K119" si="234">SUM(K118)</f>
        <v>666.66666666666663</v>
      </c>
      <c r="L119" s="123">
        <f t="shared" ref="L119" si="235">SUM(L118)</f>
        <v>2000</v>
      </c>
      <c r="M119" s="120"/>
      <c r="N119" s="119">
        <f t="shared" ref="N119" si="236">SUM(N118)</f>
        <v>666.66666666666663</v>
      </c>
      <c r="O119" s="119">
        <f t="shared" ref="O119" si="237">SUM(O118)</f>
        <v>666.66666666666663</v>
      </c>
      <c r="P119" s="119">
        <f t="shared" ref="P119" si="238">SUM(P118)</f>
        <v>666.66666666666663</v>
      </c>
      <c r="Q119" s="123">
        <f t="shared" ref="Q119" si="239">SUM(Q118)</f>
        <v>2000</v>
      </c>
      <c r="R119" s="120"/>
      <c r="S119" s="119">
        <f t="shared" ref="S119" si="240">SUM(S118)</f>
        <v>666.66666666666663</v>
      </c>
      <c r="T119" s="119">
        <f t="shared" ref="T119" si="241">SUM(T118)</f>
        <v>666.66666666666663</v>
      </c>
      <c r="U119" s="119">
        <f t="shared" ref="U119" si="242">SUM(U118)</f>
        <v>666.66666666666663</v>
      </c>
      <c r="V119" s="123">
        <f t="shared" ref="V119" si="243">SUM(V118)</f>
        <v>2000</v>
      </c>
      <c r="W119" s="120"/>
      <c r="X119" s="119">
        <f>SUM(X118)</f>
        <v>8000</v>
      </c>
      <c r="Y119" s="131"/>
      <c r="Z119" s="130"/>
    </row>
    <row r="120" spans="1:26" x14ac:dyDescent="0.2">
      <c r="A120" s="114"/>
      <c r="B120" s="115"/>
      <c r="C120" s="116"/>
      <c r="D120" s="115"/>
      <c r="E120" s="115"/>
      <c r="F120" s="115"/>
      <c r="G120" s="115"/>
      <c r="H120" s="116"/>
      <c r="I120" s="115"/>
      <c r="J120" s="115"/>
      <c r="K120" s="115"/>
      <c r="L120" s="115"/>
      <c r="M120" s="116"/>
      <c r="N120" s="115"/>
      <c r="O120" s="115"/>
      <c r="P120" s="115"/>
      <c r="Q120" s="115"/>
      <c r="R120" s="116"/>
      <c r="S120" s="115"/>
      <c r="T120" s="115"/>
      <c r="U120" s="115"/>
      <c r="V120" s="115"/>
      <c r="W120" s="116"/>
      <c r="X120" s="115"/>
      <c r="Y120" s="131"/>
      <c r="Z120" s="130"/>
    </row>
    <row r="121" spans="1:26" x14ac:dyDescent="0.2">
      <c r="A121" s="114" t="s">
        <v>271</v>
      </c>
      <c r="B121" s="115"/>
      <c r="C121" s="116"/>
      <c r="D121" s="115"/>
      <c r="E121" s="115"/>
      <c r="F121" s="115"/>
      <c r="G121" s="115"/>
      <c r="H121" s="116"/>
      <c r="I121" s="115"/>
      <c r="J121" s="115"/>
      <c r="K121" s="115"/>
      <c r="L121" s="115"/>
      <c r="M121" s="116"/>
      <c r="N121" s="115"/>
      <c r="O121" s="115"/>
      <c r="P121" s="115"/>
      <c r="Q121" s="115"/>
      <c r="R121" s="116"/>
      <c r="S121" s="115"/>
      <c r="T121" s="115"/>
      <c r="U121" s="115"/>
      <c r="V121" s="115"/>
      <c r="W121" s="116"/>
      <c r="X121" s="115"/>
      <c r="Y121" s="131"/>
      <c r="Z121" s="130"/>
    </row>
    <row r="122" spans="1:26" x14ac:dyDescent="0.2">
      <c r="A122" s="114" t="s">
        <v>272</v>
      </c>
      <c r="B122" s="125"/>
      <c r="C122" s="120"/>
      <c r="D122" s="125"/>
      <c r="E122" s="125"/>
      <c r="F122" s="125"/>
      <c r="G122" s="122"/>
      <c r="H122" s="120"/>
      <c r="I122" s="125"/>
      <c r="J122" s="125"/>
      <c r="K122" s="125"/>
      <c r="L122" s="122"/>
      <c r="M122" s="120"/>
      <c r="N122" s="125"/>
      <c r="O122" s="125"/>
      <c r="P122" s="125"/>
      <c r="Q122" s="122"/>
      <c r="R122" s="120"/>
      <c r="S122" s="125"/>
      <c r="T122" s="125"/>
      <c r="U122" s="125"/>
      <c r="V122" s="122"/>
      <c r="W122" s="120"/>
      <c r="X122" s="125"/>
      <c r="Y122" s="131"/>
      <c r="Z122" s="130"/>
    </row>
    <row r="123" spans="1:26" x14ac:dyDescent="0.2">
      <c r="A123" s="114" t="s">
        <v>273</v>
      </c>
      <c r="B123" s="119">
        <v>108175</v>
      </c>
      <c r="C123" s="120"/>
      <c r="D123" s="119">
        <f>+$X123/12</f>
        <v>9631.25</v>
      </c>
      <c r="E123" s="119">
        <f t="shared" ref="E123:F123" si="244">+$X123/12</f>
        <v>9631.25</v>
      </c>
      <c r="F123" s="119">
        <f t="shared" si="244"/>
        <v>9631.25</v>
      </c>
      <c r="G123" s="121">
        <f>SUM(D123:F123)</f>
        <v>28893.75</v>
      </c>
      <c r="H123" s="120"/>
      <c r="I123" s="119">
        <f>+$X123/12</f>
        <v>9631.25</v>
      </c>
      <c r="J123" s="119">
        <f t="shared" ref="J123:K123" si="245">+$X123/12</f>
        <v>9631.25</v>
      </c>
      <c r="K123" s="119">
        <f t="shared" si="245"/>
        <v>9631.25</v>
      </c>
      <c r="L123" s="121">
        <f>SUM(I123:K123)</f>
        <v>28893.75</v>
      </c>
      <c r="M123" s="120"/>
      <c r="N123" s="119">
        <f>+$X123/12</f>
        <v>9631.25</v>
      </c>
      <c r="O123" s="119">
        <f t="shared" ref="O123:P123" si="246">+$X123/12</f>
        <v>9631.25</v>
      </c>
      <c r="P123" s="119">
        <f t="shared" si="246"/>
        <v>9631.25</v>
      </c>
      <c r="Q123" s="121">
        <f>SUM(N123:P123)</f>
        <v>28893.75</v>
      </c>
      <c r="R123" s="120"/>
      <c r="S123" s="119">
        <f>+$X123/12</f>
        <v>9631.25</v>
      </c>
      <c r="T123" s="119">
        <f t="shared" ref="T123:U123" si="247">+$X123/12</f>
        <v>9631.25</v>
      </c>
      <c r="U123" s="119">
        <f t="shared" si="247"/>
        <v>9631.25</v>
      </c>
      <c r="V123" s="121">
        <f>SUM(S123:U123)</f>
        <v>28893.75</v>
      </c>
      <c r="W123" s="120"/>
      <c r="X123" s="119">
        <v>115575</v>
      </c>
      <c r="Y123" s="131"/>
      <c r="Z123" s="130"/>
    </row>
    <row r="124" spans="1:26" x14ac:dyDescent="0.2">
      <c r="A124" s="114" t="s">
        <v>274</v>
      </c>
      <c r="B124" s="119">
        <v>108175</v>
      </c>
      <c r="C124" s="120"/>
      <c r="D124" s="119">
        <f t="shared" ref="D124" si="248">SUM(D123)</f>
        <v>9631.25</v>
      </c>
      <c r="E124" s="119">
        <f t="shared" ref="E124" si="249">SUM(E123)</f>
        <v>9631.25</v>
      </c>
      <c r="F124" s="119">
        <f t="shared" ref="F124" si="250">SUM(F123)</f>
        <v>9631.25</v>
      </c>
      <c r="G124" s="123">
        <f t="shared" ref="G124" si="251">SUM(G123)</f>
        <v>28893.75</v>
      </c>
      <c r="H124" s="120"/>
      <c r="I124" s="119">
        <f t="shared" ref="I124" si="252">SUM(I123)</f>
        <v>9631.25</v>
      </c>
      <c r="J124" s="119">
        <f t="shared" ref="J124" si="253">SUM(J123)</f>
        <v>9631.25</v>
      </c>
      <c r="K124" s="119">
        <f t="shared" ref="K124" si="254">SUM(K123)</f>
        <v>9631.25</v>
      </c>
      <c r="L124" s="123">
        <f t="shared" ref="L124" si="255">SUM(L123)</f>
        <v>28893.75</v>
      </c>
      <c r="M124" s="120"/>
      <c r="N124" s="119">
        <f t="shared" ref="N124" si="256">SUM(N123)</f>
        <v>9631.25</v>
      </c>
      <c r="O124" s="119">
        <f t="shared" ref="O124" si="257">SUM(O123)</f>
        <v>9631.25</v>
      </c>
      <c r="P124" s="119">
        <f t="shared" ref="P124" si="258">SUM(P123)</f>
        <v>9631.25</v>
      </c>
      <c r="Q124" s="123">
        <f t="shared" ref="Q124" si="259">SUM(Q123)</f>
        <v>28893.75</v>
      </c>
      <c r="R124" s="120"/>
      <c r="S124" s="119">
        <f t="shared" ref="S124" si="260">SUM(S123)</f>
        <v>9631.25</v>
      </c>
      <c r="T124" s="119">
        <f t="shared" ref="T124" si="261">SUM(T123)</f>
        <v>9631.25</v>
      </c>
      <c r="U124" s="119">
        <f t="shared" ref="U124" si="262">SUM(U123)</f>
        <v>9631.25</v>
      </c>
      <c r="V124" s="123">
        <f t="shared" ref="V124" si="263">SUM(V123)</f>
        <v>28893.75</v>
      </c>
      <c r="W124" s="120"/>
      <c r="X124" s="119">
        <f>SUM(X123)</f>
        <v>115575</v>
      </c>
      <c r="Y124" s="131"/>
      <c r="Z124" s="130"/>
    </row>
    <row r="125" spans="1:26" x14ac:dyDescent="0.2">
      <c r="A125" s="114"/>
      <c r="B125" s="115"/>
      <c r="C125" s="116"/>
      <c r="D125" s="115"/>
      <c r="E125" s="115"/>
      <c r="F125" s="115"/>
      <c r="G125" s="115"/>
      <c r="H125" s="116"/>
      <c r="I125" s="115"/>
      <c r="J125" s="115"/>
      <c r="K125" s="115"/>
      <c r="L125" s="115"/>
      <c r="M125" s="116"/>
      <c r="N125" s="115"/>
      <c r="O125" s="115"/>
      <c r="P125" s="115"/>
      <c r="Q125" s="115"/>
      <c r="R125" s="116"/>
      <c r="S125" s="115"/>
      <c r="T125" s="115"/>
      <c r="U125" s="115"/>
      <c r="V125" s="115"/>
      <c r="W125" s="116"/>
      <c r="X125" s="115"/>
      <c r="Y125" s="131"/>
      <c r="Z125" s="130"/>
    </row>
    <row r="126" spans="1:26" x14ac:dyDescent="0.2">
      <c r="A126" s="114" t="s">
        <v>275</v>
      </c>
      <c r="B126" s="115"/>
      <c r="C126" s="116"/>
      <c r="D126" s="115"/>
      <c r="E126" s="115"/>
      <c r="F126" s="115"/>
      <c r="G126" s="115"/>
      <c r="H126" s="116"/>
      <c r="I126" s="115"/>
      <c r="J126" s="115"/>
      <c r="K126" s="115"/>
      <c r="L126" s="115"/>
      <c r="M126" s="116"/>
      <c r="N126" s="115"/>
      <c r="O126" s="115"/>
      <c r="P126" s="115"/>
      <c r="Q126" s="115"/>
      <c r="R126" s="116"/>
      <c r="S126" s="115"/>
      <c r="T126" s="115"/>
      <c r="U126" s="115"/>
      <c r="V126" s="115"/>
      <c r="W126" s="116"/>
      <c r="X126" s="115"/>
      <c r="Y126" s="131"/>
      <c r="Z126" s="130"/>
    </row>
    <row r="127" spans="1:26" x14ac:dyDescent="0.2">
      <c r="A127" s="114" t="s">
        <v>276</v>
      </c>
      <c r="B127" s="119">
        <v>66000</v>
      </c>
      <c r="C127" s="120"/>
      <c r="D127" s="119">
        <f>+$X127/12</f>
        <v>4775</v>
      </c>
      <c r="E127" s="119">
        <f t="shared" ref="E127:F127" si="264">+$X127/12</f>
        <v>4775</v>
      </c>
      <c r="F127" s="119">
        <f t="shared" si="264"/>
        <v>4775</v>
      </c>
      <c r="G127" s="121">
        <f>SUM(D127:F127)</f>
        <v>14325</v>
      </c>
      <c r="H127" s="120"/>
      <c r="I127" s="119">
        <f>+$X127/12</f>
        <v>4775</v>
      </c>
      <c r="J127" s="119">
        <f t="shared" ref="J127:K127" si="265">+$X127/12</f>
        <v>4775</v>
      </c>
      <c r="K127" s="119">
        <f t="shared" si="265"/>
        <v>4775</v>
      </c>
      <c r="L127" s="121">
        <f>SUM(I127:K127)</f>
        <v>14325</v>
      </c>
      <c r="M127" s="120"/>
      <c r="N127" s="119">
        <f>+$X127/12</f>
        <v>4775</v>
      </c>
      <c r="O127" s="119">
        <f t="shared" ref="O127:P127" si="266">+$X127/12</f>
        <v>4775</v>
      </c>
      <c r="P127" s="119">
        <f t="shared" si="266"/>
        <v>4775</v>
      </c>
      <c r="Q127" s="121">
        <f>SUM(N127:P127)</f>
        <v>14325</v>
      </c>
      <c r="R127" s="120"/>
      <c r="S127" s="119">
        <f>+$X127/12</f>
        <v>4775</v>
      </c>
      <c r="T127" s="119">
        <f t="shared" ref="T127:U127" si="267">+$X127/12</f>
        <v>4775</v>
      </c>
      <c r="U127" s="119">
        <f t="shared" si="267"/>
        <v>4775</v>
      </c>
      <c r="V127" s="121">
        <f>SUM(S127:U127)</f>
        <v>14325</v>
      </c>
      <c r="W127" s="120"/>
      <c r="X127" s="119">
        <v>57300</v>
      </c>
      <c r="Y127" s="131"/>
      <c r="Z127" s="130"/>
    </row>
    <row r="128" spans="1:26" x14ac:dyDescent="0.2">
      <c r="A128" s="114" t="s">
        <v>277</v>
      </c>
      <c r="B128" s="119">
        <v>66000</v>
      </c>
      <c r="C128" s="120"/>
      <c r="D128" s="119">
        <f t="shared" ref="D128" si="268">SUM(D127)</f>
        <v>4775</v>
      </c>
      <c r="E128" s="119">
        <f t="shared" ref="E128" si="269">SUM(E127)</f>
        <v>4775</v>
      </c>
      <c r="F128" s="119">
        <f t="shared" ref="F128" si="270">SUM(F127)</f>
        <v>4775</v>
      </c>
      <c r="G128" s="123">
        <f t="shared" ref="G128" si="271">SUM(G127)</f>
        <v>14325</v>
      </c>
      <c r="H128" s="120"/>
      <c r="I128" s="119">
        <f t="shared" ref="I128" si="272">SUM(I127)</f>
        <v>4775</v>
      </c>
      <c r="J128" s="119">
        <f t="shared" ref="J128" si="273">SUM(J127)</f>
        <v>4775</v>
      </c>
      <c r="K128" s="119">
        <f t="shared" ref="K128" si="274">SUM(K127)</f>
        <v>4775</v>
      </c>
      <c r="L128" s="123">
        <f t="shared" ref="L128" si="275">SUM(L127)</f>
        <v>14325</v>
      </c>
      <c r="M128" s="120"/>
      <c r="N128" s="119">
        <f t="shared" ref="N128" si="276">SUM(N127)</f>
        <v>4775</v>
      </c>
      <c r="O128" s="119">
        <f t="shared" ref="O128" si="277">SUM(O127)</f>
        <v>4775</v>
      </c>
      <c r="P128" s="119">
        <f t="shared" ref="P128" si="278">SUM(P127)</f>
        <v>4775</v>
      </c>
      <c r="Q128" s="123">
        <f t="shared" ref="Q128" si="279">SUM(Q127)</f>
        <v>14325</v>
      </c>
      <c r="R128" s="120"/>
      <c r="S128" s="119">
        <f t="shared" ref="S128" si="280">SUM(S127)</f>
        <v>4775</v>
      </c>
      <c r="T128" s="119">
        <f t="shared" ref="T128" si="281">SUM(T127)</f>
        <v>4775</v>
      </c>
      <c r="U128" s="119">
        <f t="shared" ref="U128" si="282">SUM(U127)</f>
        <v>4775</v>
      </c>
      <c r="V128" s="123">
        <f t="shared" ref="V128" si="283">SUM(V127)</f>
        <v>14325</v>
      </c>
      <c r="W128" s="120"/>
      <c r="X128" s="119">
        <f>SUM(X127)</f>
        <v>57300</v>
      </c>
      <c r="Y128" s="131"/>
      <c r="Z128" s="130"/>
    </row>
    <row r="129" spans="1:26" x14ac:dyDescent="0.2">
      <c r="A129" s="114"/>
      <c r="B129" s="115"/>
      <c r="C129" s="116"/>
      <c r="D129" s="115"/>
      <c r="E129" s="115"/>
      <c r="F129" s="115"/>
      <c r="G129" s="115"/>
      <c r="H129" s="116"/>
      <c r="I129" s="115"/>
      <c r="J129" s="115"/>
      <c r="K129" s="115"/>
      <c r="L129" s="115"/>
      <c r="M129" s="116"/>
      <c r="N129" s="115"/>
      <c r="O129" s="115"/>
      <c r="P129" s="115"/>
      <c r="Q129" s="115"/>
      <c r="R129" s="116"/>
      <c r="S129" s="115"/>
      <c r="T129" s="115"/>
      <c r="U129" s="115"/>
      <c r="V129" s="115"/>
      <c r="W129" s="116"/>
      <c r="X129" s="115"/>
      <c r="Y129" s="131"/>
      <c r="Z129" s="130"/>
    </row>
    <row r="130" spans="1:26" x14ac:dyDescent="0.2">
      <c r="A130" s="114" t="s">
        <v>278</v>
      </c>
      <c r="B130" s="115"/>
      <c r="C130" s="116"/>
      <c r="D130" s="115"/>
      <c r="E130" s="115"/>
      <c r="F130" s="115"/>
      <c r="G130" s="115"/>
      <c r="H130" s="116"/>
      <c r="I130" s="115"/>
      <c r="J130" s="115"/>
      <c r="K130" s="115"/>
      <c r="L130" s="115"/>
      <c r="M130" s="116"/>
      <c r="N130" s="115"/>
      <c r="O130" s="115"/>
      <c r="P130" s="115"/>
      <c r="Q130" s="115"/>
      <c r="R130" s="116"/>
      <c r="S130" s="115"/>
      <c r="T130" s="115"/>
      <c r="U130" s="115"/>
      <c r="V130" s="115"/>
      <c r="W130" s="116"/>
      <c r="X130" s="115"/>
      <c r="Y130" s="131"/>
      <c r="Z130" s="130"/>
    </row>
    <row r="131" spans="1:26" x14ac:dyDescent="0.2">
      <c r="A131" s="114" t="s">
        <v>279</v>
      </c>
      <c r="B131" s="119">
        <v>10000</v>
      </c>
      <c r="C131" s="120"/>
      <c r="D131" s="119">
        <f>+$X131/12</f>
        <v>833.33333333333337</v>
      </c>
      <c r="E131" s="119">
        <f t="shared" ref="E131:F131" si="284">+$X131/12</f>
        <v>833.33333333333337</v>
      </c>
      <c r="F131" s="119">
        <f t="shared" si="284"/>
        <v>833.33333333333337</v>
      </c>
      <c r="G131" s="121">
        <f>SUM(D131:F131)</f>
        <v>2500</v>
      </c>
      <c r="H131" s="120"/>
      <c r="I131" s="119">
        <f>+$X131/12</f>
        <v>833.33333333333337</v>
      </c>
      <c r="J131" s="119">
        <f t="shared" ref="J131:K131" si="285">+$X131/12</f>
        <v>833.33333333333337</v>
      </c>
      <c r="K131" s="119">
        <f t="shared" si="285"/>
        <v>833.33333333333337</v>
      </c>
      <c r="L131" s="121">
        <f>SUM(I131:K131)</f>
        <v>2500</v>
      </c>
      <c r="M131" s="120"/>
      <c r="N131" s="119">
        <f>+$X131/12</f>
        <v>833.33333333333337</v>
      </c>
      <c r="O131" s="119">
        <f t="shared" ref="O131:P131" si="286">+$X131/12</f>
        <v>833.33333333333337</v>
      </c>
      <c r="P131" s="119">
        <f t="shared" si="286"/>
        <v>833.33333333333337</v>
      </c>
      <c r="Q131" s="121">
        <f>SUM(N131:P131)</f>
        <v>2500</v>
      </c>
      <c r="R131" s="120"/>
      <c r="S131" s="119">
        <f>+$X131/12</f>
        <v>833.33333333333337</v>
      </c>
      <c r="T131" s="119">
        <f t="shared" ref="T131:U131" si="287">+$X131/12</f>
        <v>833.33333333333337</v>
      </c>
      <c r="U131" s="119">
        <f t="shared" si="287"/>
        <v>833.33333333333337</v>
      </c>
      <c r="V131" s="121">
        <f>SUM(S131:U131)</f>
        <v>2500</v>
      </c>
      <c r="W131" s="120"/>
      <c r="X131" s="119">
        <v>10000</v>
      </c>
      <c r="Y131" s="131"/>
      <c r="Z131" s="130"/>
    </row>
    <row r="132" spans="1:26" x14ac:dyDescent="0.2">
      <c r="A132" s="114" t="s">
        <v>280</v>
      </c>
      <c r="B132" s="119">
        <v>10000</v>
      </c>
      <c r="C132" s="120"/>
      <c r="D132" s="119">
        <f t="shared" ref="D132" si="288">SUM(D131)</f>
        <v>833.33333333333337</v>
      </c>
      <c r="E132" s="119">
        <f t="shared" ref="E132" si="289">SUM(E131)</f>
        <v>833.33333333333337</v>
      </c>
      <c r="F132" s="119">
        <f t="shared" ref="F132" si="290">SUM(F131)</f>
        <v>833.33333333333337</v>
      </c>
      <c r="G132" s="123">
        <f t="shared" ref="G132" si="291">SUM(G131)</f>
        <v>2500</v>
      </c>
      <c r="H132" s="120"/>
      <c r="I132" s="119">
        <f t="shared" ref="I132" si="292">SUM(I131)</f>
        <v>833.33333333333337</v>
      </c>
      <c r="J132" s="119">
        <f t="shared" ref="J132" si="293">SUM(J131)</f>
        <v>833.33333333333337</v>
      </c>
      <c r="K132" s="119">
        <f t="shared" ref="K132" si="294">SUM(K131)</f>
        <v>833.33333333333337</v>
      </c>
      <c r="L132" s="123">
        <f t="shared" ref="L132" si="295">SUM(L131)</f>
        <v>2500</v>
      </c>
      <c r="M132" s="120"/>
      <c r="N132" s="119">
        <f t="shared" ref="N132" si="296">SUM(N131)</f>
        <v>833.33333333333337</v>
      </c>
      <c r="O132" s="119">
        <f t="shared" ref="O132" si="297">SUM(O131)</f>
        <v>833.33333333333337</v>
      </c>
      <c r="P132" s="119">
        <f t="shared" ref="P132" si="298">SUM(P131)</f>
        <v>833.33333333333337</v>
      </c>
      <c r="Q132" s="123">
        <f t="shared" ref="Q132" si="299">SUM(Q131)</f>
        <v>2500</v>
      </c>
      <c r="R132" s="120"/>
      <c r="S132" s="119">
        <f t="shared" ref="S132" si="300">SUM(S131)</f>
        <v>833.33333333333337</v>
      </c>
      <c r="T132" s="119">
        <f t="shared" ref="T132" si="301">SUM(T131)</f>
        <v>833.33333333333337</v>
      </c>
      <c r="U132" s="119">
        <f t="shared" ref="U132" si="302">SUM(U131)</f>
        <v>833.33333333333337</v>
      </c>
      <c r="V132" s="123">
        <f t="shared" ref="V132" si="303">SUM(V131)</f>
        <v>2500</v>
      </c>
      <c r="W132" s="120"/>
      <c r="X132" s="119">
        <f>SUM(X131)</f>
        <v>10000</v>
      </c>
      <c r="Y132" s="131"/>
      <c r="Z132" s="130"/>
    </row>
    <row r="133" spans="1:26" x14ac:dyDescent="0.2">
      <c r="A133" s="114"/>
      <c r="B133" s="115"/>
      <c r="C133" s="116"/>
      <c r="D133" s="115"/>
      <c r="E133" s="115"/>
      <c r="F133" s="115"/>
      <c r="G133" s="115"/>
      <c r="H133" s="116"/>
      <c r="I133" s="115"/>
      <c r="J133" s="115"/>
      <c r="K133" s="115"/>
      <c r="L133" s="115"/>
      <c r="M133" s="116"/>
      <c r="N133" s="115"/>
      <c r="O133" s="115"/>
      <c r="P133" s="115"/>
      <c r="Q133" s="115"/>
      <c r="R133" s="116"/>
      <c r="S133" s="115"/>
      <c r="T133" s="115"/>
      <c r="U133" s="115"/>
      <c r="V133" s="115"/>
      <c r="W133" s="116"/>
      <c r="X133" s="115"/>
      <c r="Y133" s="131"/>
      <c r="Z133" s="130"/>
    </row>
    <row r="134" spans="1:26" x14ac:dyDescent="0.2">
      <c r="A134" s="114" t="s">
        <v>281</v>
      </c>
      <c r="B134" s="125">
        <v>333019</v>
      </c>
      <c r="C134" s="120"/>
      <c r="D134" s="128">
        <f t="shared" ref="D134:F134" si="304">+D132+D128+D124+D119+D115+D109</f>
        <v>27661.999999999996</v>
      </c>
      <c r="E134" s="128">
        <f t="shared" si="304"/>
        <v>27661.999999999996</v>
      </c>
      <c r="F134" s="128">
        <f t="shared" si="304"/>
        <v>27661.999999999996</v>
      </c>
      <c r="G134" s="122">
        <f t="shared" ref="G134" si="305">SUM(D134:F134)</f>
        <v>82985.999999999985</v>
      </c>
      <c r="H134" s="120"/>
      <c r="I134" s="128">
        <f t="shared" ref="I134:K134" si="306">+I132+I128+I124+I119+I115+I109</f>
        <v>27661.999999999996</v>
      </c>
      <c r="J134" s="128">
        <f t="shared" si="306"/>
        <v>27661.999999999996</v>
      </c>
      <c r="K134" s="128">
        <f t="shared" si="306"/>
        <v>27661.999999999996</v>
      </c>
      <c r="L134" s="122">
        <f t="shared" ref="L134" si="307">SUM(I134:K134)</f>
        <v>82985.999999999985</v>
      </c>
      <c r="M134" s="120"/>
      <c r="N134" s="128">
        <f t="shared" ref="N134:P134" si="308">+N132+N128+N124+N119+N115+N109</f>
        <v>27661.999999999996</v>
      </c>
      <c r="O134" s="128">
        <f t="shared" si="308"/>
        <v>27661.999999999996</v>
      </c>
      <c r="P134" s="128">
        <f t="shared" si="308"/>
        <v>27661.999999999996</v>
      </c>
      <c r="Q134" s="122">
        <f t="shared" ref="Q134" si="309">SUM(N134:P134)</f>
        <v>82985.999999999985</v>
      </c>
      <c r="R134" s="120"/>
      <c r="S134" s="128">
        <f t="shared" ref="S134:U134" si="310">+S132+S128+S124+S119+S115+S109</f>
        <v>27661.999999999996</v>
      </c>
      <c r="T134" s="128">
        <f t="shared" si="310"/>
        <v>27661.999999999996</v>
      </c>
      <c r="U134" s="128">
        <f t="shared" si="310"/>
        <v>27661.999999999996</v>
      </c>
      <c r="V134" s="122">
        <f t="shared" ref="V134" si="311">SUM(S134:U134)</f>
        <v>82985.999999999985</v>
      </c>
      <c r="W134" s="120"/>
      <c r="X134" s="128">
        <f>+X132+X128+X124+X119+X115+X109</f>
        <v>331944</v>
      </c>
      <c r="Y134" s="131"/>
      <c r="Z134" s="130"/>
    </row>
    <row r="135" spans="1:26" x14ac:dyDescent="0.2">
      <c r="A135" s="114"/>
      <c r="B135" s="115"/>
      <c r="C135" s="116"/>
      <c r="D135" s="115"/>
      <c r="E135" s="115"/>
      <c r="F135" s="115"/>
      <c r="G135" s="115"/>
      <c r="H135" s="116"/>
      <c r="I135" s="115"/>
      <c r="J135" s="115"/>
      <c r="K135" s="115"/>
      <c r="L135" s="115"/>
      <c r="M135" s="116"/>
      <c r="N135" s="115"/>
      <c r="O135" s="115"/>
      <c r="P135" s="115"/>
      <c r="Q135" s="115"/>
      <c r="R135" s="116"/>
      <c r="S135" s="115"/>
      <c r="T135" s="115"/>
      <c r="U135" s="115"/>
      <c r="V135" s="115"/>
      <c r="W135" s="116"/>
      <c r="X135" s="115"/>
      <c r="Y135" s="131"/>
      <c r="Z135" s="130"/>
    </row>
    <row r="136" spans="1:26" x14ac:dyDescent="0.2">
      <c r="A136" s="114" t="s">
        <v>38</v>
      </c>
      <c r="B136" s="115"/>
      <c r="C136" s="116"/>
      <c r="D136" s="115"/>
      <c r="E136" s="115"/>
      <c r="F136" s="115"/>
      <c r="G136" s="115"/>
      <c r="H136" s="116"/>
      <c r="I136" s="115"/>
      <c r="J136" s="115"/>
      <c r="K136" s="115"/>
      <c r="L136" s="115"/>
      <c r="M136" s="116"/>
      <c r="N136" s="115"/>
      <c r="O136" s="115"/>
      <c r="P136" s="115"/>
      <c r="Q136" s="115"/>
      <c r="R136" s="116"/>
      <c r="S136" s="115"/>
      <c r="T136" s="115"/>
      <c r="U136" s="115"/>
      <c r="V136" s="115"/>
      <c r="W136" s="116"/>
      <c r="X136" s="115"/>
      <c r="Y136" s="131"/>
      <c r="Z136" s="130"/>
    </row>
    <row r="137" spans="1:26" x14ac:dyDescent="0.2">
      <c r="A137" s="114"/>
      <c r="B137" s="115"/>
      <c r="C137" s="116"/>
      <c r="D137" s="115"/>
      <c r="E137" s="115"/>
      <c r="F137" s="115"/>
      <c r="G137" s="115"/>
      <c r="H137" s="116"/>
      <c r="I137" s="115"/>
      <c r="J137" s="115"/>
      <c r="K137" s="115"/>
      <c r="L137" s="115"/>
      <c r="M137" s="116"/>
      <c r="N137" s="115"/>
      <c r="O137" s="115"/>
      <c r="P137" s="115"/>
      <c r="Q137" s="115"/>
      <c r="R137" s="116"/>
      <c r="S137" s="115"/>
      <c r="T137" s="115"/>
      <c r="U137" s="115"/>
      <c r="V137" s="115"/>
      <c r="W137" s="116"/>
      <c r="X137" s="115"/>
      <c r="Y137" s="131"/>
      <c r="Z137" s="130"/>
    </row>
    <row r="138" spans="1:26" x14ac:dyDescent="0.2">
      <c r="A138" s="114" t="s">
        <v>282</v>
      </c>
      <c r="B138" s="115"/>
      <c r="C138" s="116"/>
      <c r="D138" s="115"/>
      <c r="E138" s="115"/>
      <c r="F138" s="115"/>
      <c r="G138" s="115"/>
      <c r="H138" s="116"/>
      <c r="I138" s="115"/>
      <c r="J138" s="115"/>
      <c r="K138" s="115"/>
      <c r="L138" s="115"/>
      <c r="M138" s="116"/>
      <c r="N138" s="115"/>
      <c r="O138" s="115"/>
      <c r="P138" s="115"/>
      <c r="Q138" s="115"/>
      <c r="R138" s="116"/>
      <c r="S138" s="115"/>
      <c r="T138" s="115"/>
      <c r="U138" s="115"/>
      <c r="V138" s="115"/>
      <c r="W138" s="116"/>
      <c r="X138" s="115"/>
      <c r="Y138" s="131"/>
      <c r="Z138" s="130"/>
    </row>
    <row r="139" spans="1:26" x14ac:dyDescent="0.2">
      <c r="A139" s="114" t="s">
        <v>283</v>
      </c>
      <c r="B139" s="125">
        <v>51150</v>
      </c>
      <c r="C139" s="120"/>
      <c r="D139" s="125">
        <f t="shared" ref="D139:F140" si="312">+$X139/12</f>
        <v>4479.166666666667</v>
      </c>
      <c r="E139" s="125">
        <f t="shared" si="312"/>
        <v>4479.166666666667</v>
      </c>
      <c r="F139" s="125">
        <f t="shared" si="312"/>
        <v>4479.166666666667</v>
      </c>
      <c r="G139" s="124">
        <f t="shared" ref="G139:G141" si="313">SUM(D139:F139)</f>
        <v>13437.5</v>
      </c>
      <c r="H139" s="120"/>
      <c r="I139" s="125">
        <f t="shared" ref="I139:K140" si="314">+$X139/12</f>
        <v>4479.166666666667</v>
      </c>
      <c r="J139" s="125">
        <f t="shared" si="314"/>
        <v>4479.166666666667</v>
      </c>
      <c r="K139" s="125">
        <f t="shared" si="314"/>
        <v>4479.166666666667</v>
      </c>
      <c r="L139" s="124">
        <f t="shared" ref="L139:L141" si="315">SUM(I139:K139)</f>
        <v>13437.5</v>
      </c>
      <c r="M139" s="120"/>
      <c r="N139" s="125">
        <f t="shared" ref="N139:P140" si="316">+$X139/12</f>
        <v>4479.166666666667</v>
      </c>
      <c r="O139" s="125">
        <f t="shared" si="316"/>
        <v>4479.166666666667</v>
      </c>
      <c r="P139" s="125">
        <f t="shared" si="316"/>
        <v>4479.166666666667</v>
      </c>
      <c r="Q139" s="124">
        <f t="shared" ref="Q139:Q140" si="317">SUM(N139:P139)</f>
        <v>13437.5</v>
      </c>
      <c r="R139" s="120"/>
      <c r="S139" s="125">
        <f t="shared" ref="S139:U140" si="318">+$X139/12</f>
        <v>4479.166666666667</v>
      </c>
      <c r="T139" s="125">
        <f t="shared" si="318"/>
        <v>4479.166666666667</v>
      </c>
      <c r="U139" s="125">
        <f t="shared" si="318"/>
        <v>4479.166666666667</v>
      </c>
      <c r="V139" s="124">
        <f t="shared" ref="V139:V140" si="319">SUM(S139:U139)</f>
        <v>13437.5</v>
      </c>
      <c r="W139" s="120"/>
      <c r="X139" s="125">
        <v>53750</v>
      </c>
      <c r="Y139" s="131"/>
      <c r="Z139" s="130"/>
    </row>
    <row r="140" spans="1:26" x14ac:dyDescent="0.2">
      <c r="A140" s="114" t="s">
        <v>284</v>
      </c>
      <c r="B140" s="119">
        <v>3080</v>
      </c>
      <c r="C140" s="120"/>
      <c r="D140" s="119">
        <f t="shared" si="312"/>
        <v>333.33333333333331</v>
      </c>
      <c r="E140" s="119">
        <f t="shared" si="312"/>
        <v>333.33333333333331</v>
      </c>
      <c r="F140" s="119">
        <f t="shared" si="312"/>
        <v>333.33333333333331</v>
      </c>
      <c r="G140" s="121">
        <f t="shared" si="313"/>
        <v>1000</v>
      </c>
      <c r="H140" s="120"/>
      <c r="I140" s="119">
        <f t="shared" si="314"/>
        <v>333.33333333333331</v>
      </c>
      <c r="J140" s="119">
        <f t="shared" si="314"/>
        <v>333.33333333333331</v>
      </c>
      <c r="K140" s="119">
        <f t="shared" si="314"/>
        <v>333.33333333333331</v>
      </c>
      <c r="L140" s="121">
        <f t="shared" si="315"/>
        <v>1000</v>
      </c>
      <c r="M140" s="120"/>
      <c r="N140" s="119">
        <f t="shared" si="316"/>
        <v>333.33333333333331</v>
      </c>
      <c r="O140" s="119">
        <f t="shared" si="316"/>
        <v>333.33333333333331</v>
      </c>
      <c r="P140" s="119">
        <f t="shared" si="316"/>
        <v>333.33333333333331</v>
      </c>
      <c r="Q140" s="121">
        <f t="shared" si="317"/>
        <v>1000</v>
      </c>
      <c r="R140" s="120"/>
      <c r="S140" s="119">
        <f t="shared" si="318"/>
        <v>333.33333333333331</v>
      </c>
      <c r="T140" s="119">
        <f t="shared" si="318"/>
        <v>333.33333333333331</v>
      </c>
      <c r="U140" s="119">
        <f t="shared" si="318"/>
        <v>333.33333333333331</v>
      </c>
      <c r="V140" s="121">
        <f t="shared" si="319"/>
        <v>1000</v>
      </c>
      <c r="W140" s="120"/>
      <c r="X140" s="119">
        <v>4000</v>
      </c>
      <c r="Y140" s="131"/>
      <c r="Z140" s="130"/>
    </row>
    <row r="141" spans="1:26" x14ac:dyDescent="0.2">
      <c r="A141" s="114" t="s">
        <v>285</v>
      </c>
      <c r="B141" s="119">
        <v>54230</v>
      </c>
      <c r="C141" s="120"/>
      <c r="D141" s="119">
        <f>SUM(D139:D140)</f>
        <v>4812.5</v>
      </c>
      <c r="E141" s="119">
        <f t="shared" ref="E141:F141" si="320">SUM(E139:E140)</f>
        <v>4812.5</v>
      </c>
      <c r="F141" s="119">
        <f t="shared" si="320"/>
        <v>4812.5</v>
      </c>
      <c r="G141" s="123">
        <f t="shared" si="313"/>
        <v>14437.5</v>
      </c>
      <c r="H141" s="120"/>
      <c r="I141" s="119">
        <f t="shared" ref="I141:K141" si="321">SUM(I139:I140)</f>
        <v>4812.5</v>
      </c>
      <c r="J141" s="119">
        <f t="shared" si="321"/>
        <v>4812.5</v>
      </c>
      <c r="K141" s="119">
        <f t="shared" si="321"/>
        <v>4812.5</v>
      </c>
      <c r="L141" s="123">
        <f t="shared" si="315"/>
        <v>14437.5</v>
      </c>
      <c r="M141" s="120"/>
      <c r="N141" s="119">
        <f>SUM(N139:N140)</f>
        <v>4812.5</v>
      </c>
      <c r="O141" s="119">
        <f>SUM(O139:O140)</f>
        <v>4812.5</v>
      </c>
      <c r="P141" s="119">
        <f>SUM(P139:P140)</f>
        <v>4812.5</v>
      </c>
      <c r="Q141" s="119">
        <f>SUM(Q138:Q140)</f>
        <v>14437.5</v>
      </c>
      <c r="R141" s="120"/>
      <c r="S141" s="119">
        <f t="shared" ref="S141:U141" si="322">SUM(S139:S140)</f>
        <v>4812.5</v>
      </c>
      <c r="T141" s="119">
        <f t="shared" si="322"/>
        <v>4812.5</v>
      </c>
      <c r="U141" s="119">
        <f t="shared" si="322"/>
        <v>4812.5</v>
      </c>
      <c r="V141" s="119">
        <f>SUM(V138:V140)</f>
        <v>14437.5</v>
      </c>
      <c r="W141" s="120"/>
      <c r="X141" s="119">
        <f>SUM(X138:X140)</f>
        <v>57750</v>
      </c>
      <c r="Y141" s="131"/>
      <c r="Z141" s="130"/>
    </row>
    <row r="142" spans="1:26" x14ac:dyDescent="0.2">
      <c r="A142" s="114"/>
      <c r="B142" s="115"/>
      <c r="C142" s="116"/>
      <c r="D142" s="115"/>
      <c r="E142" s="115"/>
      <c r="F142" s="115"/>
      <c r="G142" s="115"/>
      <c r="H142" s="116"/>
      <c r="I142" s="115"/>
      <c r="J142" s="115"/>
      <c r="K142" s="115"/>
      <c r="L142" s="115"/>
      <c r="M142" s="116"/>
      <c r="N142" s="115"/>
      <c r="O142" s="115"/>
      <c r="P142" s="115"/>
      <c r="Q142" s="115"/>
      <c r="R142" s="116"/>
      <c r="S142" s="115"/>
      <c r="T142" s="115"/>
      <c r="U142" s="115"/>
      <c r="V142" s="115"/>
      <c r="W142" s="116"/>
      <c r="X142" s="115"/>
      <c r="Y142" s="131"/>
      <c r="Z142" s="130"/>
    </row>
    <row r="143" spans="1:26" x14ac:dyDescent="0.2">
      <c r="A143" s="114" t="s">
        <v>286</v>
      </c>
      <c r="B143" s="115"/>
      <c r="C143" s="116"/>
      <c r="D143" s="115"/>
      <c r="E143" s="115"/>
      <c r="F143" s="115"/>
      <c r="G143" s="115"/>
      <c r="H143" s="116"/>
      <c r="I143" s="115"/>
      <c r="J143" s="115"/>
      <c r="K143" s="115"/>
      <c r="L143" s="115"/>
      <c r="M143" s="116"/>
      <c r="N143" s="115"/>
      <c r="O143" s="115"/>
      <c r="P143" s="115"/>
      <c r="Q143" s="115"/>
      <c r="R143" s="116"/>
      <c r="S143" s="115"/>
      <c r="T143" s="115"/>
      <c r="U143" s="115"/>
      <c r="V143" s="115"/>
      <c r="W143" s="116"/>
      <c r="X143" s="115"/>
      <c r="Y143" s="131"/>
      <c r="Z143" s="130"/>
    </row>
    <row r="144" spans="1:26" x14ac:dyDescent="0.2">
      <c r="A144" s="114" t="s">
        <v>287</v>
      </c>
      <c r="B144" s="119">
        <v>231345</v>
      </c>
      <c r="C144" s="120"/>
      <c r="D144" s="119">
        <f>+$X144/12</f>
        <v>20200</v>
      </c>
      <c r="E144" s="119">
        <f t="shared" ref="E144:F144" si="323">+$X144/12</f>
        <v>20200</v>
      </c>
      <c r="F144" s="119">
        <f t="shared" si="323"/>
        <v>20200</v>
      </c>
      <c r="G144" s="121">
        <f>SUM(D144:F144)</f>
        <v>60600</v>
      </c>
      <c r="H144" s="120"/>
      <c r="I144" s="119">
        <f>+$X144/12</f>
        <v>20200</v>
      </c>
      <c r="J144" s="119">
        <f t="shared" ref="J144:K144" si="324">+$X144/12</f>
        <v>20200</v>
      </c>
      <c r="K144" s="119">
        <f t="shared" si="324"/>
        <v>20200</v>
      </c>
      <c r="L144" s="121">
        <f>SUM(I144:K144)</f>
        <v>60600</v>
      </c>
      <c r="M144" s="120"/>
      <c r="N144" s="119">
        <f>+$X144/12</f>
        <v>20200</v>
      </c>
      <c r="O144" s="119">
        <f t="shared" ref="O144:P144" si="325">+$X144/12</f>
        <v>20200</v>
      </c>
      <c r="P144" s="119">
        <f t="shared" si="325"/>
        <v>20200</v>
      </c>
      <c r="Q144" s="121">
        <f>SUM(N144:P144)</f>
        <v>60600</v>
      </c>
      <c r="R144" s="120"/>
      <c r="S144" s="119">
        <f>+$X144/12</f>
        <v>20200</v>
      </c>
      <c r="T144" s="119">
        <f t="shared" ref="T144:U144" si="326">+$X144/12</f>
        <v>20200</v>
      </c>
      <c r="U144" s="119">
        <f t="shared" si="326"/>
        <v>20200</v>
      </c>
      <c r="V144" s="121">
        <f>SUM(S144:U144)</f>
        <v>60600</v>
      </c>
      <c r="W144" s="120"/>
      <c r="X144" s="119">
        <v>242400</v>
      </c>
      <c r="Y144" s="131"/>
      <c r="Z144" s="130"/>
    </row>
    <row r="145" spans="1:26" x14ac:dyDescent="0.2">
      <c r="A145" s="114" t="s">
        <v>288</v>
      </c>
      <c r="B145" s="119">
        <v>231345</v>
      </c>
      <c r="C145" s="120"/>
      <c r="D145" s="119">
        <f t="shared" ref="D145" si="327">SUM(D144)</f>
        <v>20200</v>
      </c>
      <c r="E145" s="119">
        <f t="shared" ref="E145" si="328">SUM(E144)</f>
        <v>20200</v>
      </c>
      <c r="F145" s="119">
        <f t="shared" ref="F145" si="329">SUM(F144)</f>
        <v>20200</v>
      </c>
      <c r="G145" s="123">
        <f t="shared" ref="G145" si="330">SUM(G144)</f>
        <v>60600</v>
      </c>
      <c r="H145" s="120"/>
      <c r="I145" s="119">
        <f t="shared" ref="I145" si="331">SUM(I144)</f>
        <v>20200</v>
      </c>
      <c r="J145" s="119">
        <f t="shared" ref="J145" si="332">SUM(J144)</f>
        <v>20200</v>
      </c>
      <c r="K145" s="119">
        <f t="shared" ref="K145" si="333">SUM(K144)</f>
        <v>20200</v>
      </c>
      <c r="L145" s="123">
        <f t="shared" ref="L145" si="334">SUM(L144)</f>
        <v>60600</v>
      </c>
      <c r="M145" s="120"/>
      <c r="N145" s="119">
        <f t="shared" ref="N145" si="335">SUM(N144)</f>
        <v>20200</v>
      </c>
      <c r="O145" s="119">
        <f t="shared" ref="O145" si="336">SUM(O144)</f>
        <v>20200</v>
      </c>
      <c r="P145" s="119">
        <f t="shared" ref="P145" si="337">SUM(P144)</f>
        <v>20200</v>
      </c>
      <c r="Q145" s="123">
        <f t="shared" ref="Q145" si="338">SUM(Q144)</f>
        <v>60600</v>
      </c>
      <c r="R145" s="120"/>
      <c r="S145" s="119">
        <f t="shared" ref="S145" si="339">SUM(S144)</f>
        <v>20200</v>
      </c>
      <c r="T145" s="119">
        <f t="shared" ref="T145" si="340">SUM(T144)</f>
        <v>20200</v>
      </c>
      <c r="U145" s="119">
        <f t="shared" ref="U145" si="341">SUM(U144)</f>
        <v>20200</v>
      </c>
      <c r="V145" s="123">
        <f t="shared" ref="V145" si="342">SUM(V144)</f>
        <v>60600</v>
      </c>
      <c r="W145" s="120"/>
      <c r="X145" s="119">
        <f>SUM(X144)</f>
        <v>242400</v>
      </c>
      <c r="Y145" s="131"/>
      <c r="Z145" s="130"/>
    </row>
    <row r="146" spans="1:26" x14ac:dyDescent="0.2">
      <c r="A146" s="114"/>
      <c r="B146" s="115"/>
      <c r="C146" s="116"/>
      <c r="D146" s="115"/>
      <c r="E146" s="115"/>
      <c r="F146" s="115"/>
      <c r="G146" s="115"/>
      <c r="H146" s="116"/>
      <c r="I146" s="115"/>
      <c r="J146" s="115"/>
      <c r="K146" s="115"/>
      <c r="L146" s="115"/>
      <c r="M146" s="116"/>
      <c r="N146" s="115"/>
      <c r="O146" s="115"/>
      <c r="P146" s="115"/>
      <c r="Q146" s="115"/>
      <c r="R146" s="116"/>
      <c r="S146" s="115"/>
      <c r="T146" s="115"/>
      <c r="U146" s="115"/>
      <c r="V146" s="115"/>
      <c r="W146" s="116"/>
      <c r="X146" s="115"/>
      <c r="Y146" s="131"/>
      <c r="Z146" s="130"/>
    </row>
    <row r="147" spans="1:26" x14ac:dyDescent="0.2">
      <c r="A147" s="114" t="s">
        <v>289</v>
      </c>
      <c r="B147" s="115"/>
      <c r="C147" s="116"/>
      <c r="D147" s="115"/>
      <c r="E147" s="115"/>
      <c r="F147" s="115"/>
      <c r="G147" s="115"/>
      <c r="H147" s="116"/>
      <c r="I147" s="115"/>
      <c r="J147" s="115"/>
      <c r="K147" s="115"/>
      <c r="L147" s="115"/>
      <c r="M147" s="116"/>
      <c r="N147" s="115"/>
      <c r="O147" s="115"/>
      <c r="P147" s="115"/>
      <c r="Q147" s="115"/>
      <c r="R147" s="116"/>
      <c r="S147" s="115"/>
      <c r="T147" s="115"/>
      <c r="U147" s="115"/>
      <c r="V147" s="115"/>
      <c r="W147" s="116"/>
      <c r="X147" s="115"/>
      <c r="Y147" s="131"/>
      <c r="Z147" s="130"/>
    </row>
    <row r="148" spans="1:26" x14ac:dyDescent="0.2">
      <c r="A148" s="114" t="s">
        <v>290</v>
      </c>
      <c r="B148" s="125">
        <v>425860</v>
      </c>
      <c r="C148" s="120"/>
      <c r="D148" s="125">
        <f t="shared" ref="D148:F153" si="343">+$X148/12</f>
        <v>37134.333333333336</v>
      </c>
      <c r="E148" s="125">
        <f t="shared" si="343"/>
        <v>37134.333333333336</v>
      </c>
      <c r="F148" s="125">
        <f t="shared" si="343"/>
        <v>37134.333333333336</v>
      </c>
      <c r="G148" s="124">
        <f t="shared" ref="G148:G154" si="344">SUM(D148:F148)</f>
        <v>111403</v>
      </c>
      <c r="H148" s="120"/>
      <c r="I148" s="125">
        <f t="shared" ref="I148:K153" si="345">+$X148/12</f>
        <v>37134.333333333336</v>
      </c>
      <c r="J148" s="125">
        <f t="shared" si="345"/>
        <v>37134.333333333336</v>
      </c>
      <c r="K148" s="125">
        <f t="shared" si="345"/>
        <v>37134.333333333336</v>
      </c>
      <c r="L148" s="124">
        <f t="shared" ref="L148:L154" si="346">SUM(I148:K148)</f>
        <v>111403</v>
      </c>
      <c r="M148" s="120"/>
      <c r="N148" s="125">
        <f t="shared" ref="N148:P153" si="347">+$X148/12</f>
        <v>37134.333333333336</v>
      </c>
      <c r="O148" s="125">
        <f t="shared" si="347"/>
        <v>37134.333333333336</v>
      </c>
      <c r="P148" s="125">
        <f t="shared" si="347"/>
        <v>37134.333333333336</v>
      </c>
      <c r="Q148" s="124">
        <f t="shared" ref="Q148:Q154" si="348">SUM(N148:P148)</f>
        <v>111403</v>
      </c>
      <c r="R148" s="120"/>
      <c r="S148" s="125">
        <f t="shared" ref="S148:U153" si="349">+$X148/12</f>
        <v>37134.333333333336</v>
      </c>
      <c r="T148" s="125">
        <f t="shared" si="349"/>
        <v>37134.333333333336</v>
      </c>
      <c r="U148" s="125">
        <f t="shared" si="349"/>
        <v>37134.333333333336</v>
      </c>
      <c r="V148" s="124">
        <f t="shared" ref="V148:V154" si="350">SUM(S148:U148)</f>
        <v>111403</v>
      </c>
      <c r="W148" s="120"/>
      <c r="X148" s="125">
        <v>445612</v>
      </c>
      <c r="Y148" s="131"/>
      <c r="Z148" s="130"/>
    </row>
    <row r="149" spans="1:26" x14ac:dyDescent="0.2">
      <c r="A149" s="114" t="s">
        <v>291</v>
      </c>
      <c r="B149" s="125">
        <v>19267</v>
      </c>
      <c r="C149" s="120"/>
      <c r="D149" s="125">
        <f t="shared" si="343"/>
        <v>1621</v>
      </c>
      <c r="E149" s="125">
        <f t="shared" si="343"/>
        <v>1621</v>
      </c>
      <c r="F149" s="125">
        <f t="shared" si="343"/>
        <v>1621</v>
      </c>
      <c r="G149" s="124">
        <f t="shared" si="344"/>
        <v>4863</v>
      </c>
      <c r="H149" s="120"/>
      <c r="I149" s="125">
        <f t="shared" si="345"/>
        <v>1621</v>
      </c>
      <c r="J149" s="125">
        <f t="shared" si="345"/>
        <v>1621</v>
      </c>
      <c r="K149" s="125">
        <f t="shared" si="345"/>
        <v>1621</v>
      </c>
      <c r="L149" s="124">
        <f t="shared" si="346"/>
        <v>4863</v>
      </c>
      <c r="M149" s="120"/>
      <c r="N149" s="125">
        <f t="shared" si="347"/>
        <v>1621</v>
      </c>
      <c r="O149" s="125">
        <f t="shared" si="347"/>
        <v>1621</v>
      </c>
      <c r="P149" s="125">
        <f t="shared" si="347"/>
        <v>1621</v>
      </c>
      <c r="Q149" s="124">
        <f t="shared" si="348"/>
        <v>4863</v>
      </c>
      <c r="R149" s="120"/>
      <c r="S149" s="125">
        <f t="shared" si="349"/>
        <v>1621</v>
      </c>
      <c r="T149" s="125">
        <f t="shared" si="349"/>
        <v>1621</v>
      </c>
      <c r="U149" s="125">
        <f t="shared" si="349"/>
        <v>1621</v>
      </c>
      <c r="V149" s="124">
        <f t="shared" si="350"/>
        <v>4863</v>
      </c>
      <c r="W149" s="120"/>
      <c r="X149" s="125">
        <v>19452</v>
      </c>
      <c r="Y149" s="131"/>
      <c r="Z149" s="130"/>
    </row>
    <row r="150" spans="1:26" x14ac:dyDescent="0.2">
      <c r="A150" s="114" t="s">
        <v>292</v>
      </c>
      <c r="B150" s="125">
        <v>8508</v>
      </c>
      <c r="C150" s="120"/>
      <c r="D150" s="125">
        <f t="shared" si="343"/>
        <v>734</v>
      </c>
      <c r="E150" s="125">
        <f t="shared" si="343"/>
        <v>734</v>
      </c>
      <c r="F150" s="125">
        <f t="shared" si="343"/>
        <v>734</v>
      </c>
      <c r="G150" s="124">
        <f t="shared" si="344"/>
        <v>2202</v>
      </c>
      <c r="H150" s="120"/>
      <c r="I150" s="125">
        <f t="shared" si="345"/>
        <v>734</v>
      </c>
      <c r="J150" s="125">
        <f t="shared" si="345"/>
        <v>734</v>
      </c>
      <c r="K150" s="125">
        <f t="shared" si="345"/>
        <v>734</v>
      </c>
      <c r="L150" s="124">
        <f t="shared" si="346"/>
        <v>2202</v>
      </c>
      <c r="M150" s="120"/>
      <c r="N150" s="125">
        <f t="shared" si="347"/>
        <v>734</v>
      </c>
      <c r="O150" s="125">
        <f t="shared" si="347"/>
        <v>734</v>
      </c>
      <c r="P150" s="125">
        <f t="shared" si="347"/>
        <v>734</v>
      </c>
      <c r="Q150" s="124">
        <f t="shared" si="348"/>
        <v>2202</v>
      </c>
      <c r="R150" s="120"/>
      <c r="S150" s="125">
        <f t="shared" si="349"/>
        <v>734</v>
      </c>
      <c r="T150" s="125">
        <f t="shared" si="349"/>
        <v>734</v>
      </c>
      <c r="U150" s="125">
        <f t="shared" si="349"/>
        <v>734</v>
      </c>
      <c r="V150" s="124">
        <f t="shared" si="350"/>
        <v>2202</v>
      </c>
      <c r="W150" s="120"/>
      <c r="X150" s="125">
        <v>8808</v>
      </c>
      <c r="Y150" s="131"/>
      <c r="Z150" s="130"/>
    </row>
    <row r="151" spans="1:26" x14ac:dyDescent="0.2">
      <c r="A151" s="114" t="s">
        <v>293</v>
      </c>
      <c r="B151" s="125">
        <v>1500</v>
      </c>
      <c r="C151" s="120"/>
      <c r="D151" s="125">
        <f t="shared" si="343"/>
        <v>125</v>
      </c>
      <c r="E151" s="125">
        <f t="shared" si="343"/>
        <v>125</v>
      </c>
      <c r="F151" s="125">
        <f t="shared" si="343"/>
        <v>125</v>
      </c>
      <c r="G151" s="124">
        <f t="shared" si="344"/>
        <v>375</v>
      </c>
      <c r="H151" s="120"/>
      <c r="I151" s="125">
        <f t="shared" si="345"/>
        <v>125</v>
      </c>
      <c r="J151" s="125">
        <f t="shared" si="345"/>
        <v>125</v>
      </c>
      <c r="K151" s="125">
        <f t="shared" si="345"/>
        <v>125</v>
      </c>
      <c r="L151" s="124">
        <f t="shared" si="346"/>
        <v>375</v>
      </c>
      <c r="M151" s="120"/>
      <c r="N151" s="125">
        <f t="shared" si="347"/>
        <v>125</v>
      </c>
      <c r="O151" s="125">
        <f t="shared" si="347"/>
        <v>125</v>
      </c>
      <c r="P151" s="125">
        <f t="shared" si="347"/>
        <v>125</v>
      </c>
      <c r="Q151" s="124">
        <f t="shared" si="348"/>
        <v>375</v>
      </c>
      <c r="R151" s="120"/>
      <c r="S151" s="125">
        <f t="shared" si="349"/>
        <v>125</v>
      </c>
      <c r="T151" s="125">
        <f t="shared" si="349"/>
        <v>125</v>
      </c>
      <c r="U151" s="125">
        <f t="shared" si="349"/>
        <v>125</v>
      </c>
      <c r="V151" s="124">
        <f t="shared" si="350"/>
        <v>375</v>
      </c>
      <c r="W151" s="120"/>
      <c r="X151" s="125">
        <v>1500</v>
      </c>
      <c r="Y151" s="131"/>
      <c r="Z151" s="130"/>
    </row>
    <row r="152" spans="1:26" x14ac:dyDescent="0.2">
      <c r="A152" s="114" t="s">
        <v>294</v>
      </c>
      <c r="B152" s="125">
        <v>1500</v>
      </c>
      <c r="C152" s="120"/>
      <c r="D152" s="125">
        <f t="shared" si="343"/>
        <v>125</v>
      </c>
      <c r="E152" s="125">
        <f t="shared" si="343"/>
        <v>125</v>
      </c>
      <c r="F152" s="125">
        <f t="shared" si="343"/>
        <v>125</v>
      </c>
      <c r="G152" s="124">
        <f t="shared" si="344"/>
        <v>375</v>
      </c>
      <c r="H152" s="120"/>
      <c r="I152" s="125">
        <f t="shared" si="345"/>
        <v>125</v>
      </c>
      <c r="J152" s="125">
        <f t="shared" si="345"/>
        <v>125</v>
      </c>
      <c r="K152" s="125">
        <f t="shared" si="345"/>
        <v>125</v>
      </c>
      <c r="L152" s="124">
        <f t="shared" si="346"/>
        <v>375</v>
      </c>
      <c r="M152" s="120"/>
      <c r="N152" s="125">
        <f t="shared" si="347"/>
        <v>125</v>
      </c>
      <c r="O152" s="125">
        <f t="shared" si="347"/>
        <v>125</v>
      </c>
      <c r="P152" s="125">
        <f t="shared" si="347"/>
        <v>125</v>
      </c>
      <c r="Q152" s="124">
        <f t="shared" si="348"/>
        <v>375</v>
      </c>
      <c r="R152" s="120"/>
      <c r="S152" s="125">
        <f t="shared" si="349"/>
        <v>125</v>
      </c>
      <c r="T152" s="125">
        <f t="shared" si="349"/>
        <v>125</v>
      </c>
      <c r="U152" s="125">
        <f t="shared" si="349"/>
        <v>125</v>
      </c>
      <c r="V152" s="124">
        <f t="shared" si="350"/>
        <v>375</v>
      </c>
      <c r="W152" s="120"/>
      <c r="X152" s="125">
        <v>1500</v>
      </c>
      <c r="Y152" s="131"/>
      <c r="Z152" s="130"/>
    </row>
    <row r="153" spans="1:26" x14ac:dyDescent="0.2">
      <c r="A153" s="114" t="s">
        <v>295</v>
      </c>
      <c r="B153" s="119">
        <v>23670</v>
      </c>
      <c r="C153" s="120"/>
      <c r="D153" s="119">
        <f t="shared" si="343"/>
        <v>2875</v>
      </c>
      <c r="E153" s="119">
        <f t="shared" si="343"/>
        <v>2875</v>
      </c>
      <c r="F153" s="119">
        <f t="shared" si="343"/>
        <v>2875</v>
      </c>
      <c r="G153" s="121">
        <f t="shared" si="344"/>
        <v>8625</v>
      </c>
      <c r="H153" s="120"/>
      <c r="I153" s="119">
        <f t="shared" si="345"/>
        <v>2875</v>
      </c>
      <c r="J153" s="119">
        <f t="shared" si="345"/>
        <v>2875</v>
      </c>
      <c r="K153" s="119">
        <f t="shared" si="345"/>
        <v>2875</v>
      </c>
      <c r="L153" s="121">
        <f t="shared" si="346"/>
        <v>8625</v>
      </c>
      <c r="M153" s="120"/>
      <c r="N153" s="119">
        <f t="shared" si="347"/>
        <v>2875</v>
      </c>
      <c r="O153" s="119">
        <f t="shared" si="347"/>
        <v>2875</v>
      </c>
      <c r="P153" s="119">
        <f t="shared" si="347"/>
        <v>2875</v>
      </c>
      <c r="Q153" s="121">
        <f t="shared" si="348"/>
        <v>8625</v>
      </c>
      <c r="R153" s="120"/>
      <c r="S153" s="119">
        <f t="shared" si="349"/>
        <v>2875</v>
      </c>
      <c r="T153" s="119">
        <f t="shared" si="349"/>
        <v>2875</v>
      </c>
      <c r="U153" s="119">
        <f t="shared" si="349"/>
        <v>2875</v>
      </c>
      <c r="V153" s="121">
        <f t="shared" si="350"/>
        <v>8625</v>
      </c>
      <c r="W153" s="120"/>
      <c r="X153" s="119">
        <v>34500</v>
      </c>
      <c r="Y153" s="131"/>
      <c r="Z153" s="130"/>
    </row>
    <row r="154" spans="1:26" x14ac:dyDescent="0.2">
      <c r="A154" s="114" t="s">
        <v>296</v>
      </c>
      <c r="B154" s="119">
        <v>480305</v>
      </c>
      <c r="C154" s="120"/>
      <c r="D154" s="119">
        <f>SUM(D146:D153)</f>
        <v>42614.333333333336</v>
      </c>
      <c r="E154" s="119">
        <f t="shared" ref="E154" si="351">SUM(E146:E153)</f>
        <v>42614.333333333336</v>
      </c>
      <c r="F154" s="119">
        <f t="shared" ref="F154" si="352">SUM(F146:F153)</f>
        <v>42614.333333333336</v>
      </c>
      <c r="G154" s="123">
        <f t="shared" si="344"/>
        <v>127843</v>
      </c>
      <c r="H154" s="120"/>
      <c r="I154" s="119">
        <f t="shared" ref="I154" si="353">SUM(I146:I153)</f>
        <v>42614.333333333336</v>
      </c>
      <c r="J154" s="119">
        <f t="shared" ref="J154" si="354">SUM(J146:J153)</f>
        <v>42614.333333333336</v>
      </c>
      <c r="K154" s="119">
        <f t="shared" ref="K154" si="355">SUM(K146:K153)</f>
        <v>42614.333333333336</v>
      </c>
      <c r="L154" s="123">
        <f t="shared" si="346"/>
        <v>127843</v>
      </c>
      <c r="M154" s="120"/>
      <c r="N154" s="119">
        <f t="shared" ref="N154" si="356">SUM(N146:N153)</f>
        <v>42614.333333333336</v>
      </c>
      <c r="O154" s="119">
        <f t="shared" ref="O154" si="357">SUM(O146:O153)</f>
        <v>42614.333333333336</v>
      </c>
      <c r="P154" s="119">
        <f t="shared" ref="P154" si="358">SUM(P146:P153)</f>
        <v>42614.333333333336</v>
      </c>
      <c r="Q154" s="123">
        <f t="shared" si="348"/>
        <v>127843</v>
      </c>
      <c r="R154" s="120"/>
      <c r="S154" s="119">
        <f t="shared" ref="S154" si="359">SUM(S146:S153)</f>
        <v>42614.333333333336</v>
      </c>
      <c r="T154" s="119">
        <f t="shared" ref="T154" si="360">SUM(T146:T153)</f>
        <v>42614.333333333336</v>
      </c>
      <c r="U154" s="119">
        <f t="shared" ref="U154" si="361">SUM(U146:U153)</f>
        <v>42614.333333333336</v>
      </c>
      <c r="V154" s="123">
        <f t="shared" si="350"/>
        <v>127843</v>
      </c>
      <c r="W154" s="120"/>
      <c r="X154" s="119">
        <f>SUM(X148:X153)</f>
        <v>511372</v>
      </c>
      <c r="Y154" s="131"/>
      <c r="Z154" s="130"/>
    </row>
    <row r="155" spans="1:26" x14ac:dyDescent="0.2">
      <c r="A155" s="114"/>
      <c r="B155" s="115"/>
      <c r="C155" s="116"/>
      <c r="D155" s="115"/>
      <c r="E155" s="115"/>
      <c r="F155" s="115"/>
      <c r="G155" s="115"/>
      <c r="H155" s="116"/>
      <c r="I155" s="115"/>
      <c r="J155" s="115"/>
      <c r="K155" s="115"/>
      <c r="L155" s="115"/>
      <c r="M155" s="116"/>
      <c r="N155" s="115"/>
      <c r="O155" s="115"/>
      <c r="P155" s="115"/>
      <c r="Q155" s="115"/>
      <c r="R155" s="116"/>
      <c r="S155" s="115"/>
      <c r="T155" s="115"/>
      <c r="U155" s="115"/>
      <c r="V155" s="115"/>
      <c r="W155" s="116"/>
      <c r="X155" s="115"/>
      <c r="Y155" s="131"/>
      <c r="Z155" s="130"/>
    </row>
    <row r="156" spans="1:26" x14ac:dyDescent="0.2">
      <c r="A156" s="114" t="s">
        <v>44</v>
      </c>
      <c r="B156" s="125">
        <v>765880</v>
      </c>
      <c r="C156" s="120"/>
      <c r="D156" s="125">
        <f t="shared" ref="D156:F156" si="362">+D154+D145+D141</f>
        <v>67626.833333333343</v>
      </c>
      <c r="E156" s="125">
        <f t="shared" si="362"/>
        <v>67626.833333333343</v>
      </c>
      <c r="F156" s="125">
        <f t="shared" si="362"/>
        <v>67626.833333333343</v>
      </c>
      <c r="G156" s="124">
        <f t="shared" ref="G156" si="363">SUM(D156:F156)</f>
        <v>202880.50000000003</v>
      </c>
      <c r="H156" s="120"/>
      <c r="I156" s="125">
        <f t="shared" ref="I156:K156" si="364">+I154+I145+I141</f>
        <v>67626.833333333343</v>
      </c>
      <c r="J156" s="125">
        <f t="shared" si="364"/>
        <v>67626.833333333343</v>
      </c>
      <c r="K156" s="125">
        <f t="shared" si="364"/>
        <v>67626.833333333343</v>
      </c>
      <c r="L156" s="124">
        <f t="shared" ref="L156" si="365">SUM(I156:K156)</f>
        <v>202880.50000000003</v>
      </c>
      <c r="M156" s="120"/>
      <c r="N156" s="125">
        <f>+N154+N145+N141</f>
        <v>67626.833333333343</v>
      </c>
      <c r="O156" s="125">
        <f t="shared" ref="O156:P156" si="366">+O154+O145+O141</f>
        <v>67626.833333333343</v>
      </c>
      <c r="P156" s="125">
        <f t="shared" si="366"/>
        <v>67626.833333333343</v>
      </c>
      <c r="Q156" s="124">
        <f t="shared" ref="Q156" si="367">SUM(N156:P156)</f>
        <v>202880.50000000003</v>
      </c>
      <c r="R156" s="120"/>
      <c r="S156" s="125">
        <f>+S154+S145+S141</f>
        <v>67626.833333333343</v>
      </c>
      <c r="T156" s="125">
        <f t="shared" ref="T156:U156" si="368">+T154+T145+T141</f>
        <v>67626.833333333343</v>
      </c>
      <c r="U156" s="125">
        <f t="shared" si="368"/>
        <v>67626.833333333343</v>
      </c>
      <c r="V156" s="124">
        <f t="shared" ref="V156" si="369">SUM(S156:U156)</f>
        <v>202880.50000000003</v>
      </c>
      <c r="W156" s="120"/>
      <c r="X156" s="125">
        <f>+X154+X145+X141</f>
        <v>811522</v>
      </c>
      <c r="Y156" s="131"/>
      <c r="Z156" s="130"/>
    </row>
    <row r="157" spans="1:26" x14ac:dyDescent="0.2">
      <c r="A157" s="114"/>
      <c r="B157" s="115"/>
      <c r="C157" s="116"/>
      <c r="D157" s="115"/>
      <c r="E157" s="115"/>
      <c r="F157" s="115"/>
      <c r="G157" s="115"/>
      <c r="H157" s="116"/>
      <c r="I157" s="115"/>
      <c r="J157" s="115"/>
      <c r="K157" s="115"/>
      <c r="L157" s="115"/>
      <c r="M157" s="116"/>
      <c r="N157" s="115"/>
      <c r="O157" s="115"/>
      <c r="P157" s="115"/>
      <c r="Q157" s="115"/>
      <c r="R157" s="116"/>
      <c r="S157" s="115"/>
      <c r="T157" s="115"/>
      <c r="U157" s="115"/>
      <c r="V157" s="115"/>
      <c r="W157" s="116"/>
      <c r="X157" s="115"/>
      <c r="Y157" s="131"/>
      <c r="Z157" s="130"/>
    </row>
    <row r="158" spans="1:26" x14ac:dyDescent="0.2">
      <c r="A158" s="114" t="s">
        <v>45</v>
      </c>
      <c r="B158" s="115"/>
      <c r="C158" s="116"/>
      <c r="D158" s="115"/>
      <c r="E158" s="115"/>
      <c r="F158" s="115"/>
      <c r="G158" s="115"/>
      <c r="H158" s="116"/>
      <c r="I158" s="115"/>
      <c r="J158" s="115"/>
      <c r="K158" s="115"/>
      <c r="L158" s="115"/>
      <c r="M158" s="116"/>
      <c r="N158" s="115"/>
      <c r="O158" s="115"/>
      <c r="P158" s="115"/>
      <c r="Q158" s="115"/>
      <c r="R158" s="116"/>
      <c r="S158" s="115"/>
      <c r="T158" s="115"/>
      <c r="U158" s="115"/>
      <c r="V158" s="115"/>
      <c r="W158" s="116"/>
      <c r="X158" s="115"/>
      <c r="Y158" s="131"/>
      <c r="Z158" s="130"/>
    </row>
    <row r="159" spans="1:26" x14ac:dyDescent="0.2">
      <c r="A159" s="114"/>
      <c r="B159" s="115"/>
      <c r="C159" s="116"/>
      <c r="D159" s="115"/>
      <c r="E159" s="115"/>
      <c r="F159" s="115"/>
      <c r="G159" s="115"/>
      <c r="H159" s="116"/>
      <c r="I159" s="115"/>
      <c r="J159" s="115"/>
      <c r="K159" s="115"/>
      <c r="L159" s="115"/>
      <c r="M159" s="116"/>
      <c r="N159" s="115"/>
      <c r="O159" s="115"/>
      <c r="P159" s="115"/>
      <c r="Q159" s="115"/>
      <c r="R159" s="116"/>
      <c r="S159" s="115"/>
      <c r="T159" s="115"/>
      <c r="U159" s="115"/>
      <c r="V159" s="115"/>
      <c r="W159" s="116"/>
      <c r="X159" s="115"/>
      <c r="Y159" s="131"/>
      <c r="Z159" s="130"/>
    </row>
    <row r="160" spans="1:26" x14ac:dyDescent="0.2">
      <c r="A160" s="114" t="s">
        <v>297</v>
      </c>
      <c r="B160" s="115"/>
      <c r="C160" s="116"/>
      <c r="D160" s="115"/>
      <c r="E160" s="115"/>
      <c r="F160" s="115"/>
      <c r="G160" s="115"/>
      <c r="H160" s="116"/>
      <c r="I160" s="115"/>
      <c r="J160" s="115"/>
      <c r="K160" s="115"/>
      <c r="L160" s="115"/>
      <c r="M160" s="116"/>
      <c r="N160" s="115"/>
      <c r="O160" s="115"/>
      <c r="P160" s="115"/>
      <c r="Q160" s="115"/>
      <c r="R160" s="116"/>
      <c r="S160" s="115"/>
      <c r="T160" s="115"/>
      <c r="U160" s="115"/>
      <c r="V160" s="115"/>
      <c r="W160" s="116"/>
      <c r="X160" s="115"/>
      <c r="Y160" s="131"/>
      <c r="Z160" s="130"/>
    </row>
    <row r="161" spans="1:26" x14ac:dyDescent="0.2">
      <c r="A161" s="114" t="s">
        <v>298</v>
      </c>
      <c r="B161" s="119">
        <v>58845</v>
      </c>
      <c r="C161" s="120"/>
      <c r="D161" s="119">
        <f>+$X161/12</f>
        <v>6128.5</v>
      </c>
      <c r="E161" s="119">
        <f t="shared" ref="E161:F161" si="370">+$X161/12</f>
        <v>6128.5</v>
      </c>
      <c r="F161" s="119">
        <f t="shared" si="370"/>
        <v>6128.5</v>
      </c>
      <c r="G161" s="121">
        <f>SUM(D161:F161)</f>
        <v>18385.5</v>
      </c>
      <c r="H161" s="120"/>
      <c r="I161" s="119">
        <f>+$X161/12</f>
        <v>6128.5</v>
      </c>
      <c r="J161" s="119">
        <f t="shared" ref="J161:K161" si="371">+$X161/12</f>
        <v>6128.5</v>
      </c>
      <c r="K161" s="119">
        <f t="shared" si="371"/>
        <v>6128.5</v>
      </c>
      <c r="L161" s="121">
        <f>SUM(I161:K161)</f>
        <v>18385.5</v>
      </c>
      <c r="M161" s="120"/>
      <c r="N161" s="119">
        <f>+$X161/12</f>
        <v>6128.5</v>
      </c>
      <c r="O161" s="119">
        <f t="shared" ref="O161:P161" si="372">+$X161/12</f>
        <v>6128.5</v>
      </c>
      <c r="P161" s="119">
        <f t="shared" si="372"/>
        <v>6128.5</v>
      </c>
      <c r="Q161" s="121">
        <f>SUM(N161:P161)</f>
        <v>18385.5</v>
      </c>
      <c r="R161" s="120"/>
      <c r="S161" s="119">
        <f>+$X161/12</f>
        <v>6128.5</v>
      </c>
      <c r="T161" s="119">
        <f t="shared" ref="T161:U161" si="373">+$X161/12</f>
        <v>6128.5</v>
      </c>
      <c r="U161" s="119">
        <f t="shared" si="373"/>
        <v>6128.5</v>
      </c>
      <c r="V161" s="121">
        <f>SUM(S161:U161)</f>
        <v>18385.5</v>
      </c>
      <c r="W161" s="120"/>
      <c r="X161" s="119">
        <v>73542</v>
      </c>
      <c r="Y161" s="131"/>
      <c r="Z161" s="130"/>
    </row>
    <row r="162" spans="1:26" x14ac:dyDescent="0.2">
      <c r="A162" s="114" t="s">
        <v>299</v>
      </c>
      <c r="B162" s="119">
        <v>58845</v>
      </c>
      <c r="C162" s="120"/>
      <c r="D162" s="119">
        <f t="shared" ref="D162" si="374">SUM(D161)</f>
        <v>6128.5</v>
      </c>
      <c r="E162" s="119">
        <f t="shared" ref="E162" si="375">SUM(E161)</f>
        <v>6128.5</v>
      </c>
      <c r="F162" s="119">
        <f t="shared" ref="F162" si="376">SUM(F161)</f>
        <v>6128.5</v>
      </c>
      <c r="G162" s="123">
        <f t="shared" ref="G162" si="377">SUM(G161)</f>
        <v>18385.5</v>
      </c>
      <c r="H162" s="120"/>
      <c r="I162" s="119">
        <f t="shared" ref="I162" si="378">SUM(I161)</f>
        <v>6128.5</v>
      </c>
      <c r="J162" s="119">
        <f t="shared" ref="J162" si="379">SUM(J161)</f>
        <v>6128.5</v>
      </c>
      <c r="K162" s="119">
        <f t="shared" ref="K162" si="380">SUM(K161)</f>
        <v>6128.5</v>
      </c>
      <c r="L162" s="123">
        <f t="shared" ref="L162" si="381">SUM(L161)</f>
        <v>18385.5</v>
      </c>
      <c r="M162" s="120"/>
      <c r="N162" s="119">
        <f t="shared" ref="N162" si="382">SUM(N161)</f>
        <v>6128.5</v>
      </c>
      <c r="O162" s="119">
        <f t="shared" ref="O162" si="383">SUM(O161)</f>
        <v>6128.5</v>
      </c>
      <c r="P162" s="119">
        <f t="shared" ref="P162" si="384">SUM(P161)</f>
        <v>6128.5</v>
      </c>
      <c r="Q162" s="123">
        <f t="shared" ref="Q162" si="385">SUM(Q161)</f>
        <v>18385.5</v>
      </c>
      <c r="R162" s="120"/>
      <c r="S162" s="119">
        <f t="shared" ref="S162" si="386">SUM(S161)</f>
        <v>6128.5</v>
      </c>
      <c r="T162" s="119">
        <f t="shared" ref="T162" si="387">SUM(T161)</f>
        <v>6128.5</v>
      </c>
      <c r="U162" s="119">
        <f t="shared" ref="U162" si="388">SUM(U161)</f>
        <v>6128.5</v>
      </c>
      <c r="V162" s="123">
        <f t="shared" ref="V162" si="389">SUM(V161)</f>
        <v>18385.5</v>
      </c>
      <c r="W162" s="120"/>
      <c r="X162" s="119">
        <f>SUM(X161)</f>
        <v>73542</v>
      </c>
      <c r="Y162" s="131"/>
      <c r="Z162" s="130"/>
    </row>
    <row r="163" spans="1:26" x14ac:dyDescent="0.2">
      <c r="A163" s="114"/>
      <c r="B163" s="115"/>
      <c r="C163" s="116"/>
      <c r="D163" s="115"/>
      <c r="E163" s="115"/>
      <c r="F163" s="115"/>
      <c r="G163" s="115"/>
      <c r="H163" s="116"/>
      <c r="I163" s="115"/>
      <c r="J163" s="115"/>
      <c r="K163" s="115"/>
      <c r="L163" s="115"/>
      <c r="M163" s="116"/>
      <c r="N163" s="115"/>
      <c r="O163" s="115"/>
      <c r="P163" s="115"/>
      <c r="Q163" s="115"/>
      <c r="R163" s="116"/>
      <c r="S163" s="115"/>
      <c r="T163" s="115"/>
      <c r="U163" s="115"/>
      <c r="V163" s="115"/>
      <c r="W163" s="116"/>
      <c r="X163" s="115"/>
      <c r="Y163" s="131"/>
      <c r="Z163" s="130"/>
    </row>
    <row r="164" spans="1:26" x14ac:dyDescent="0.2">
      <c r="A164" s="114" t="s">
        <v>300</v>
      </c>
      <c r="B164" s="115"/>
      <c r="C164" s="116"/>
      <c r="D164" s="115"/>
      <c r="E164" s="115"/>
      <c r="F164" s="115"/>
      <c r="G164" s="115"/>
      <c r="H164" s="116"/>
      <c r="I164" s="115"/>
      <c r="J164" s="115"/>
      <c r="K164" s="115"/>
      <c r="L164" s="115"/>
      <c r="M164" s="116"/>
      <c r="N164" s="115"/>
      <c r="O164" s="115"/>
      <c r="P164" s="115"/>
      <c r="Q164" s="115"/>
      <c r="R164" s="116"/>
      <c r="S164" s="115"/>
      <c r="T164" s="115"/>
      <c r="U164" s="115"/>
      <c r="V164" s="115"/>
      <c r="W164" s="116"/>
      <c r="X164" s="115"/>
      <c r="Y164" s="131"/>
      <c r="Z164" s="130"/>
    </row>
    <row r="165" spans="1:26" x14ac:dyDescent="0.2">
      <c r="A165" s="114" t="s">
        <v>301</v>
      </c>
      <c r="B165" s="125">
        <v>57310</v>
      </c>
      <c r="C165" s="120"/>
      <c r="D165" s="125">
        <f t="shared" ref="D165:F166" si="390">+$X165/12</f>
        <v>3781.3333333333335</v>
      </c>
      <c r="E165" s="125">
        <f t="shared" si="390"/>
        <v>3781.3333333333335</v>
      </c>
      <c r="F165" s="125">
        <f t="shared" si="390"/>
        <v>3781.3333333333335</v>
      </c>
      <c r="G165" s="124">
        <f t="shared" ref="G165:G167" si="391">SUM(D165:F165)</f>
        <v>11344</v>
      </c>
      <c r="H165" s="120"/>
      <c r="I165" s="125">
        <f t="shared" ref="I165:K166" si="392">+$X165/12</f>
        <v>3781.3333333333335</v>
      </c>
      <c r="J165" s="125">
        <f t="shared" si="392"/>
        <v>3781.3333333333335</v>
      </c>
      <c r="K165" s="125">
        <f t="shared" si="392"/>
        <v>3781.3333333333335</v>
      </c>
      <c r="L165" s="124">
        <f t="shared" ref="L165:L167" si="393">SUM(I165:K165)</f>
        <v>11344</v>
      </c>
      <c r="M165" s="120"/>
      <c r="N165" s="125">
        <f t="shared" ref="N165:P166" si="394">+$X165/12</f>
        <v>3781.3333333333335</v>
      </c>
      <c r="O165" s="125">
        <f t="shared" si="394"/>
        <v>3781.3333333333335</v>
      </c>
      <c r="P165" s="125">
        <f t="shared" si="394"/>
        <v>3781.3333333333335</v>
      </c>
      <c r="Q165" s="124">
        <f t="shared" ref="Q165:Q166" si="395">SUM(N165:P165)</f>
        <v>11344</v>
      </c>
      <c r="R165" s="120"/>
      <c r="S165" s="125">
        <f t="shared" ref="S165:U166" si="396">+$X165/12</f>
        <v>3781.3333333333335</v>
      </c>
      <c r="T165" s="125">
        <f t="shared" si="396"/>
        <v>3781.3333333333335</v>
      </c>
      <c r="U165" s="125">
        <f t="shared" si="396"/>
        <v>3781.3333333333335</v>
      </c>
      <c r="V165" s="124">
        <f t="shared" ref="V165:V166" si="397">SUM(S165:U165)</f>
        <v>11344</v>
      </c>
      <c r="W165" s="120"/>
      <c r="X165" s="125">
        <v>45376</v>
      </c>
      <c r="Y165" s="131"/>
      <c r="Z165" s="130"/>
    </row>
    <row r="166" spans="1:26" x14ac:dyDescent="0.2">
      <c r="A166" s="114" t="s">
        <v>302</v>
      </c>
      <c r="B166" s="119">
        <v>154383</v>
      </c>
      <c r="C166" s="120"/>
      <c r="D166" s="119">
        <f t="shared" si="390"/>
        <v>13973.5</v>
      </c>
      <c r="E166" s="119">
        <f t="shared" si="390"/>
        <v>13973.5</v>
      </c>
      <c r="F166" s="119">
        <f t="shared" si="390"/>
        <v>13973.5</v>
      </c>
      <c r="G166" s="121">
        <f t="shared" si="391"/>
        <v>41920.5</v>
      </c>
      <c r="H166" s="120"/>
      <c r="I166" s="119">
        <f t="shared" si="392"/>
        <v>13973.5</v>
      </c>
      <c r="J166" s="119">
        <f t="shared" si="392"/>
        <v>13973.5</v>
      </c>
      <c r="K166" s="119">
        <f t="shared" si="392"/>
        <v>13973.5</v>
      </c>
      <c r="L166" s="121">
        <f t="shared" si="393"/>
        <v>41920.5</v>
      </c>
      <c r="M166" s="120"/>
      <c r="N166" s="119">
        <f t="shared" si="394"/>
        <v>13973.5</v>
      </c>
      <c r="O166" s="119">
        <f t="shared" si="394"/>
        <v>13973.5</v>
      </c>
      <c r="P166" s="119">
        <f t="shared" si="394"/>
        <v>13973.5</v>
      </c>
      <c r="Q166" s="121">
        <f t="shared" si="395"/>
        <v>41920.5</v>
      </c>
      <c r="R166" s="120"/>
      <c r="S166" s="119">
        <f t="shared" si="396"/>
        <v>13973.5</v>
      </c>
      <c r="T166" s="119">
        <f t="shared" si="396"/>
        <v>13973.5</v>
      </c>
      <c r="U166" s="119">
        <f t="shared" si="396"/>
        <v>13973.5</v>
      </c>
      <c r="V166" s="121">
        <f t="shared" si="397"/>
        <v>41920.5</v>
      </c>
      <c r="W166" s="120"/>
      <c r="X166" s="119">
        <v>167682</v>
      </c>
      <c r="Y166" s="131"/>
      <c r="Z166" s="130"/>
    </row>
    <row r="167" spans="1:26" x14ac:dyDescent="0.2">
      <c r="A167" s="114" t="s">
        <v>303</v>
      </c>
      <c r="B167" s="119">
        <v>211693</v>
      </c>
      <c r="C167" s="120"/>
      <c r="D167" s="119">
        <f>SUM(D165:D166)</f>
        <v>17754.833333333332</v>
      </c>
      <c r="E167" s="119">
        <f t="shared" ref="E167" si="398">SUM(E165:E166)</f>
        <v>17754.833333333332</v>
      </c>
      <c r="F167" s="119">
        <f t="shared" ref="F167" si="399">SUM(F165:F166)</f>
        <v>17754.833333333332</v>
      </c>
      <c r="G167" s="123">
        <f t="shared" si="391"/>
        <v>53264.5</v>
      </c>
      <c r="H167" s="120"/>
      <c r="I167" s="119">
        <f t="shared" ref="I167" si="400">SUM(I165:I166)</f>
        <v>17754.833333333332</v>
      </c>
      <c r="J167" s="119">
        <f t="shared" ref="J167" si="401">SUM(J165:J166)</f>
        <v>17754.833333333332</v>
      </c>
      <c r="K167" s="119">
        <f t="shared" ref="K167" si="402">SUM(K165:K166)</f>
        <v>17754.833333333332</v>
      </c>
      <c r="L167" s="123">
        <f t="shared" si="393"/>
        <v>53264.5</v>
      </c>
      <c r="M167" s="120"/>
      <c r="N167" s="119">
        <f>SUM(N165:N166)</f>
        <v>17754.833333333332</v>
      </c>
      <c r="O167" s="119">
        <f>SUM(O165:O166)</f>
        <v>17754.833333333332</v>
      </c>
      <c r="P167" s="119">
        <f>SUM(P165:P166)</f>
        <v>17754.833333333332</v>
      </c>
      <c r="Q167" s="119">
        <f>SUM(Q164:Q166)</f>
        <v>53264.5</v>
      </c>
      <c r="R167" s="120"/>
      <c r="S167" s="119">
        <f t="shared" ref="S167" si="403">SUM(S165:S166)</f>
        <v>17754.833333333332</v>
      </c>
      <c r="T167" s="119">
        <f t="shared" ref="T167" si="404">SUM(T165:T166)</f>
        <v>17754.833333333332</v>
      </c>
      <c r="U167" s="119">
        <f t="shared" ref="U167" si="405">SUM(U165:U166)</f>
        <v>17754.833333333332</v>
      </c>
      <c r="V167" s="119">
        <f>SUM(V164:V166)</f>
        <v>53264.5</v>
      </c>
      <c r="W167" s="120"/>
      <c r="X167" s="119">
        <f>SUM(X164:X166)</f>
        <v>213058</v>
      </c>
      <c r="Y167" s="131"/>
      <c r="Z167" s="130"/>
    </row>
    <row r="168" spans="1:26" x14ac:dyDescent="0.2">
      <c r="A168" s="114"/>
      <c r="B168" s="115"/>
      <c r="C168" s="116"/>
      <c r="D168" s="115"/>
      <c r="E168" s="115"/>
      <c r="F168" s="115"/>
      <c r="G168" s="115"/>
      <c r="H168" s="116"/>
      <c r="I168" s="115"/>
      <c r="J168" s="115"/>
      <c r="K168" s="115"/>
      <c r="L168" s="115"/>
      <c r="M168" s="116"/>
      <c r="N168" s="115"/>
      <c r="O168" s="115"/>
      <c r="P168" s="115"/>
      <c r="Q168" s="115"/>
      <c r="R168" s="116"/>
      <c r="S168" s="115"/>
      <c r="T168" s="115"/>
      <c r="U168" s="115"/>
      <c r="V168" s="115"/>
      <c r="W168" s="116"/>
      <c r="X168" s="115"/>
      <c r="Y168" s="131"/>
      <c r="Z168" s="130"/>
    </row>
    <row r="169" spans="1:26" x14ac:dyDescent="0.2">
      <c r="A169" s="114" t="s">
        <v>304</v>
      </c>
      <c r="B169" s="115"/>
      <c r="C169" s="116"/>
      <c r="D169" s="115"/>
      <c r="E169" s="115"/>
      <c r="F169" s="115"/>
      <c r="G169" s="115"/>
      <c r="H169" s="116"/>
      <c r="I169" s="115"/>
      <c r="J169" s="115"/>
      <c r="K169" s="115"/>
      <c r="L169" s="115"/>
      <c r="M169" s="116"/>
      <c r="N169" s="115"/>
      <c r="O169" s="115"/>
      <c r="P169" s="115"/>
      <c r="Q169" s="115"/>
      <c r="R169" s="116"/>
      <c r="S169" s="115"/>
      <c r="T169" s="115"/>
      <c r="U169" s="115"/>
      <c r="V169" s="115"/>
      <c r="W169" s="116"/>
      <c r="X169" s="115"/>
      <c r="Y169" s="131"/>
      <c r="Z169" s="130"/>
    </row>
    <row r="170" spans="1:26" x14ac:dyDescent="0.2">
      <c r="A170" s="114" t="s">
        <v>305</v>
      </c>
      <c r="B170" s="119">
        <v>56200</v>
      </c>
      <c r="C170" s="120"/>
      <c r="D170" s="119">
        <f>+$X170/12</f>
        <v>4504.166666666667</v>
      </c>
      <c r="E170" s="119">
        <f t="shared" ref="E170:F170" si="406">+$X170/12</f>
        <v>4504.166666666667</v>
      </c>
      <c r="F170" s="119">
        <f t="shared" si="406"/>
        <v>4504.166666666667</v>
      </c>
      <c r="G170" s="121">
        <f>SUM(D170:F170)</f>
        <v>13512.5</v>
      </c>
      <c r="H170" s="120"/>
      <c r="I170" s="119">
        <f>+$X170/12</f>
        <v>4504.166666666667</v>
      </c>
      <c r="J170" s="119">
        <f t="shared" ref="J170:K170" si="407">+$X170/12</f>
        <v>4504.166666666667</v>
      </c>
      <c r="K170" s="119">
        <f t="shared" si="407"/>
        <v>4504.166666666667</v>
      </c>
      <c r="L170" s="121">
        <f>SUM(I170:K170)</f>
        <v>13512.5</v>
      </c>
      <c r="M170" s="120"/>
      <c r="N170" s="119">
        <f>+$X170/12</f>
        <v>4504.166666666667</v>
      </c>
      <c r="O170" s="119">
        <f t="shared" ref="O170:P170" si="408">+$X170/12</f>
        <v>4504.166666666667</v>
      </c>
      <c r="P170" s="119">
        <f t="shared" si="408"/>
        <v>4504.166666666667</v>
      </c>
      <c r="Q170" s="121">
        <f>SUM(N170:P170)</f>
        <v>13512.5</v>
      </c>
      <c r="R170" s="120"/>
      <c r="S170" s="119">
        <f>+$X170/12</f>
        <v>4504.166666666667</v>
      </c>
      <c r="T170" s="119">
        <f t="shared" ref="T170:U170" si="409">+$X170/12</f>
        <v>4504.166666666667</v>
      </c>
      <c r="U170" s="119">
        <f t="shared" si="409"/>
        <v>4504.166666666667</v>
      </c>
      <c r="V170" s="121">
        <f>SUM(S170:U170)</f>
        <v>13512.5</v>
      </c>
      <c r="W170" s="120"/>
      <c r="X170" s="119">
        <v>54050</v>
      </c>
      <c r="Y170" s="131"/>
      <c r="Z170" s="130"/>
    </row>
    <row r="171" spans="1:26" x14ac:dyDescent="0.2">
      <c r="A171" s="114" t="s">
        <v>306</v>
      </c>
      <c r="B171" s="119">
        <v>56200</v>
      </c>
      <c r="C171" s="120"/>
      <c r="D171" s="119">
        <f t="shared" ref="D171" si="410">SUM(D170)</f>
        <v>4504.166666666667</v>
      </c>
      <c r="E171" s="119">
        <f t="shared" ref="E171" si="411">SUM(E170)</f>
        <v>4504.166666666667</v>
      </c>
      <c r="F171" s="119">
        <f t="shared" ref="F171" si="412">SUM(F170)</f>
        <v>4504.166666666667</v>
      </c>
      <c r="G171" s="123">
        <f t="shared" ref="G171" si="413">SUM(G170)</f>
        <v>13512.5</v>
      </c>
      <c r="H171" s="120"/>
      <c r="I171" s="119">
        <f t="shared" ref="I171" si="414">SUM(I170)</f>
        <v>4504.166666666667</v>
      </c>
      <c r="J171" s="119">
        <f t="shared" ref="J171" si="415">SUM(J170)</f>
        <v>4504.166666666667</v>
      </c>
      <c r="K171" s="119">
        <f t="shared" ref="K171" si="416">SUM(K170)</f>
        <v>4504.166666666667</v>
      </c>
      <c r="L171" s="123">
        <f t="shared" ref="L171" si="417">SUM(L170)</f>
        <v>13512.5</v>
      </c>
      <c r="M171" s="120"/>
      <c r="N171" s="119">
        <f t="shared" ref="N171" si="418">SUM(N170)</f>
        <v>4504.166666666667</v>
      </c>
      <c r="O171" s="119">
        <f t="shared" ref="O171" si="419">SUM(O170)</f>
        <v>4504.166666666667</v>
      </c>
      <c r="P171" s="119">
        <f t="shared" ref="P171" si="420">SUM(P170)</f>
        <v>4504.166666666667</v>
      </c>
      <c r="Q171" s="123">
        <f t="shared" ref="Q171" si="421">SUM(Q170)</f>
        <v>13512.5</v>
      </c>
      <c r="R171" s="120"/>
      <c r="S171" s="119">
        <f t="shared" ref="S171" si="422">SUM(S170)</f>
        <v>4504.166666666667</v>
      </c>
      <c r="T171" s="119">
        <f t="shared" ref="T171" si="423">SUM(T170)</f>
        <v>4504.166666666667</v>
      </c>
      <c r="U171" s="119">
        <f t="shared" ref="U171" si="424">SUM(U170)</f>
        <v>4504.166666666667</v>
      </c>
      <c r="V171" s="123">
        <f t="shared" ref="V171" si="425">SUM(V170)</f>
        <v>13512.5</v>
      </c>
      <c r="W171" s="120"/>
      <c r="X171" s="119">
        <f>SUM(X170)</f>
        <v>54050</v>
      </c>
      <c r="Y171" s="131"/>
      <c r="Z171" s="130"/>
    </row>
    <row r="172" spans="1:26" x14ac:dyDescent="0.2">
      <c r="A172" s="114"/>
      <c r="B172" s="115"/>
      <c r="C172" s="116"/>
      <c r="D172" s="115"/>
      <c r="E172" s="115"/>
      <c r="F172" s="115"/>
      <c r="G172" s="115"/>
      <c r="H172" s="116"/>
      <c r="I172" s="115"/>
      <c r="J172" s="115"/>
      <c r="K172" s="115"/>
      <c r="L172" s="115"/>
      <c r="M172" s="116"/>
      <c r="N172" s="115"/>
      <c r="O172" s="115"/>
      <c r="P172" s="115"/>
      <c r="Q172" s="115"/>
      <c r="R172" s="116"/>
      <c r="S172" s="115"/>
      <c r="T172" s="115"/>
      <c r="U172" s="115"/>
      <c r="V172" s="115"/>
      <c r="W172" s="116"/>
      <c r="X172" s="115"/>
      <c r="Y172" s="131"/>
      <c r="Z172" s="130"/>
    </row>
    <row r="173" spans="1:26" x14ac:dyDescent="0.2">
      <c r="A173" s="114" t="s">
        <v>307</v>
      </c>
      <c r="B173" s="115"/>
      <c r="C173" s="116"/>
      <c r="D173" s="115"/>
      <c r="E173" s="115"/>
      <c r="F173" s="115"/>
      <c r="G173" s="115"/>
      <c r="H173" s="116"/>
      <c r="I173" s="115"/>
      <c r="J173" s="115"/>
      <c r="K173" s="115"/>
      <c r="L173" s="115"/>
      <c r="M173" s="116"/>
      <c r="N173" s="115"/>
      <c r="O173" s="115"/>
      <c r="P173" s="115"/>
      <c r="Q173" s="115"/>
      <c r="R173" s="116"/>
      <c r="S173" s="115"/>
      <c r="T173" s="115"/>
      <c r="U173" s="115"/>
      <c r="V173" s="115"/>
      <c r="W173" s="116"/>
      <c r="X173" s="115"/>
      <c r="Y173" s="131"/>
      <c r="Z173" s="130"/>
    </row>
    <row r="174" spans="1:26" x14ac:dyDescent="0.2">
      <c r="A174" s="114" t="s">
        <v>308</v>
      </c>
      <c r="B174" s="125">
        <v>204412</v>
      </c>
      <c r="C174" s="120"/>
      <c r="D174" s="125">
        <f t="shared" ref="D174:F176" si="426">+$X174/12</f>
        <v>16862.416666666668</v>
      </c>
      <c r="E174" s="125">
        <f t="shared" si="426"/>
        <v>16862.416666666668</v>
      </c>
      <c r="F174" s="125">
        <f t="shared" si="426"/>
        <v>16862.416666666668</v>
      </c>
      <c r="G174" s="124">
        <f t="shared" ref="G174:G177" si="427">SUM(D174:F174)</f>
        <v>50587.25</v>
      </c>
      <c r="H174" s="120"/>
      <c r="I174" s="125">
        <f t="shared" ref="I174:K176" si="428">+$X174/12</f>
        <v>16862.416666666668</v>
      </c>
      <c r="J174" s="125">
        <f t="shared" si="428"/>
        <v>16862.416666666668</v>
      </c>
      <c r="K174" s="125">
        <f t="shared" si="428"/>
        <v>16862.416666666668</v>
      </c>
      <c r="L174" s="124">
        <f t="shared" ref="L174:L176" si="429">SUM(I174:K174)</f>
        <v>50587.25</v>
      </c>
      <c r="M174" s="120"/>
      <c r="N174" s="125">
        <f t="shared" ref="N174:P176" si="430">+$X174/12</f>
        <v>16862.416666666668</v>
      </c>
      <c r="O174" s="125">
        <f t="shared" si="430"/>
        <v>16862.416666666668</v>
      </c>
      <c r="P174" s="125">
        <f t="shared" si="430"/>
        <v>16862.416666666668</v>
      </c>
      <c r="Q174" s="124">
        <f t="shared" ref="Q174:Q177" si="431">SUM(N174:P174)</f>
        <v>50587.25</v>
      </c>
      <c r="R174" s="120"/>
      <c r="S174" s="125">
        <f t="shared" ref="S174:U176" si="432">+$X174/12</f>
        <v>16862.416666666668</v>
      </c>
      <c r="T174" s="125">
        <f t="shared" si="432"/>
        <v>16862.416666666668</v>
      </c>
      <c r="U174" s="125">
        <f t="shared" si="432"/>
        <v>16862.416666666668</v>
      </c>
      <c r="V174" s="124">
        <f t="shared" ref="V174:V176" si="433">SUM(S174:U174)</f>
        <v>50587.25</v>
      </c>
      <c r="W174" s="120"/>
      <c r="X174" s="125">
        <v>202349</v>
      </c>
      <c r="Y174" s="131"/>
      <c r="Z174" s="130"/>
    </row>
    <row r="175" spans="1:26" x14ac:dyDescent="0.2">
      <c r="A175" s="114" t="s">
        <v>309</v>
      </c>
      <c r="B175" s="125">
        <v>5000</v>
      </c>
      <c r="C175" s="120"/>
      <c r="D175" s="125">
        <f t="shared" si="426"/>
        <v>333.33333333333331</v>
      </c>
      <c r="E175" s="125">
        <f t="shared" si="426"/>
        <v>333.33333333333331</v>
      </c>
      <c r="F175" s="125">
        <f t="shared" si="426"/>
        <v>333.33333333333331</v>
      </c>
      <c r="G175" s="124">
        <f t="shared" si="427"/>
        <v>1000</v>
      </c>
      <c r="H175" s="120"/>
      <c r="I175" s="125">
        <f t="shared" si="428"/>
        <v>333.33333333333331</v>
      </c>
      <c r="J175" s="125">
        <f t="shared" si="428"/>
        <v>333.33333333333331</v>
      </c>
      <c r="K175" s="125">
        <f t="shared" si="428"/>
        <v>333.33333333333331</v>
      </c>
      <c r="L175" s="124">
        <f t="shared" si="429"/>
        <v>1000</v>
      </c>
      <c r="M175" s="120"/>
      <c r="N175" s="125">
        <f t="shared" si="430"/>
        <v>333.33333333333331</v>
      </c>
      <c r="O175" s="125">
        <f t="shared" si="430"/>
        <v>333.33333333333331</v>
      </c>
      <c r="P175" s="125">
        <f t="shared" si="430"/>
        <v>333.33333333333331</v>
      </c>
      <c r="Q175" s="124">
        <f t="shared" si="431"/>
        <v>1000</v>
      </c>
      <c r="R175" s="120"/>
      <c r="S175" s="125">
        <f t="shared" si="432"/>
        <v>333.33333333333331</v>
      </c>
      <c r="T175" s="125">
        <f t="shared" si="432"/>
        <v>333.33333333333331</v>
      </c>
      <c r="U175" s="125">
        <f t="shared" si="432"/>
        <v>333.33333333333331</v>
      </c>
      <c r="V175" s="124">
        <f t="shared" si="433"/>
        <v>1000</v>
      </c>
      <c r="W175" s="120"/>
      <c r="X175" s="125">
        <v>4000</v>
      </c>
      <c r="Y175" s="131"/>
      <c r="Z175" s="130"/>
    </row>
    <row r="176" spans="1:26" x14ac:dyDescent="0.2">
      <c r="A176" s="114" t="s">
        <v>310</v>
      </c>
      <c r="B176" s="119">
        <v>12000</v>
      </c>
      <c r="C176" s="120"/>
      <c r="D176" s="119">
        <f t="shared" si="426"/>
        <v>1000</v>
      </c>
      <c r="E176" s="119">
        <f t="shared" si="426"/>
        <v>1000</v>
      </c>
      <c r="F176" s="119">
        <f t="shared" si="426"/>
        <v>1000</v>
      </c>
      <c r="G176" s="121">
        <f t="shared" si="427"/>
        <v>3000</v>
      </c>
      <c r="H176" s="120"/>
      <c r="I176" s="119">
        <f t="shared" si="428"/>
        <v>1000</v>
      </c>
      <c r="J176" s="119">
        <f t="shared" si="428"/>
        <v>1000</v>
      </c>
      <c r="K176" s="119">
        <f t="shared" si="428"/>
        <v>1000</v>
      </c>
      <c r="L176" s="121">
        <f t="shared" si="429"/>
        <v>3000</v>
      </c>
      <c r="M176" s="120"/>
      <c r="N176" s="119">
        <f t="shared" si="430"/>
        <v>1000</v>
      </c>
      <c r="O176" s="119">
        <f t="shared" si="430"/>
        <v>1000</v>
      </c>
      <c r="P176" s="119">
        <f t="shared" si="430"/>
        <v>1000</v>
      </c>
      <c r="Q176" s="121">
        <f t="shared" si="431"/>
        <v>3000</v>
      </c>
      <c r="R176" s="120"/>
      <c r="S176" s="119">
        <f t="shared" si="432"/>
        <v>1000</v>
      </c>
      <c r="T176" s="119">
        <f t="shared" si="432"/>
        <v>1000</v>
      </c>
      <c r="U176" s="119">
        <f t="shared" si="432"/>
        <v>1000</v>
      </c>
      <c r="V176" s="121">
        <f t="shared" si="433"/>
        <v>3000</v>
      </c>
      <c r="W176" s="120"/>
      <c r="X176" s="119">
        <v>12000</v>
      </c>
      <c r="Y176" s="131"/>
      <c r="Z176" s="130"/>
    </row>
    <row r="177" spans="1:26" x14ac:dyDescent="0.2">
      <c r="A177" s="114" t="s">
        <v>311</v>
      </c>
      <c r="B177" s="119">
        <v>221412</v>
      </c>
      <c r="C177" s="120"/>
      <c r="D177" s="119">
        <f t="shared" ref="D177" si="434">SUM(D174:D176)</f>
        <v>18195.75</v>
      </c>
      <c r="E177" s="119">
        <f t="shared" ref="E177" si="435">SUM(E174:E176)</f>
        <v>18195.75</v>
      </c>
      <c r="F177" s="119">
        <f t="shared" ref="F177" si="436">SUM(F174:F176)</f>
        <v>18195.75</v>
      </c>
      <c r="G177" s="123">
        <f t="shared" si="427"/>
        <v>54587.25</v>
      </c>
      <c r="H177" s="120"/>
      <c r="I177" s="119">
        <f>SUM(I174:I176)</f>
        <v>18195.75</v>
      </c>
      <c r="J177" s="119">
        <f t="shared" ref="J177" si="437">SUM(J174:J176)</f>
        <v>18195.75</v>
      </c>
      <c r="K177" s="119">
        <f t="shared" ref="K177" si="438">SUM(K174:K176)</f>
        <v>18195.75</v>
      </c>
      <c r="L177" s="123">
        <f>SUM(I177:K177)</f>
        <v>54587.25</v>
      </c>
      <c r="M177" s="120"/>
      <c r="N177" s="119">
        <f>SUM(N174:N176)</f>
        <v>18195.75</v>
      </c>
      <c r="O177" s="119">
        <f t="shared" ref="O177" si="439">SUM(O174:O176)</f>
        <v>18195.75</v>
      </c>
      <c r="P177" s="119">
        <f t="shared" ref="P177" si="440">SUM(P174:P176)</f>
        <v>18195.75</v>
      </c>
      <c r="Q177" s="123">
        <f t="shared" si="431"/>
        <v>54587.25</v>
      </c>
      <c r="R177" s="120"/>
      <c r="S177" s="119">
        <f>SUM(S174:S176)</f>
        <v>18195.75</v>
      </c>
      <c r="T177" s="119">
        <f t="shared" ref="T177" si="441">SUM(T174:T176)</f>
        <v>18195.75</v>
      </c>
      <c r="U177" s="119">
        <f t="shared" ref="U177" si="442">SUM(U174:U176)</f>
        <v>18195.75</v>
      </c>
      <c r="V177" s="123">
        <f>SUM(S177:U177)</f>
        <v>54587.25</v>
      </c>
      <c r="W177" s="120"/>
      <c r="X177" s="119">
        <f>SUM(X174:X176)</f>
        <v>218349</v>
      </c>
      <c r="Y177" s="131"/>
      <c r="Z177" s="130"/>
    </row>
    <row r="178" spans="1:26" x14ac:dyDescent="0.2">
      <c r="A178" s="114"/>
      <c r="B178" s="115"/>
      <c r="C178" s="116"/>
      <c r="D178" s="115"/>
      <c r="E178" s="115"/>
      <c r="F178" s="115"/>
      <c r="G178" s="115"/>
      <c r="H178" s="116"/>
      <c r="I178" s="115"/>
      <c r="J178" s="115"/>
      <c r="K178" s="115"/>
      <c r="L178" s="115"/>
      <c r="M178" s="116"/>
      <c r="N178" s="115"/>
      <c r="O178" s="115"/>
      <c r="P178" s="115"/>
      <c r="Q178" s="115"/>
      <c r="R178" s="116"/>
      <c r="S178" s="115"/>
      <c r="T178" s="115"/>
      <c r="U178" s="115"/>
      <c r="V178" s="115"/>
      <c r="W178" s="116"/>
      <c r="X178" s="115"/>
      <c r="Y178" s="131"/>
      <c r="Z178" s="130"/>
    </row>
    <row r="179" spans="1:26" x14ac:dyDescent="0.2">
      <c r="A179" s="114" t="s">
        <v>312</v>
      </c>
      <c r="B179" s="115"/>
      <c r="C179" s="116"/>
      <c r="D179" s="115"/>
      <c r="E179" s="115"/>
      <c r="F179" s="115"/>
      <c r="G179" s="115"/>
      <c r="H179" s="116"/>
      <c r="I179" s="115"/>
      <c r="J179" s="115"/>
      <c r="K179" s="115"/>
      <c r="L179" s="115"/>
      <c r="M179" s="116"/>
      <c r="N179" s="115"/>
      <c r="O179" s="115"/>
      <c r="P179" s="115"/>
      <c r="Q179" s="115"/>
      <c r="R179" s="116"/>
      <c r="S179" s="115"/>
      <c r="T179" s="115"/>
      <c r="U179" s="115"/>
      <c r="V179" s="115"/>
      <c r="W179" s="116"/>
      <c r="X179" s="115"/>
      <c r="Y179" s="131"/>
      <c r="Z179" s="130"/>
    </row>
    <row r="180" spans="1:26" x14ac:dyDescent="0.2">
      <c r="A180" s="114" t="s">
        <v>313</v>
      </c>
      <c r="B180" s="119">
        <v>40635</v>
      </c>
      <c r="C180" s="120"/>
      <c r="D180" s="119">
        <f>+$X180/12</f>
        <v>2977.9166666666665</v>
      </c>
      <c r="E180" s="119">
        <f t="shared" ref="E180:F180" si="443">+$X180/12</f>
        <v>2977.9166666666665</v>
      </c>
      <c r="F180" s="119">
        <f t="shared" si="443"/>
        <v>2977.9166666666665</v>
      </c>
      <c r="G180" s="121">
        <f>SUM(D180:F180)</f>
        <v>8933.75</v>
      </c>
      <c r="H180" s="120"/>
      <c r="I180" s="119">
        <f>+$X180/12</f>
        <v>2977.9166666666665</v>
      </c>
      <c r="J180" s="119">
        <f t="shared" ref="J180:K180" si="444">+$X180/12</f>
        <v>2977.9166666666665</v>
      </c>
      <c r="K180" s="119">
        <f t="shared" si="444"/>
        <v>2977.9166666666665</v>
      </c>
      <c r="L180" s="121">
        <f>SUM(I180:K180)</f>
        <v>8933.75</v>
      </c>
      <c r="M180" s="120"/>
      <c r="N180" s="119">
        <f>+$X180/12</f>
        <v>2977.9166666666665</v>
      </c>
      <c r="O180" s="119">
        <f t="shared" ref="O180:P180" si="445">+$X180/12</f>
        <v>2977.9166666666665</v>
      </c>
      <c r="P180" s="119">
        <f t="shared" si="445"/>
        <v>2977.9166666666665</v>
      </c>
      <c r="Q180" s="121">
        <f>SUM(N180:P180)</f>
        <v>8933.75</v>
      </c>
      <c r="R180" s="120"/>
      <c r="S180" s="119">
        <f>+$X180/12</f>
        <v>2977.9166666666665</v>
      </c>
      <c r="T180" s="119">
        <f t="shared" ref="T180:U180" si="446">+$X180/12</f>
        <v>2977.9166666666665</v>
      </c>
      <c r="U180" s="119">
        <f t="shared" si="446"/>
        <v>2977.9166666666665</v>
      </c>
      <c r="V180" s="121">
        <f>SUM(S180:U180)</f>
        <v>8933.75</v>
      </c>
      <c r="W180" s="120"/>
      <c r="X180" s="119">
        <v>35735</v>
      </c>
      <c r="Y180" s="131"/>
      <c r="Z180" s="130"/>
    </row>
    <row r="181" spans="1:26" x14ac:dyDescent="0.2">
      <c r="A181" s="114" t="s">
        <v>314</v>
      </c>
      <c r="B181" s="119">
        <v>40635</v>
      </c>
      <c r="C181" s="120"/>
      <c r="D181" s="119">
        <f t="shared" ref="D181" si="447">SUM(D180)</f>
        <v>2977.9166666666665</v>
      </c>
      <c r="E181" s="119">
        <f t="shared" ref="E181" si="448">SUM(E180)</f>
        <v>2977.9166666666665</v>
      </c>
      <c r="F181" s="119">
        <f t="shared" ref="F181" si="449">SUM(F180)</f>
        <v>2977.9166666666665</v>
      </c>
      <c r="G181" s="123">
        <f t="shared" ref="G181" si="450">SUM(G180)</f>
        <v>8933.75</v>
      </c>
      <c r="H181" s="120"/>
      <c r="I181" s="119">
        <f t="shared" ref="I181" si="451">SUM(I180)</f>
        <v>2977.9166666666665</v>
      </c>
      <c r="J181" s="119">
        <f t="shared" ref="J181" si="452">SUM(J180)</f>
        <v>2977.9166666666665</v>
      </c>
      <c r="K181" s="119">
        <f t="shared" ref="K181" si="453">SUM(K180)</f>
        <v>2977.9166666666665</v>
      </c>
      <c r="L181" s="123">
        <f t="shared" ref="L181" si="454">SUM(L180)</f>
        <v>8933.75</v>
      </c>
      <c r="M181" s="120"/>
      <c r="N181" s="119">
        <f t="shared" ref="N181" si="455">SUM(N180)</f>
        <v>2977.9166666666665</v>
      </c>
      <c r="O181" s="119">
        <f t="shared" ref="O181" si="456">SUM(O180)</f>
        <v>2977.9166666666665</v>
      </c>
      <c r="P181" s="119">
        <f t="shared" ref="P181" si="457">SUM(P180)</f>
        <v>2977.9166666666665</v>
      </c>
      <c r="Q181" s="123">
        <f t="shared" ref="Q181" si="458">SUM(Q180)</f>
        <v>8933.75</v>
      </c>
      <c r="R181" s="120"/>
      <c r="S181" s="119">
        <f t="shared" ref="S181" si="459">SUM(S180)</f>
        <v>2977.9166666666665</v>
      </c>
      <c r="T181" s="119">
        <f t="shared" ref="T181" si="460">SUM(T180)</f>
        <v>2977.9166666666665</v>
      </c>
      <c r="U181" s="119">
        <f t="shared" ref="U181" si="461">SUM(U180)</f>
        <v>2977.9166666666665</v>
      </c>
      <c r="V181" s="123">
        <f t="shared" ref="V181" si="462">SUM(V180)</f>
        <v>8933.75</v>
      </c>
      <c r="W181" s="120"/>
      <c r="X181" s="119">
        <f>SUM(X180)</f>
        <v>35735</v>
      </c>
      <c r="Y181" s="131"/>
      <c r="Z181" s="130"/>
    </row>
    <row r="182" spans="1:26" x14ac:dyDescent="0.2">
      <c r="A182" s="114"/>
      <c r="B182" s="115"/>
      <c r="C182" s="116"/>
      <c r="D182" s="115"/>
      <c r="E182" s="115"/>
      <c r="F182" s="115"/>
      <c r="G182" s="115"/>
      <c r="H182" s="116"/>
      <c r="I182" s="115"/>
      <c r="J182" s="115"/>
      <c r="K182" s="115"/>
      <c r="L182" s="115"/>
      <c r="M182" s="116"/>
      <c r="N182" s="115"/>
      <c r="O182" s="115"/>
      <c r="P182" s="115"/>
      <c r="Q182" s="115"/>
      <c r="R182" s="116"/>
      <c r="S182" s="115"/>
      <c r="T182" s="115"/>
      <c r="U182" s="115"/>
      <c r="V182" s="115"/>
      <c r="W182" s="116"/>
      <c r="X182" s="115"/>
      <c r="Y182" s="131"/>
      <c r="Z182" s="130"/>
    </row>
    <row r="183" spans="1:26" x14ac:dyDescent="0.2">
      <c r="A183" s="114" t="s">
        <v>315</v>
      </c>
      <c r="B183" s="115"/>
      <c r="C183" s="116"/>
      <c r="D183" s="115"/>
      <c r="E183" s="115"/>
      <c r="F183" s="115"/>
      <c r="G183" s="115"/>
      <c r="H183" s="116"/>
      <c r="I183" s="115"/>
      <c r="J183" s="115"/>
      <c r="K183" s="115"/>
      <c r="L183" s="115"/>
      <c r="M183" s="116"/>
      <c r="N183" s="115"/>
      <c r="O183" s="115"/>
      <c r="P183" s="115"/>
      <c r="Q183" s="115"/>
      <c r="R183" s="116"/>
      <c r="S183" s="115"/>
      <c r="T183" s="115"/>
      <c r="U183" s="115"/>
      <c r="V183" s="115"/>
      <c r="W183" s="116"/>
      <c r="X183" s="115"/>
      <c r="Y183" s="131"/>
      <c r="Z183" s="130"/>
    </row>
    <row r="184" spans="1:26" x14ac:dyDescent="0.2">
      <c r="A184" s="114" t="s">
        <v>316</v>
      </c>
      <c r="B184" s="119">
        <v>13900</v>
      </c>
      <c r="C184" s="120"/>
      <c r="D184" s="119">
        <f>+$X184/12</f>
        <v>904.16666666666663</v>
      </c>
      <c r="E184" s="119">
        <f t="shared" ref="E184:F184" si="463">+$X184/12</f>
        <v>904.16666666666663</v>
      </c>
      <c r="F184" s="119">
        <f t="shared" si="463"/>
        <v>904.16666666666663</v>
      </c>
      <c r="G184" s="121">
        <f>SUM(D184:F184)</f>
        <v>2712.5</v>
      </c>
      <c r="H184" s="120"/>
      <c r="I184" s="119">
        <f>+$X184/12</f>
        <v>904.16666666666663</v>
      </c>
      <c r="J184" s="119">
        <f t="shared" ref="J184:K184" si="464">+$X184/12</f>
        <v>904.16666666666663</v>
      </c>
      <c r="K184" s="119">
        <f t="shared" si="464"/>
        <v>904.16666666666663</v>
      </c>
      <c r="L184" s="121">
        <f>SUM(I184:K184)</f>
        <v>2712.5</v>
      </c>
      <c r="M184" s="120"/>
      <c r="N184" s="119">
        <f>+$X184/12</f>
        <v>904.16666666666663</v>
      </c>
      <c r="O184" s="119">
        <f t="shared" ref="O184:P184" si="465">+$X184/12</f>
        <v>904.16666666666663</v>
      </c>
      <c r="P184" s="119">
        <f t="shared" si="465"/>
        <v>904.16666666666663</v>
      </c>
      <c r="Q184" s="121">
        <f>SUM(N184:P184)</f>
        <v>2712.5</v>
      </c>
      <c r="R184" s="120"/>
      <c r="S184" s="119">
        <f>+$X184/12</f>
        <v>904.16666666666663</v>
      </c>
      <c r="T184" s="119">
        <f t="shared" ref="T184:U184" si="466">+$X184/12</f>
        <v>904.16666666666663</v>
      </c>
      <c r="U184" s="119">
        <f t="shared" si="466"/>
        <v>904.16666666666663</v>
      </c>
      <c r="V184" s="121">
        <f>SUM(S184:U184)</f>
        <v>2712.5</v>
      </c>
      <c r="W184" s="120"/>
      <c r="X184" s="119">
        <v>10850</v>
      </c>
      <c r="Y184" s="131"/>
      <c r="Z184" s="130"/>
    </row>
    <row r="185" spans="1:26" x14ac:dyDescent="0.2">
      <c r="A185" s="114" t="s">
        <v>317</v>
      </c>
      <c r="B185" s="119">
        <v>13900</v>
      </c>
      <c r="C185" s="120"/>
      <c r="D185" s="119">
        <f t="shared" ref="D185" si="467">SUM(D184)</f>
        <v>904.16666666666663</v>
      </c>
      <c r="E185" s="119">
        <f t="shared" ref="E185" si="468">SUM(E184)</f>
        <v>904.16666666666663</v>
      </c>
      <c r="F185" s="119">
        <f t="shared" ref="F185" si="469">SUM(F184)</f>
        <v>904.16666666666663</v>
      </c>
      <c r="G185" s="123">
        <f t="shared" ref="G185" si="470">SUM(G184)</f>
        <v>2712.5</v>
      </c>
      <c r="H185" s="120"/>
      <c r="I185" s="119">
        <f t="shared" ref="I185" si="471">SUM(I184)</f>
        <v>904.16666666666663</v>
      </c>
      <c r="J185" s="119">
        <f t="shared" ref="J185" si="472">SUM(J184)</f>
        <v>904.16666666666663</v>
      </c>
      <c r="K185" s="119">
        <f t="shared" ref="K185" si="473">SUM(K184)</f>
        <v>904.16666666666663</v>
      </c>
      <c r="L185" s="123">
        <f t="shared" ref="L185" si="474">SUM(L184)</f>
        <v>2712.5</v>
      </c>
      <c r="M185" s="120"/>
      <c r="N185" s="119">
        <f t="shared" ref="N185" si="475">SUM(N184)</f>
        <v>904.16666666666663</v>
      </c>
      <c r="O185" s="119">
        <f t="shared" ref="O185" si="476">SUM(O184)</f>
        <v>904.16666666666663</v>
      </c>
      <c r="P185" s="119">
        <f t="shared" ref="P185" si="477">SUM(P184)</f>
        <v>904.16666666666663</v>
      </c>
      <c r="Q185" s="123">
        <f t="shared" ref="Q185" si="478">SUM(Q184)</f>
        <v>2712.5</v>
      </c>
      <c r="R185" s="120"/>
      <c r="S185" s="119">
        <f t="shared" ref="S185" si="479">SUM(S184)</f>
        <v>904.16666666666663</v>
      </c>
      <c r="T185" s="119">
        <f t="shared" ref="T185" si="480">SUM(T184)</f>
        <v>904.16666666666663</v>
      </c>
      <c r="U185" s="119">
        <f t="shared" ref="U185" si="481">SUM(U184)</f>
        <v>904.16666666666663</v>
      </c>
      <c r="V185" s="123">
        <f t="shared" ref="V185" si="482">SUM(V184)</f>
        <v>2712.5</v>
      </c>
      <c r="W185" s="120"/>
      <c r="X185" s="119">
        <f>SUM(X184)</f>
        <v>10850</v>
      </c>
      <c r="Y185" s="131"/>
      <c r="Z185" s="130"/>
    </row>
    <row r="186" spans="1:26" x14ac:dyDescent="0.2">
      <c r="A186" s="114"/>
      <c r="B186" s="115"/>
      <c r="C186" s="116"/>
      <c r="D186" s="115"/>
      <c r="E186" s="115"/>
      <c r="F186" s="115"/>
      <c r="G186" s="115"/>
      <c r="H186" s="116"/>
      <c r="I186" s="115"/>
      <c r="J186" s="115"/>
      <c r="K186" s="115"/>
      <c r="L186" s="115"/>
      <c r="M186" s="116"/>
      <c r="N186" s="115"/>
      <c r="O186" s="115"/>
      <c r="P186" s="115"/>
      <c r="Q186" s="115"/>
      <c r="R186" s="116"/>
      <c r="S186" s="115"/>
      <c r="T186" s="115"/>
      <c r="U186" s="115"/>
      <c r="V186" s="115"/>
      <c r="W186" s="116"/>
      <c r="X186" s="115"/>
      <c r="Y186" s="131"/>
      <c r="Z186" s="130"/>
    </row>
    <row r="187" spans="1:26" x14ac:dyDescent="0.2">
      <c r="A187" s="114" t="s">
        <v>53</v>
      </c>
      <c r="B187" s="125">
        <v>602685</v>
      </c>
      <c r="C187" s="120"/>
      <c r="D187" s="128">
        <f t="shared" ref="D187:F187" si="483">+D185+D181+D177+D171+D167+D162</f>
        <v>50465.333333333328</v>
      </c>
      <c r="E187" s="128">
        <f t="shared" si="483"/>
        <v>50465.333333333328</v>
      </c>
      <c r="F187" s="128">
        <f t="shared" si="483"/>
        <v>50465.333333333328</v>
      </c>
      <c r="G187" s="124">
        <f t="shared" ref="G187" si="484">SUM(D187:F187)</f>
        <v>151396</v>
      </c>
      <c r="H187" s="120"/>
      <c r="I187" s="128">
        <f t="shared" ref="I187:K187" si="485">+I185+I181+I177+I171+I167+I162</f>
        <v>50465.333333333328</v>
      </c>
      <c r="J187" s="128">
        <f t="shared" si="485"/>
        <v>50465.333333333328</v>
      </c>
      <c r="K187" s="128">
        <f t="shared" si="485"/>
        <v>50465.333333333328</v>
      </c>
      <c r="L187" s="124">
        <f t="shared" ref="L187" si="486">SUM(I187:K187)</f>
        <v>151396</v>
      </c>
      <c r="M187" s="120"/>
      <c r="N187" s="128">
        <f t="shared" ref="N187:P187" si="487">+N185+N181+N177+N171+N167+N162</f>
        <v>50465.333333333328</v>
      </c>
      <c r="O187" s="128">
        <f t="shared" si="487"/>
        <v>50465.333333333328</v>
      </c>
      <c r="P187" s="128">
        <f t="shared" si="487"/>
        <v>50465.333333333328</v>
      </c>
      <c r="Q187" s="124">
        <f t="shared" ref="Q187" si="488">SUM(N187:P187)</f>
        <v>151396</v>
      </c>
      <c r="R187" s="120"/>
      <c r="S187" s="128">
        <f t="shared" ref="S187:U187" si="489">+S185+S181+S177+S171+S167+S162</f>
        <v>50465.333333333328</v>
      </c>
      <c r="T187" s="128">
        <f t="shared" si="489"/>
        <v>50465.333333333328</v>
      </c>
      <c r="U187" s="128">
        <f t="shared" si="489"/>
        <v>50465.333333333328</v>
      </c>
      <c r="V187" s="124">
        <f t="shared" ref="V187" si="490">SUM(S187:U187)</f>
        <v>151396</v>
      </c>
      <c r="W187" s="120"/>
      <c r="X187" s="128">
        <f>+X185+X181+X177+X171+X167+X162</f>
        <v>605584</v>
      </c>
      <c r="Y187" s="131"/>
      <c r="Z187" s="130"/>
    </row>
    <row r="188" spans="1:26" x14ac:dyDescent="0.2">
      <c r="A188" s="114"/>
      <c r="B188" s="115"/>
      <c r="C188" s="116"/>
      <c r="D188" s="115"/>
      <c r="E188" s="115"/>
      <c r="F188" s="115"/>
      <c r="G188" s="115"/>
      <c r="H188" s="116"/>
      <c r="I188" s="115"/>
      <c r="J188" s="115"/>
      <c r="K188" s="115"/>
      <c r="L188" s="115"/>
      <c r="M188" s="116"/>
      <c r="N188" s="115"/>
      <c r="O188" s="115"/>
      <c r="P188" s="115"/>
      <c r="Q188" s="115"/>
      <c r="R188" s="116"/>
      <c r="S188" s="115"/>
      <c r="T188" s="115"/>
      <c r="U188" s="115"/>
      <c r="V188" s="115"/>
      <c r="W188" s="116"/>
      <c r="X188" s="115"/>
      <c r="Y188" s="131"/>
      <c r="Z188" s="130"/>
    </row>
    <row r="189" spans="1:26" x14ac:dyDescent="0.2">
      <c r="A189" s="114" t="s">
        <v>54</v>
      </c>
      <c r="B189" s="115"/>
      <c r="C189" s="116"/>
      <c r="D189" s="115"/>
      <c r="E189" s="115"/>
      <c r="F189" s="115"/>
      <c r="G189" s="115"/>
      <c r="H189" s="116"/>
      <c r="I189" s="115"/>
      <c r="J189" s="115"/>
      <c r="K189" s="115"/>
      <c r="L189" s="115"/>
      <c r="M189" s="116"/>
      <c r="N189" s="115"/>
      <c r="O189" s="115"/>
      <c r="P189" s="115"/>
      <c r="Q189" s="115"/>
      <c r="R189" s="116"/>
      <c r="S189" s="115"/>
      <c r="T189" s="115"/>
      <c r="U189" s="115"/>
      <c r="V189" s="115"/>
      <c r="W189" s="116"/>
      <c r="X189" s="115"/>
      <c r="Y189" s="131"/>
      <c r="Z189" s="130"/>
    </row>
    <row r="190" spans="1:26" x14ac:dyDescent="0.2">
      <c r="A190" s="114"/>
      <c r="B190" s="115"/>
      <c r="C190" s="116"/>
      <c r="D190" s="115"/>
      <c r="E190" s="115"/>
      <c r="F190" s="115"/>
      <c r="G190" s="115"/>
      <c r="H190" s="116"/>
      <c r="I190" s="115"/>
      <c r="J190" s="115"/>
      <c r="K190" s="115"/>
      <c r="L190" s="115"/>
      <c r="M190" s="116"/>
      <c r="N190" s="115"/>
      <c r="O190" s="115"/>
      <c r="P190" s="115"/>
      <c r="Q190" s="115"/>
      <c r="R190" s="116"/>
      <c r="S190" s="115"/>
      <c r="T190" s="115"/>
      <c r="U190" s="115"/>
      <c r="V190" s="115"/>
      <c r="W190" s="116"/>
      <c r="X190" s="115"/>
      <c r="Y190" s="131"/>
      <c r="Z190" s="130"/>
    </row>
    <row r="191" spans="1:26" x14ac:dyDescent="0.2">
      <c r="A191" s="114" t="s">
        <v>318</v>
      </c>
      <c r="B191" s="115"/>
      <c r="C191" s="116"/>
      <c r="D191" s="115"/>
      <c r="E191" s="115"/>
      <c r="F191" s="115"/>
      <c r="G191" s="115"/>
      <c r="H191" s="116"/>
      <c r="I191" s="115"/>
      <c r="J191" s="115"/>
      <c r="K191" s="115"/>
      <c r="L191" s="115"/>
      <c r="M191" s="116"/>
      <c r="N191" s="115"/>
      <c r="O191" s="115"/>
      <c r="P191" s="115"/>
      <c r="Q191" s="115"/>
      <c r="R191" s="116"/>
      <c r="S191" s="115"/>
      <c r="T191" s="115"/>
      <c r="U191" s="115"/>
      <c r="V191" s="115"/>
      <c r="W191" s="116"/>
      <c r="X191" s="115"/>
      <c r="Y191" s="131"/>
      <c r="Z191" s="130"/>
    </row>
    <row r="192" spans="1:26" x14ac:dyDescent="0.2">
      <c r="A192" s="114" t="s">
        <v>319</v>
      </c>
      <c r="B192" s="119">
        <v>52500</v>
      </c>
      <c r="C192" s="120"/>
      <c r="D192" s="119">
        <f>+$X192/12</f>
        <v>3833.3333333333335</v>
      </c>
      <c r="E192" s="119">
        <f t="shared" ref="E192:F192" si="491">+$X192/12</f>
        <v>3833.3333333333335</v>
      </c>
      <c r="F192" s="119">
        <f t="shared" si="491"/>
        <v>3833.3333333333335</v>
      </c>
      <c r="G192" s="121">
        <f>SUM(D192:F192)</f>
        <v>11500</v>
      </c>
      <c r="H192" s="120"/>
      <c r="I192" s="119">
        <f>+$X192/12</f>
        <v>3833.3333333333335</v>
      </c>
      <c r="J192" s="119">
        <f t="shared" ref="J192:K192" si="492">+$X192/12</f>
        <v>3833.3333333333335</v>
      </c>
      <c r="K192" s="119">
        <f t="shared" si="492"/>
        <v>3833.3333333333335</v>
      </c>
      <c r="L192" s="121">
        <f>SUM(I192:K192)</f>
        <v>11500</v>
      </c>
      <c r="M192" s="120"/>
      <c r="N192" s="119">
        <f>+$X192/12</f>
        <v>3833.3333333333335</v>
      </c>
      <c r="O192" s="119">
        <f t="shared" ref="O192:P192" si="493">+$X192/12</f>
        <v>3833.3333333333335</v>
      </c>
      <c r="P192" s="119">
        <f t="shared" si="493"/>
        <v>3833.3333333333335</v>
      </c>
      <c r="Q192" s="121">
        <f>SUM(N192:P192)</f>
        <v>11500</v>
      </c>
      <c r="R192" s="120"/>
      <c r="S192" s="119">
        <f>+$X192/12</f>
        <v>3833.3333333333335</v>
      </c>
      <c r="T192" s="119">
        <f t="shared" ref="T192:U192" si="494">+$X192/12</f>
        <v>3833.3333333333335</v>
      </c>
      <c r="U192" s="119">
        <f t="shared" si="494"/>
        <v>3833.3333333333335</v>
      </c>
      <c r="V192" s="121">
        <f>SUM(S192:U192)</f>
        <v>11500</v>
      </c>
      <c r="W192" s="120"/>
      <c r="X192" s="119">
        <v>46000</v>
      </c>
      <c r="Y192" s="131"/>
      <c r="Z192" s="130"/>
    </row>
    <row r="193" spans="1:26" x14ac:dyDescent="0.2">
      <c r="A193" s="114" t="s">
        <v>320</v>
      </c>
      <c r="B193" s="119">
        <v>52500</v>
      </c>
      <c r="C193" s="120"/>
      <c r="D193" s="119">
        <f t="shared" ref="D193" si="495">SUM(D192)</f>
        <v>3833.3333333333335</v>
      </c>
      <c r="E193" s="119">
        <f t="shared" ref="E193" si="496">SUM(E192)</f>
        <v>3833.3333333333335</v>
      </c>
      <c r="F193" s="119">
        <f t="shared" ref="F193" si="497">SUM(F192)</f>
        <v>3833.3333333333335</v>
      </c>
      <c r="G193" s="123">
        <f t="shared" ref="G193" si="498">SUM(G192)</f>
        <v>11500</v>
      </c>
      <c r="H193" s="120"/>
      <c r="I193" s="119">
        <f t="shared" ref="I193" si="499">SUM(I192)</f>
        <v>3833.3333333333335</v>
      </c>
      <c r="J193" s="119">
        <f t="shared" ref="J193" si="500">SUM(J192)</f>
        <v>3833.3333333333335</v>
      </c>
      <c r="K193" s="119">
        <f t="shared" ref="K193" si="501">SUM(K192)</f>
        <v>3833.3333333333335</v>
      </c>
      <c r="L193" s="123">
        <f t="shared" ref="L193" si="502">SUM(L192)</f>
        <v>11500</v>
      </c>
      <c r="M193" s="120"/>
      <c r="N193" s="119">
        <f t="shared" ref="N193" si="503">SUM(N192)</f>
        <v>3833.3333333333335</v>
      </c>
      <c r="O193" s="119">
        <f t="shared" ref="O193" si="504">SUM(O192)</f>
        <v>3833.3333333333335</v>
      </c>
      <c r="P193" s="119">
        <f t="shared" ref="P193" si="505">SUM(P192)</f>
        <v>3833.3333333333335</v>
      </c>
      <c r="Q193" s="123">
        <f t="shared" ref="Q193" si="506">SUM(Q192)</f>
        <v>11500</v>
      </c>
      <c r="R193" s="120"/>
      <c r="S193" s="119">
        <f t="shared" ref="S193" si="507">SUM(S192)</f>
        <v>3833.3333333333335</v>
      </c>
      <c r="T193" s="119">
        <f t="shared" ref="T193" si="508">SUM(T192)</f>
        <v>3833.3333333333335</v>
      </c>
      <c r="U193" s="119">
        <f t="shared" ref="U193" si="509">SUM(U192)</f>
        <v>3833.3333333333335</v>
      </c>
      <c r="V193" s="123">
        <f t="shared" ref="V193" si="510">SUM(V192)</f>
        <v>11500</v>
      </c>
      <c r="W193" s="120"/>
      <c r="X193" s="119">
        <f>SUM(X192)</f>
        <v>46000</v>
      </c>
      <c r="Y193" s="131"/>
      <c r="Z193" s="130"/>
    </row>
    <row r="194" spans="1:26" x14ac:dyDescent="0.2">
      <c r="A194" s="114"/>
      <c r="B194" s="115"/>
      <c r="C194" s="116"/>
      <c r="D194" s="115"/>
      <c r="E194" s="115"/>
      <c r="F194" s="115"/>
      <c r="G194" s="115"/>
      <c r="H194" s="116"/>
      <c r="I194" s="115"/>
      <c r="J194" s="115"/>
      <c r="K194" s="115"/>
      <c r="L194" s="115"/>
      <c r="M194" s="116"/>
      <c r="N194" s="115"/>
      <c r="O194" s="115"/>
      <c r="P194" s="115"/>
      <c r="Q194" s="115"/>
      <c r="R194" s="116"/>
      <c r="S194" s="115"/>
      <c r="T194" s="115"/>
      <c r="U194" s="115"/>
      <c r="V194" s="115"/>
      <c r="W194" s="116"/>
      <c r="X194" s="115"/>
      <c r="Y194" s="131"/>
      <c r="Z194" s="130"/>
    </row>
    <row r="195" spans="1:26" x14ac:dyDescent="0.2">
      <c r="A195" s="114" t="s">
        <v>321</v>
      </c>
      <c r="B195" s="115"/>
      <c r="C195" s="116"/>
      <c r="D195" s="115"/>
      <c r="E195" s="115"/>
      <c r="F195" s="115"/>
      <c r="G195" s="115"/>
      <c r="H195" s="116"/>
      <c r="I195" s="115"/>
      <c r="J195" s="115"/>
      <c r="K195" s="115"/>
      <c r="L195" s="115"/>
      <c r="M195" s="116"/>
      <c r="N195" s="115"/>
      <c r="O195" s="115"/>
      <c r="P195" s="115"/>
      <c r="Q195" s="115"/>
      <c r="R195" s="116"/>
      <c r="S195" s="115"/>
      <c r="T195" s="115"/>
      <c r="U195" s="115"/>
      <c r="V195" s="115"/>
      <c r="W195" s="116"/>
      <c r="X195" s="115"/>
      <c r="Y195" s="131"/>
      <c r="Z195" s="130"/>
    </row>
    <row r="196" spans="1:26" x14ac:dyDescent="0.2">
      <c r="A196" s="114" t="s">
        <v>322</v>
      </c>
      <c r="B196" s="119">
        <v>143500</v>
      </c>
      <c r="C196" s="120"/>
      <c r="D196" s="119">
        <f>+$X196/12</f>
        <v>16170.833333333334</v>
      </c>
      <c r="E196" s="119">
        <f t="shared" ref="E196:F196" si="511">+$X196/12</f>
        <v>16170.833333333334</v>
      </c>
      <c r="F196" s="119">
        <f t="shared" si="511"/>
        <v>16170.833333333334</v>
      </c>
      <c r="G196" s="121">
        <f>SUM(D196:F196)</f>
        <v>48512.5</v>
      </c>
      <c r="H196" s="120"/>
      <c r="I196" s="119">
        <f>+$X196/12</f>
        <v>16170.833333333334</v>
      </c>
      <c r="J196" s="119">
        <f t="shared" ref="J196:K196" si="512">+$X196/12</f>
        <v>16170.833333333334</v>
      </c>
      <c r="K196" s="119">
        <f t="shared" si="512"/>
        <v>16170.833333333334</v>
      </c>
      <c r="L196" s="121">
        <f>SUM(I196:K196)</f>
        <v>48512.5</v>
      </c>
      <c r="M196" s="120"/>
      <c r="N196" s="119">
        <f>+$X196/12</f>
        <v>16170.833333333334</v>
      </c>
      <c r="O196" s="119">
        <f t="shared" ref="O196:P196" si="513">+$X196/12</f>
        <v>16170.833333333334</v>
      </c>
      <c r="P196" s="119">
        <f t="shared" si="513"/>
        <v>16170.833333333334</v>
      </c>
      <c r="Q196" s="121">
        <f>SUM(N196:P196)</f>
        <v>48512.5</v>
      </c>
      <c r="R196" s="120"/>
      <c r="S196" s="119">
        <f>+$X196/12</f>
        <v>16170.833333333334</v>
      </c>
      <c r="T196" s="119">
        <f t="shared" ref="T196:U196" si="514">+$X196/12</f>
        <v>16170.833333333334</v>
      </c>
      <c r="U196" s="119">
        <f t="shared" si="514"/>
        <v>16170.833333333334</v>
      </c>
      <c r="V196" s="121">
        <f>SUM(S196:U196)</f>
        <v>48512.5</v>
      </c>
      <c r="W196" s="120"/>
      <c r="X196" s="119">
        <v>194050</v>
      </c>
      <c r="Y196" s="131"/>
      <c r="Z196" s="130"/>
    </row>
    <row r="197" spans="1:26" x14ac:dyDescent="0.2">
      <c r="A197" s="114" t="s">
        <v>323</v>
      </c>
      <c r="B197" s="119">
        <v>143500</v>
      </c>
      <c r="C197" s="120"/>
      <c r="D197" s="119">
        <f t="shared" ref="D197" si="515">SUM(D196)</f>
        <v>16170.833333333334</v>
      </c>
      <c r="E197" s="119">
        <f t="shared" ref="E197" si="516">SUM(E196)</f>
        <v>16170.833333333334</v>
      </c>
      <c r="F197" s="119">
        <f t="shared" ref="F197" si="517">SUM(F196)</f>
        <v>16170.833333333334</v>
      </c>
      <c r="G197" s="123">
        <f t="shared" ref="G197" si="518">SUM(G196)</f>
        <v>48512.5</v>
      </c>
      <c r="H197" s="120"/>
      <c r="I197" s="119">
        <f t="shared" ref="I197" si="519">SUM(I196)</f>
        <v>16170.833333333334</v>
      </c>
      <c r="J197" s="119">
        <f t="shared" ref="J197" si="520">SUM(J196)</f>
        <v>16170.833333333334</v>
      </c>
      <c r="K197" s="119">
        <f t="shared" ref="K197" si="521">SUM(K196)</f>
        <v>16170.833333333334</v>
      </c>
      <c r="L197" s="123">
        <f t="shared" ref="L197" si="522">SUM(L196)</f>
        <v>48512.5</v>
      </c>
      <c r="M197" s="120"/>
      <c r="N197" s="119">
        <f t="shared" ref="N197" si="523">SUM(N196)</f>
        <v>16170.833333333334</v>
      </c>
      <c r="O197" s="119">
        <f t="shared" ref="O197" si="524">SUM(O196)</f>
        <v>16170.833333333334</v>
      </c>
      <c r="P197" s="119">
        <f t="shared" ref="P197" si="525">SUM(P196)</f>
        <v>16170.833333333334</v>
      </c>
      <c r="Q197" s="123">
        <f t="shared" ref="Q197" si="526">SUM(Q196)</f>
        <v>48512.5</v>
      </c>
      <c r="R197" s="120"/>
      <c r="S197" s="119">
        <f t="shared" ref="S197" si="527">SUM(S196)</f>
        <v>16170.833333333334</v>
      </c>
      <c r="T197" s="119">
        <f t="shared" ref="T197" si="528">SUM(T196)</f>
        <v>16170.833333333334</v>
      </c>
      <c r="U197" s="119">
        <f t="shared" ref="U197" si="529">SUM(U196)</f>
        <v>16170.833333333334</v>
      </c>
      <c r="V197" s="123">
        <f t="shared" ref="V197" si="530">SUM(V196)</f>
        <v>48512.5</v>
      </c>
      <c r="W197" s="120"/>
      <c r="X197" s="119">
        <f>SUM(X196)</f>
        <v>194050</v>
      </c>
      <c r="Y197" s="131"/>
      <c r="Z197" s="130"/>
    </row>
    <row r="198" spans="1:26" x14ac:dyDescent="0.2">
      <c r="A198" s="114"/>
      <c r="B198" s="115"/>
      <c r="C198" s="116"/>
      <c r="D198" s="115"/>
      <c r="E198" s="115"/>
      <c r="F198" s="115"/>
      <c r="G198" s="115"/>
      <c r="H198" s="116"/>
      <c r="I198" s="115"/>
      <c r="J198" s="115"/>
      <c r="K198" s="115"/>
      <c r="L198" s="115"/>
      <c r="M198" s="116"/>
      <c r="N198" s="115"/>
      <c r="O198" s="115"/>
      <c r="P198" s="115"/>
      <c r="Q198" s="115"/>
      <c r="R198" s="116"/>
      <c r="S198" s="115"/>
      <c r="T198" s="115"/>
      <c r="U198" s="115"/>
      <c r="V198" s="115"/>
      <c r="W198" s="116"/>
      <c r="X198" s="115"/>
      <c r="Y198" s="131"/>
      <c r="Z198" s="130"/>
    </row>
    <row r="199" spans="1:26" x14ac:dyDescent="0.2">
      <c r="A199" s="114" t="s">
        <v>324</v>
      </c>
      <c r="B199" s="115"/>
      <c r="C199" s="116"/>
      <c r="D199" s="115"/>
      <c r="E199" s="115"/>
      <c r="F199" s="115"/>
      <c r="G199" s="115"/>
      <c r="H199" s="116"/>
      <c r="I199" s="115"/>
      <c r="J199" s="115"/>
      <c r="K199" s="115"/>
      <c r="L199" s="115"/>
      <c r="M199" s="116"/>
      <c r="N199" s="115"/>
      <c r="O199" s="115"/>
      <c r="P199" s="115"/>
      <c r="Q199" s="115"/>
      <c r="R199" s="116"/>
      <c r="S199" s="115"/>
      <c r="T199" s="115"/>
      <c r="U199" s="115"/>
      <c r="V199" s="115"/>
      <c r="W199" s="116"/>
      <c r="X199" s="115"/>
      <c r="Y199" s="131"/>
      <c r="Z199" s="130"/>
    </row>
    <row r="200" spans="1:26" x14ac:dyDescent="0.2">
      <c r="A200" s="114" t="s">
        <v>325</v>
      </c>
      <c r="B200" s="119">
        <v>90000</v>
      </c>
      <c r="C200" s="120"/>
      <c r="D200" s="119"/>
      <c r="E200" s="119">
        <v>45000</v>
      </c>
      <c r="F200" s="119"/>
      <c r="G200" s="121">
        <f t="shared" ref="G200:G201" si="531">SUM(D200:F200)</f>
        <v>45000</v>
      </c>
      <c r="H200" s="120"/>
      <c r="I200" s="119">
        <v>45000</v>
      </c>
      <c r="J200" s="119"/>
      <c r="K200" s="119"/>
      <c r="L200" s="121">
        <f t="shared" ref="L200:L201" si="532">SUM(I200:K200)</f>
        <v>45000</v>
      </c>
      <c r="M200" s="120"/>
      <c r="N200" s="119"/>
      <c r="O200" s="119"/>
      <c r="P200" s="119"/>
      <c r="Q200" s="121">
        <f t="shared" ref="Q200:Q201" si="533">SUM(N200:P200)</f>
        <v>0</v>
      </c>
      <c r="R200" s="120"/>
      <c r="S200" s="119"/>
      <c r="T200" s="119"/>
      <c r="U200" s="119"/>
      <c r="V200" s="121">
        <f t="shared" ref="V200:V201" si="534">SUM(S200:U200)</f>
        <v>0</v>
      </c>
      <c r="W200" s="120"/>
      <c r="X200" s="119">
        <v>90000</v>
      </c>
      <c r="Y200" s="131"/>
      <c r="Z200" s="130"/>
    </row>
    <row r="201" spans="1:26" x14ac:dyDescent="0.2">
      <c r="A201" s="114" t="s">
        <v>326</v>
      </c>
      <c r="B201" s="119">
        <v>90000</v>
      </c>
      <c r="C201" s="120"/>
      <c r="D201" s="119"/>
      <c r="E201" s="119">
        <v>45000</v>
      </c>
      <c r="F201" s="119"/>
      <c r="G201" s="123">
        <f t="shared" si="531"/>
        <v>45000</v>
      </c>
      <c r="H201" s="120"/>
      <c r="I201" s="119">
        <v>45000</v>
      </c>
      <c r="J201" s="119"/>
      <c r="K201" s="119"/>
      <c r="L201" s="123">
        <f t="shared" si="532"/>
        <v>45000</v>
      </c>
      <c r="M201" s="120"/>
      <c r="N201" s="119"/>
      <c r="O201" s="119"/>
      <c r="P201" s="119"/>
      <c r="Q201" s="123">
        <f t="shared" si="533"/>
        <v>0</v>
      </c>
      <c r="R201" s="120"/>
      <c r="S201" s="119"/>
      <c r="T201" s="119"/>
      <c r="U201" s="119"/>
      <c r="V201" s="123">
        <f t="shared" si="534"/>
        <v>0</v>
      </c>
      <c r="W201" s="120"/>
      <c r="X201" s="119">
        <f>SUM(X200)</f>
        <v>90000</v>
      </c>
      <c r="Y201" s="131"/>
      <c r="Z201" s="130"/>
    </row>
    <row r="202" spans="1:26" x14ac:dyDescent="0.2">
      <c r="A202" s="114"/>
      <c r="B202" s="115"/>
      <c r="C202" s="116"/>
      <c r="D202" s="115"/>
      <c r="E202" s="115"/>
      <c r="F202" s="115"/>
      <c r="G202" s="115"/>
      <c r="H202" s="116"/>
      <c r="I202" s="115"/>
      <c r="J202" s="115"/>
      <c r="K202" s="115"/>
      <c r="L202" s="115"/>
      <c r="M202" s="116"/>
      <c r="N202" s="115"/>
      <c r="O202" s="115"/>
      <c r="P202" s="115"/>
      <c r="Q202" s="115"/>
      <c r="R202" s="116"/>
      <c r="S202" s="115"/>
      <c r="T202" s="115"/>
      <c r="U202" s="115"/>
      <c r="V202" s="115"/>
      <c r="W202" s="116"/>
      <c r="X202" s="115"/>
      <c r="Y202" s="131"/>
      <c r="Z202" s="130"/>
    </row>
    <row r="203" spans="1:26" x14ac:dyDescent="0.2">
      <c r="A203" s="114" t="s">
        <v>327</v>
      </c>
      <c r="B203" s="115"/>
      <c r="C203" s="116"/>
      <c r="D203" s="115"/>
      <c r="E203" s="115"/>
      <c r="F203" s="115"/>
      <c r="G203" s="115"/>
      <c r="H203" s="116"/>
      <c r="I203" s="115"/>
      <c r="J203" s="115"/>
      <c r="K203" s="115"/>
      <c r="L203" s="115"/>
      <c r="M203" s="116"/>
      <c r="N203" s="115"/>
      <c r="O203" s="115"/>
      <c r="P203" s="115"/>
      <c r="Q203" s="115"/>
      <c r="R203" s="116"/>
      <c r="S203" s="115"/>
      <c r="T203" s="115"/>
      <c r="U203" s="115"/>
      <c r="V203" s="115"/>
      <c r="W203" s="116"/>
      <c r="X203" s="115"/>
      <c r="Y203" s="131"/>
      <c r="Z203" s="130"/>
    </row>
    <row r="204" spans="1:26" x14ac:dyDescent="0.2">
      <c r="A204" s="114" t="s">
        <v>328</v>
      </c>
      <c r="B204" s="119">
        <v>61801</v>
      </c>
      <c r="C204" s="120"/>
      <c r="D204" s="119">
        <f>+$X204/12</f>
        <v>5054.25</v>
      </c>
      <c r="E204" s="119">
        <f t="shared" ref="E204:F204" si="535">+$X204/12</f>
        <v>5054.25</v>
      </c>
      <c r="F204" s="119">
        <f t="shared" si="535"/>
        <v>5054.25</v>
      </c>
      <c r="G204" s="121">
        <f>SUM(D204:F204)</f>
        <v>15162.75</v>
      </c>
      <c r="H204" s="120"/>
      <c r="I204" s="119">
        <f>+$X204/12</f>
        <v>5054.25</v>
      </c>
      <c r="J204" s="119">
        <f t="shared" ref="J204:K204" si="536">+$X204/12</f>
        <v>5054.25</v>
      </c>
      <c r="K204" s="119">
        <f t="shared" si="536"/>
        <v>5054.25</v>
      </c>
      <c r="L204" s="121">
        <f>SUM(I204:K204)</f>
        <v>15162.75</v>
      </c>
      <c r="M204" s="120"/>
      <c r="N204" s="119">
        <f>+$X204/12</f>
        <v>5054.25</v>
      </c>
      <c r="O204" s="119">
        <f t="shared" ref="O204:P204" si="537">+$X204/12</f>
        <v>5054.25</v>
      </c>
      <c r="P204" s="119">
        <f t="shared" si="537"/>
        <v>5054.25</v>
      </c>
      <c r="Q204" s="121">
        <f>SUM(N204:P204)</f>
        <v>15162.75</v>
      </c>
      <c r="R204" s="120"/>
      <c r="S204" s="119">
        <f>+$X204/12</f>
        <v>5054.25</v>
      </c>
      <c r="T204" s="119">
        <f t="shared" ref="T204:U204" si="538">+$X204/12</f>
        <v>5054.25</v>
      </c>
      <c r="U204" s="119">
        <f t="shared" si="538"/>
        <v>5054.25</v>
      </c>
      <c r="V204" s="121">
        <f>SUM(S204:U204)</f>
        <v>15162.75</v>
      </c>
      <c r="W204" s="120"/>
      <c r="X204" s="119">
        <v>60651</v>
      </c>
      <c r="Y204" s="131"/>
      <c r="Z204" s="130"/>
    </row>
    <row r="205" spans="1:26" x14ac:dyDescent="0.2">
      <c r="A205" s="114" t="s">
        <v>329</v>
      </c>
      <c r="B205" s="119">
        <v>61801</v>
      </c>
      <c r="C205" s="120"/>
      <c r="D205" s="119">
        <f t="shared" ref="D205" si="539">SUM(D204)</f>
        <v>5054.25</v>
      </c>
      <c r="E205" s="119">
        <f t="shared" ref="E205" si="540">SUM(E204)</f>
        <v>5054.25</v>
      </c>
      <c r="F205" s="119">
        <f t="shared" ref="F205" si="541">SUM(F204)</f>
        <v>5054.25</v>
      </c>
      <c r="G205" s="123">
        <f t="shared" ref="G205" si="542">SUM(G204)</f>
        <v>15162.75</v>
      </c>
      <c r="H205" s="120"/>
      <c r="I205" s="119">
        <f t="shared" ref="I205" si="543">SUM(I204)</f>
        <v>5054.25</v>
      </c>
      <c r="J205" s="119">
        <f t="shared" ref="J205" si="544">SUM(J204)</f>
        <v>5054.25</v>
      </c>
      <c r="K205" s="119">
        <f t="shared" ref="K205" si="545">SUM(K204)</f>
        <v>5054.25</v>
      </c>
      <c r="L205" s="123">
        <f t="shared" ref="L205" si="546">SUM(L204)</f>
        <v>15162.75</v>
      </c>
      <c r="M205" s="120"/>
      <c r="N205" s="119">
        <f t="shared" ref="N205" si="547">SUM(N204)</f>
        <v>5054.25</v>
      </c>
      <c r="O205" s="119">
        <f t="shared" ref="O205" si="548">SUM(O204)</f>
        <v>5054.25</v>
      </c>
      <c r="P205" s="119">
        <f t="shared" ref="P205" si="549">SUM(P204)</f>
        <v>5054.25</v>
      </c>
      <c r="Q205" s="123">
        <f t="shared" ref="Q205" si="550">SUM(Q204)</f>
        <v>15162.75</v>
      </c>
      <c r="R205" s="120"/>
      <c r="S205" s="119">
        <f t="shared" ref="S205" si="551">SUM(S204)</f>
        <v>5054.25</v>
      </c>
      <c r="T205" s="119">
        <f t="shared" ref="T205" si="552">SUM(T204)</f>
        <v>5054.25</v>
      </c>
      <c r="U205" s="119">
        <f t="shared" ref="U205" si="553">SUM(U204)</f>
        <v>5054.25</v>
      </c>
      <c r="V205" s="123">
        <f t="shared" ref="V205" si="554">SUM(V204)</f>
        <v>15162.75</v>
      </c>
      <c r="W205" s="120"/>
      <c r="X205" s="119">
        <f>SUM(X204)</f>
        <v>60651</v>
      </c>
      <c r="Y205" s="131"/>
      <c r="Z205" s="130"/>
    </row>
    <row r="206" spans="1:26" x14ac:dyDescent="0.2">
      <c r="A206" s="114"/>
      <c r="B206" s="115"/>
      <c r="C206" s="116"/>
      <c r="D206" s="115"/>
      <c r="E206" s="115"/>
      <c r="F206" s="115"/>
      <c r="G206" s="115"/>
      <c r="H206" s="116"/>
      <c r="I206" s="115"/>
      <c r="J206" s="115"/>
      <c r="K206" s="115"/>
      <c r="L206" s="115"/>
      <c r="M206" s="116"/>
      <c r="N206" s="115"/>
      <c r="O206" s="115"/>
      <c r="P206" s="115"/>
      <c r="Q206" s="115"/>
      <c r="R206" s="116"/>
      <c r="S206" s="115"/>
      <c r="T206" s="115"/>
      <c r="U206" s="115"/>
      <c r="V206" s="115"/>
      <c r="W206" s="116"/>
      <c r="X206" s="115"/>
      <c r="Y206" s="131"/>
      <c r="Z206" s="130"/>
    </row>
    <row r="207" spans="1:26" x14ac:dyDescent="0.2">
      <c r="A207" s="114" t="s">
        <v>330</v>
      </c>
      <c r="B207" s="115"/>
      <c r="C207" s="116"/>
      <c r="D207" s="115"/>
      <c r="E207" s="115"/>
      <c r="F207" s="115"/>
      <c r="G207" s="115"/>
      <c r="H207" s="116"/>
      <c r="I207" s="115"/>
      <c r="J207" s="115"/>
      <c r="K207" s="115"/>
      <c r="L207" s="115"/>
      <c r="M207" s="116"/>
      <c r="N207" s="115"/>
      <c r="O207" s="115"/>
      <c r="P207" s="115"/>
      <c r="Q207" s="115"/>
      <c r="R207" s="116"/>
      <c r="S207" s="115"/>
      <c r="T207" s="115"/>
      <c r="U207" s="115"/>
      <c r="V207" s="115"/>
      <c r="W207" s="116"/>
      <c r="X207" s="115"/>
      <c r="Y207" s="131"/>
      <c r="Z207" s="130"/>
    </row>
    <row r="208" spans="1:26" x14ac:dyDescent="0.2">
      <c r="A208" s="114" t="s">
        <v>331</v>
      </c>
      <c r="B208" s="119">
        <v>10850</v>
      </c>
      <c r="C208" s="120"/>
      <c r="D208" s="119">
        <f>+$X208/12</f>
        <v>904.16666666666663</v>
      </c>
      <c r="E208" s="119">
        <f t="shared" ref="E208:F208" si="555">+$X208/12</f>
        <v>904.16666666666663</v>
      </c>
      <c r="F208" s="119">
        <f t="shared" si="555"/>
        <v>904.16666666666663</v>
      </c>
      <c r="G208" s="121">
        <f>SUM(D208:F208)</f>
        <v>2712.5</v>
      </c>
      <c r="H208" s="120"/>
      <c r="I208" s="119">
        <f>+$X208/12</f>
        <v>904.16666666666663</v>
      </c>
      <c r="J208" s="119">
        <f t="shared" ref="J208:K208" si="556">+$X208/12</f>
        <v>904.16666666666663</v>
      </c>
      <c r="K208" s="119">
        <f t="shared" si="556"/>
        <v>904.16666666666663</v>
      </c>
      <c r="L208" s="121">
        <f>SUM(I208:K208)</f>
        <v>2712.5</v>
      </c>
      <c r="M208" s="120"/>
      <c r="N208" s="119">
        <f>+$X208/12</f>
        <v>904.16666666666663</v>
      </c>
      <c r="O208" s="119">
        <f t="shared" ref="O208:P208" si="557">+$X208/12</f>
        <v>904.16666666666663</v>
      </c>
      <c r="P208" s="119">
        <f t="shared" si="557"/>
        <v>904.16666666666663</v>
      </c>
      <c r="Q208" s="121">
        <f>SUM(N208:P208)</f>
        <v>2712.5</v>
      </c>
      <c r="R208" s="120"/>
      <c r="S208" s="119">
        <f>+$X208/12</f>
        <v>904.16666666666663</v>
      </c>
      <c r="T208" s="119">
        <f t="shared" ref="T208:U208" si="558">+$X208/12</f>
        <v>904.16666666666663</v>
      </c>
      <c r="U208" s="119">
        <f t="shared" si="558"/>
        <v>904.16666666666663</v>
      </c>
      <c r="V208" s="121">
        <f>SUM(S208:U208)</f>
        <v>2712.5</v>
      </c>
      <c r="W208" s="120"/>
      <c r="X208" s="119">
        <v>10850</v>
      </c>
      <c r="Y208" s="131"/>
      <c r="Z208" s="130"/>
    </row>
    <row r="209" spans="1:26" x14ac:dyDescent="0.2">
      <c r="A209" s="114" t="s">
        <v>332</v>
      </c>
      <c r="B209" s="119">
        <v>10850</v>
      </c>
      <c r="C209" s="120"/>
      <c r="D209" s="119">
        <f t="shared" ref="D209" si="559">SUM(D208)</f>
        <v>904.16666666666663</v>
      </c>
      <c r="E209" s="119">
        <f t="shared" ref="E209" si="560">SUM(E208)</f>
        <v>904.16666666666663</v>
      </c>
      <c r="F209" s="119">
        <f t="shared" ref="F209" si="561">SUM(F208)</f>
        <v>904.16666666666663</v>
      </c>
      <c r="G209" s="123">
        <f t="shared" ref="G209" si="562">SUM(G208)</f>
        <v>2712.5</v>
      </c>
      <c r="H209" s="120"/>
      <c r="I209" s="119">
        <f t="shared" ref="I209" si="563">SUM(I208)</f>
        <v>904.16666666666663</v>
      </c>
      <c r="J209" s="119">
        <f t="shared" ref="J209" si="564">SUM(J208)</f>
        <v>904.16666666666663</v>
      </c>
      <c r="K209" s="119">
        <f t="shared" ref="K209" si="565">SUM(K208)</f>
        <v>904.16666666666663</v>
      </c>
      <c r="L209" s="123">
        <f t="shared" ref="L209" si="566">SUM(L208)</f>
        <v>2712.5</v>
      </c>
      <c r="M209" s="120"/>
      <c r="N209" s="119">
        <f t="shared" ref="N209" si="567">SUM(N208)</f>
        <v>904.16666666666663</v>
      </c>
      <c r="O209" s="119">
        <f t="shared" ref="O209" si="568">SUM(O208)</f>
        <v>904.16666666666663</v>
      </c>
      <c r="P209" s="119">
        <f t="shared" ref="P209" si="569">SUM(P208)</f>
        <v>904.16666666666663</v>
      </c>
      <c r="Q209" s="123">
        <f t="shared" ref="Q209" si="570">SUM(Q208)</f>
        <v>2712.5</v>
      </c>
      <c r="R209" s="120"/>
      <c r="S209" s="119">
        <f t="shared" ref="S209" si="571">SUM(S208)</f>
        <v>904.16666666666663</v>
      </c>
      <c r="T209" s="119">
        <f t="shared" ref="T209" si="572">SUM(T208)</f>
        <v>904.16666666666663</v>
      </c>
      <c r="U209" s="119">
        <f t="shared" ref="U209" si="573">SUM(U208)</f>
        <v>904.16666666666663</v>
      </c>
      <c r="V209" s="123">
        <f t="shared" ref="V209" si="574">SUM(V208)</f>
        <v>2712.5</v>
      </c>
      <c r="W209" s="120"/>
      <c r="X209" s="119">
        <f>SUM(X208)</f>
        <v>10850</v>
      </c>
      <c r="Y209" s="131"/>
      <c r="Z209" s="130"/>
    </row>
    <row r="210" spans="1:26" x14ac:dyDescent="0.2">
      <c r="A210" s="114"/>
      <c r="B210" s="115"/>
      <c r="C210" s="116"/>
      <c r="D210" s="115"/>
      <c r="E210" s="115"/>
      <c r="F210" s="115"/>
      <c r="G210" s="115"/>
      <c r="H210" s="116"/>
      <c r="I210" s="115"/>
      <c r="J210" s="115"/>
      <c r="K210" s="115"/>
      <c r="L210" s="115"/>
      <c r="M210" s="116"/>
      <c r="N210" s="115"/>
      <c r="O210" s="115"/>
      <c r="P210" s="115"/>
      <c r="Q210" s="115"/>
      <c r="R210" s="116"/>
      <c r="S210" s="115"/>
      <c r="T210" s="115"/>
      <c r="U210" s="115"/>
      <c r="V210" s="115"/>
      <c r="W210" s="116"/>
      <c r="X210" s="115"/>
      <c r="Y210" s="131"/>
      <c r="Z210" s="130"/>
    </row>
    <row r="211" spans="1:26" x14ac:dyDescent="0.2">
      <c r="A211" s="114" t="s">
        <v>333</v>
      </c>
      <c r="B211" s="115"/>
      <c r="C211" s="116"/>
      <c r="D211" s="115"/>
      <c r="E211" s="115"/>
      <c r="F211" s="115"/>
      <c r="G211" s="115"/>
      <c r="H211" s="116"/>
      <c r="I211" s="115"/>
      <c r="J211" s="115"/>
      <c r="K211" s="115"/>
      <c r="L211" s="115"/>
      <c r="M211" s="116"/>
      <c r="N211" s="115"/>
      <c r="O211" s="115"/>
      <c r="P211" s="115"/>
      <c r="Q211" s="115"/>
      <c r="R211" s="116"/>
      <c r="S211" s="115"/>
      <c r="T211" s="115"/>
      <c r="U211" s="115"/>
      <c r="V211" s="115"/>
      <c r="W211" s="116"/>
      <c r="X211" s="115"/>
      <c r="Y211" s="131"/>
      <c r="Z211" s="130"/>
    </row>
    <row r="212" spans="1:26" x14ac:dyDescent="0.2">
      <c r="A212" s="114" t="s">
        <v>334</v>
      </c>
      <c r="B212" s="119">
        <v>800</v>
      </c>
      <c r="C212" s="120"/>
      <c r="D212" s="119">
        <f>+$X212/12</f>
        <v>66.666666666666671</v>
      </c>
      <c r="E212" s="119">
        <f t="shared" ref="E212:F212" si="575">+$X212/12</f>
        <v>66.666666666666671</v>
      </c>
      <c r="F212" s="119">
        <f t="shared" si="575"/>
        <v>66.666666666666671</v>
      </c>
      <c r="G212" s="121">
        <f>SUM(D212:F212)</f>
        <v>200</v>
      </c>
      <c r="H212" s="120"/>
      <c r="I212" s="119">
        <f>+$X212/12</f>
        <v>66.666666666666671</v>
      </c>
      <c r="J212" s="119">
        <f t="shared" ref="J212:K212" si="576">+$X212/12</f>
        <v>66.666666666666671</v>
      </c>
      <c r="K212" s="119">
        <f t="shared" si="576"/>
        <v>66.666666666666671</v>
      </c>
      <c r="L212" s="121">
        <f>SUM(I212:K212)</f>
        <v>200</v>
      </c>
      <c r="M212" s="120"/>
      <c r="N212" s="119">
        <f>+$X212/12</f>
        <v>66.666666666666671</v>
      </c>
      <c r="O212" s="119">
        <f t="shared" ref="O212:P212" si="577">+$X212/12</f>
        <v>66.666666666666671</v>
      </c>
      <c r="P212" s="119">
        <f t="shared" si="577"/>
        <v>66.666666666666671</v>
      </c>
      <c r="Q212" s="121">
        <f>SUM(N212:P212)</f>
        <v>200</v>
      </c>
      <c r="R212" s="120"/>
      <c r="S212" s="119">
        <f>+$X212/12</f>
        <v>66.666666666666671</v>
      </c>
      <c r="T212" s="119">
        <f t="shared" ref="T212:U212" si="578">+$X212/12</f>
        <v>66.666666666666671</v>
      </c>
      <c r="U212" s="119">
        <f t="shared" si="578"/>
        <v>66.666666666666671</v>
      </c>
      <c r="V212" s="121">
        <f>SUM(S212:U212)</f>
        <v>200</v>
      </c>
      <c r="W212" s="120"/>
      <c r="X212" s="119">
        <v>800</v>
      </c>
      <c r="Y212" s="131"/>
      <c r="Z212" s="130"/>
    </row>
    <row r="213" spans="1:26" x14ac:dyDescent="0.2">
      <c r="A213" s="114" t="s">
        <v>335</v>
      </c>
      <c r="B213" s="119">
        <v>800</v>
      </c>
      <c r="C213" s="120"/>
      <c r="D213" s="119">
        <f t="shared" ref="D213" si="579">SUM(D212)</f>
        <v>66.666666666666671</v>
      </c>
      <c r="E213" s="119">
        <f t="shared" ref="E213" si="580">SUM(E212)</f>
        <v>66.666666666666671</v>
      </c>
      <c r="F213" s="119">
        <f t="shared" ref="F213" si="581">SUM(F212)</f>
        <v>66.666666666666671</v>
      </c>
      <c r="G213" s="123">
        <f t="shared" ref="G213" si="582">SUM(G212)</f>
        <v>200</v>
      </c>
      <c r="H213" s="120"/>
      <c r="I213" s="119">
        <f t="shared" ref="I213" si="583">SUM(I212)</f>
        <v>66.666666666666671</v>
      </c>
      <c r="J213" s="119">
        <f t="shared" ref="J213" si="584">SUM(J212)</f>
        <v>66.666666666666671</v>
      </c>
      <c r="K213" s="119">
        <f t="shared" ref="K213" si="585">SUM(K212)</f>
        <v>66.666666666666671</v>
      </c>
      <c r="L213" s="123">
        <f t="shared" ref="L213" si="586">SUM(L212)</f>
        <v>200</v>
      </c>
      <c r="M213" s="120"/>
      <c r="N213" s="119">
        <f t="shared" ref="N213" si="587">SUM(N212)</f>
        <v>66.666666666666671</v>
      </c>
      <c r="O213" s="119">
        <f t="shared" ref="O213" si="588">SUM(O212)</f>
        <v>66.666666666666671</v>
      </c>
      <c r="P213" s="119">
        <f t="shared" ref="P213" si="589">SUM(P212)</f>
        <v>66.666666666666671</v>
      </c>
      <c r="Q213" s="123">
        <f t="shared" ref="Q213" si="590">SUM(Q212)</f>
        <v>200</v>
      </c>
      <c r="R213" s="120"/>
      <c r="S213" s="119">
        <f t="shared" ref="S213" si="591">SUM(S212)</f>
        <v>66.666666666666671</v>
      </c>
      <c r="T213" s="119">
        <f t="shared" ref="T213" si="592">SUM(T212)</f>
        <v>66.666666666666671</v>
      </c>
      <c r="U213" s="119">
        <f t="shared" ref="U213" si="593">SUM(U212)</f>
        <v>66.666666666666671</v>
      </c>
      <c r="V213" s="123">
        <f t="shared" ref="V213" si="594">SUM(V212)</f>
        <v>200</v>
      </c>
      <c r="W213" s="120"/>
      <c r="X213" s="119">
        <f>SUM(X212)</f>
        <v>800</v>
      </c>
      <c r="Y213" s="131"/>
      <c r="Z213" s="130"/>
    </row>
    <row r="214" spans="1:26" x14ac:dyDescent="0.2">
      <c r="A214" s="114"/>
      <c r="B214" s="115"/>
      <c r="C214" s="116"/>
      <c r="D214" s="115"/>
      <c r="E214" s="115"/>
      <c r="F214" s="115"/>
      <c r="G214" s="115"/>
      <c r="H214" s="116"/>
      <c r="I214" s="115"/>
      <c r="J214" s="115"/>
      <c r="K214" s="115"/>
      <c r="L214" s="115"/>
      <c r="M214" s="116"/>
      <c r="N214" s="115"/>
      <c r="O214" s="115"/>
      <c r="P214" s="115"/>
      <c r="Q214" s="115"/>
      <c r="R214" s="116"/>
      <c r="S214" s="115"/>
      <c r="T214" s="115"/>
      <c r="U214" s="115"/>
      <c r="V214" s="115"/>
      <c r="W214" s="116"/>
      <c r="X214" s="115"/>
      <c r="Y214" s="131"/>
      <c r="Z214" s="130"/>
    </row>
    <row r="215" spans="1:26" x14ac:dyDescent="0.2">
      <c r="A215" s="114" t="s">
        <v>336</v>
      </c>
      <c r="B215" s="115"/>
      <c r="C215" s="116"/>
      <c r="D215" s="115"/>
      <c r="E215" s="115"/>
      <c r="F215" s="115"/>
      <c r="G215" s="115"/>
      <c r="H215" s="116"/>
      <c r="I215" s="115"/>
      <c r="J215" s="115"/>
      <c r="K215" s="115"/>
      <c r="L215" s="115"/>
      <c r="M215" s="116"/>
      <c r="N215" s="115"/>
      <c r="O215" s="115"/>
      <c r="P215" s="115"/>
      <c r="Q215" s="115"/>
      <c r="R215" s="116"/>
      <c r="S215" s="115"/>
      <c r="T215" s="115"/>
      <c r="U215" s="115"/>
      <c r="V215" s="115"/>
      <c r="W215" s="116"/>
      <c r="X215" s="115"/>
      <c r="Y215" s="131"/>
      <c r="Z215" s="130"/>
    </row>
    <row r="216" spans="1:26" x14ac:dyDescent="0.2">
      <c r="A216" s="114" t="s">
        <v>337</v>
      </c>
      <c r="B216" s="119">
        <v>9000</v>
      </c>
      <c r="C216" s="120"/>
      <c r="D216" s="119">
        <f>+$X216/12</f>
        <v>650</v>
      </c>
      <c r="E216" s="119">
        <f t="shared" ref="E216:F216" si="595">+$X216/12</f>
        <v>650</v>
      </c>
      <c r="F216" s="119">
        <f t="shared" si="595"/>
        <v>650</v>
      </c>
      <c r="G216" s="121">
        <f>SUM(D216:F216)</f>
        <v>1950</v>
      </c>
      <c r="H216" s="120"/>
      <c r="I216" s="119">
        <f>+$X216/12</f>
        <v>650</v>
      </c>
      <c r="J216" s="119">
        <f t="shared" ref="J216:K216" si="596">+$X216/12</f>
        <v>650</v>
      </c>
      <c r="K216" s="119">
        <f t="shared" si="596"/>
        <v>650</v>
      </c>
      <c r="L216" s="121">
        <f>SUM(I216:K216)</f>
        <v>1950</v>
      </c>
      <c r="M216" s="120"/>
      <c r="N216" s="119">
        <f>+$X216/12</f>
        <v>650</v>
      </c>
      <c r="O216" s="119">
        <f t="shared" ref="O216:P216" si="597">+$X216/12</f>
        <v>650</v>
      </c>
      <c r="P216" s="119">
        <f t="shared" si="597"/>
        <v>650</v>
      </c>
      <c r="Q216" s="121">
        <f>SUM(N216:P216)</f>
        <v>1950</v>
      </c>
      <c r="R216" s="120"/>
      <c r="S216" s="119">
        <f>+$X216/12</f>
        <v>650</v>
      </c>
      <c r="T216" s="119">
        <f t="shared" ref="T216:U216" si="598">+$X216/12</f>
        <v>650</v>
      </c>
      <c r="U216" s="119">
        <f t="shared" si="598"/>
        <v>650</v>
      </c>
      <c r="V216" s="121">
        <f>SUM(S216:U216)</f>
        <v>1950</v>
      </c>
      <c r="W216" s="120"/>
      <c r="X216" s="119">
        <v>7800</v>
      </c>
      <c r="Y216" s="131"/>
      <c r="Z216" s="130"/>
    </row>
    <row r="217" spans="1:26" x14ac:dyDescent="0.2">
      <c r="A217" s="114" t="s">
        <v>338</v>
      </c>
      <c r="B217" s="119">
        <v>9000</v>
      </c>
      <c r="C217" s="120"/>
      <c r="D217" s="119">
        <f t="shared" ref="D217" si="599">SUM(D216)</f>
        <v>650</v>
      </c>
      <c r="E217" s="119">
        <f t="shared" ref="E217" si="600">SUM(E216)</f>
        <v>650</v>
      </c>
      <c r="F217" s="119">
        <f t="shared" ref="F217" si="601">SUM(F216)</f>
        <v>650</v>
      </c>
      <c r="G217" s="123">
        <f t="shared" ref="G217" si="602">SUM(G216)</f>
        <v>1950</v>
      </c>
      <c r="H217" s="120"/>
      <c r="I217" s="119">
        <f t="shared" ref="I217" si="603">SUM(I216)</f>
        <v>650</v>
      </c>
      <c r="J217" s="119">
        <f t="shared" ref="J217" si="604">SUM(J216)</f>
        <v>650</v>
      </c>
      <c r="K217" s="119">
        <f t="shared" ref="K217" si="605">SUM(K216)</f>
        <v>650</v>
      </c>
      <c r="L217" s="123">
        <f t="shared" ref="L217" si="606">SUM(L216)</f>
        <v>1950</v>
      </c>
      <c r="M217" s="120"/>
      <c r="N217" s="119">
        <f t="shared" ref="N217" si="607">SUM(N216)</f>
        <v>650</v>
      </c>
      <c r="O217" s="119">
        <f t="shared" ref="O217" si="608">SUM(O216)</f>
        <v>650</v>
      </c>
      <c r="P217" s="119">
        <f t="shared" ref="P217" si="609">SUM(P216)</f>
        <v>650</v>
      </c>
      <c r="Q217" s="123">
        <f t="shared" ref="Q217" si="610">SUM(Q216)</f>
        <v>1950</v>
      </c>
      <c r="R217" s="120"/>
      <c r="S217" s="119">
        <f t="shared" ref="S217" si="611">SUM(S216)</f>
        <v>650</v>
      </c>
      <c r="T217" s="119">
        <f t="shared" ref="T217" si="612">SUM(T216)</f>
        <v>650</v>
      </c>
      <c r="U217" s="119">
        <f t="shared" ref="U217" si="613">SUM(U216)</f>
        <v>650</v>
      </c>
      <c r="V217" s="123">
        <f t="shared" ref="V217" si="614">SUM(V216)</f>
        <v>1950</v>
      </c>
      <c r="W217" s="120"/>
      <c r="X217" s="119">
        <f>SUM(X216)</f>
        <v>7800</v>
      </c>
      <c r="Y217" s="131"/>
      <c r="Z217" s="130"/>
    </row>
    <row r="218" spans="1:26" x14ac:dyDescent="0.2">
      <c r="A218" s="114"/>
      <c r="B218" s="115"/>
      <c r="C218" s="116"/>
      <c r="D218" s="115"/>
      <c r="E218" s="115"/>
      <c r="F218" s="115"/>
      <c r="G218" s="115"/>
      <c r="H218" s="116"/>
      <c r="I218" s="115"/>
      <c r="J218" s="115"/>
      <c r="K218" s="115"/>
      <c r="L218" s="115"/>
      <c r="M218" s="116"/>
      <c r="N218" s="115"/>
      <c r="O218" s="115"/>
      <c r="P218" s="115"/>
      <c r="Q218" s="115"/>
      <c r="R218" s="116"/>
      <c r="S218" s="115"/>
      <c r="T218" s="115"/>
      <c r="U218" s="115"/>
      <c r="V218" s="115"/>
      <c r="W218" s="116"/>
      <c r="X218" s="115"/>
      <c r="Y218" s="131"/>
      <c r="Z218" s="130"/>
    </row>
    <row r="219" spans="1:26" x14ac:dyDescent="0.2">
      <c r="A219" s="114" t="s">
        <v>339</v>
      </c>
      <c r="B219" s="115"/>
      <c r="C219" s="116"/>
      <c r="D219" s="115"/>
      <c r="E219" s="115"/>
      <c r="F219" s="115"/>
      <c r="G219" s="115"/>
      <c r="H219" s="116"/>
      <c r="I219" s="115"/>
      <c r="J219" s="115"/>
      <c r="K219" s="115"/>
      <c r="L219" s="115"/>
      <c r="M219" s="116"/>
      <c r="N219" s="115"/>
      <c r="O219" s="115"/>
      <c r="P219" s="115"/>
      <c r="Q219" s="115"/>
      <c r="R219" s="116"/>
      <c r="S219" s="115"/>
      <c r="T219" s="115"/>
      <c r="U219" s="115"/>
      <c r="V219" s="115"/>
      <c r="W219" s="116"/>
      <c r="X219" s="115"/>
      <c r="Y219" s="131"/>
      <c r="Z219" s="130"/>
    </row>
    <row r="220" spans="1:26" x14ac:dyDescent="0.2">
      <c r="A220" s="114" t="s">
        <v>340</v>
      </c>
      <c r="B220" s="119">
        <v>25325</v>
      </c>
      <c r="C220" s="120"/>
      <c r="D220" s="119">
        <f>+$X220/12</f>
        <v>2385.4166666666665</v>
      </c>
      <c r="E220" s="119">
        <f t="shared" ref="E220:F220" si="615">+$X220/12</f>
        <v>2385.4166666666665</v>
      </c>
      <c r="F220" s="119">
        <f t="shared" si="615"/>
        <v>2385.4166666666665</v>
      </c>
      <c r="G220" s="121">
        <f>SUM(D220:F220)</f>
        <v>7156.25</v>
      </c>
      <c r="H220" s="120"/>
      <c r="I220" s="119">
        <f>+$X220/12</f>
        <v>2385.4166666666665</v>
      </c>
      <c r="J220" s="119">
        <f t="shared" ref="J220:K220" si="616">+$X220/12</f>
        <v>2385.4166666666665</v>
      </c>
      <c r="K220" s="119">
        <f t="shared" si="616"/>
        <v>2385.4166666666665</v>
      </c>
      <c r="L220" s="121">
        <f>SUM(I220:K220)</f>
        <v>7156.25</v>
      </c>
      <c r="M220" s="120"/>
      <c r="N220" s="119">
        <f>+$X220/12</f>
        <v>2385.4166666666665</v>
      </c>
      <c r="O220" s="119">
        <f t="shared" ref="O220:P220" si="617">+$X220/12</f>
        <v>2385.4166666666665</v>
      </c>
      <c r="P220" s="119">
        <f t="shared" si="617"/>
        <v>2385.4166666666665</v>
      </c>
      <c r="Q220" s="121">
        <f>SUM(N220:P220)</f>
        <v>7156.25</v>
      </c>
      <c r="R220" s="120"/>
      <c r="S220" s="119">
        <f>+$X220/12</f>
        <v>2385.4166666666665</v>
      </c>
      <c r="T220" s="119">
        <f t="shared" ref="T220:U220" si="618">+$X220/12</f>
        <v>2385.4166666666665</v>
      </c>
      <c r="U220" s="119">
        <f t="shared" si="618"/>
        <v>2385.4166666666665</v>
      </c>
      <c r="V220" s="121">
        <f>SUM(S220:U220)</f>
        <v>7156.25</v>
      </c>
      <c r="W220" s="120"/>
      <c r="X220" s="119">
        <v>28625</v>
      </c>
      <c r="Y220" s="131"/>
      <c r="Z220" s="130"/>
    </row>
    <row r="221" spans="1:26" x14ac:dyDescent="0.2">
      <c r="A221" s="114" t="s">
        <v>341</v>
      </c>
      <c r="B221" s="119">
        <v>25325</v>
      </c>
      <c r="C221" s="120"/>
      <c r="D221" s="119">
        <f t="shared" ref="D221" si="619">SUM(D220)</f>
        <v>2385.4166666666665</v>
      </c>
      <c r="E221" s="119">
        <f t="shared" ref="E221" si="620">SUM(E220)</f>
        <v>2385.4166666666665</v>
      </c>
      <c r="F221" s="119">
        <f t="shared" ref="F221" si="621">SUM(F220)</f>
        <v>2385.4166666666665</v>
      </c>
      <c r="G221" s="123">
        <f t="shared" ref="G221" si="622">SUM(G220)</f>
        <v>7156.25</v>
      </c>
      <c r="H221" s="120"/>
      <c r="I221" s="119">
        <f t="shared" ref="I221" si="623">SUM(I220)</f>
        <v>2385.4166666666665</v>
      </c>
      <c r="J221" s="119">
        <f t="shared" ref="J221" si="624">SUM(J220)</f>
        <v>2385.4166666666665</v>
      </c>
      <c r="K221" s="119">
        <f t="shared" ref="K221" si="625">SUM(K220)</f>
        <v>2385.4166666666665</v>
      </c>
      <c r="L221" s="123">
        <f t="shared" ref="L221" si="626">SUM(L220)</f>
        <v>7156.25</v>
      </c>
      <c r="M221" s="120"/>
      <c r="N221" s="119">
        <f t="shared" ref="N221" si="627">SUM(N220)</f>
        <v>2385.4166666666665</v>
      </c>
      <c r="O221" s="119">
        <f t="shared" ref="O221" si="628">SUM(O220)</f>
        <v>2385.4166666666665</v>
      </c>
      <c r="P221" s="119">
        <f t="shared" ref="P221" si="629">SUM(P220)</f>
        <v>2385.4166666666665</v>
      </c>
      <c r="Q221" s="123">
        <f t="shared" ref="Q221" si="630">SUM(Q220)</f>
        <v>7156.25</v>
      </c>
      <c r="R221" s="120"/>
      <c r="S221" s="119">
        <f t="shared" ref="S221" si="631">SUM(S220)</f>
        <v>2385.4166666666665</v>
      </c>
      <c r="T221" s="119">
        <f t="shared" ref="T221" si="632">SUM(T220)</f>
        <v>2385.4166666666665</v>
      </c>
      <c r="U221" s="119">
        <f t="shared" ref="U221" si="633">SUM(U220)</f>
        <v>2385.4166666666665</v>
      </c>
      <c r="V221" s="123">
        <f t="shared" ref="V221" si="634">SUM(V220)</f>
        <v>7156.25</v>
      </c>
      <c r="W221" s="120"/>
      <c r="X221" s="119">
        <f>SUM(X220)</f>
        <v>28625</v>
      </c>
      <c r="Y221" s="131"/>
      <c r="Z221" s="130"/>
    </row>
    <row r="222" spans="1:26" x14ac:dyDescent="0.2">
      <c r="A222" s="114"/>
      <c r="B222" s="115"/>
      <c r="C222" s="116"/>
      <c r="D222" s="115"/>
      <c r="E222" s="115"/>
      <c r="F222" s="115"/>
      <c r="G222" s="115"/>
      <c r="H222" s="116"/>
      <c r="I222" s="115"/>
      <c r="J222" s="115"/>
      <c r="K222" s="115"/>
      <c r="L222" s="115"/>
      <c r="M222" s="116"/>
      <c r="N222" s="115"/>
      <c r="O222" s="115"/>
      <c r="P222" s="115"/>
      <c r="Q222" s="115"/>
      <c r="R222" s="116"/>
      <c r="S222" s="115"/>
      <c r="T222" s="115"/>
      <c r="U222" s="115"/>
      <c r="V222" s="115"/>
      <c r="W222" s="116"/>
      <c r="X222" s="115"/>
      <c r="Y222" s="131"/>
      <c r="Z222" s="130"/>
    </row>
    <row r="223" spans="1:26" x14ac:dyDescent="0.2">
      <c r="A223" s="114" t="s">
        <v>342</v>
      </c>
      <c r="B223" s="115"/>
      <c r="C223" s="116"/>
      <c r="D223" s="115"/>
      <c r="E223" s="115"/>
      <c r="F223" s="115"/>
      <c r="G223" s="115"/>
      <c r="H223" s="116"/>
      <c r="I223" s="115"/>
      <c r="J223" s="115"/>
      <c r="K223" s="115"/>
      <c r="L223" s="115"/>
      <c r="M223" s="116"/>
      <c r="N223" s="115"/>
      <c r="O223" s="115"/>
      <c r="P223" s="115"/>
      <c r="Q223" s="115"/>
      <c r="R223" s="116"/>
      <c r="S223" s="115"/>
      <c r="T223" s="115"/>
      <c r="U223" s="115"/>
      <c r="V223" s="115"/>
      <c r="W223" s="116"/>
      <c r="X223" s="115"/>
      <c r="Y223" s="131"/>
      <c r="Z223" s="130"/>
    </row>
    <row r="224" spans="1:26" x14ac:dyDescent="0.2">
      <c r="A224" s="114" t="s">
        <v>343</v>
      </c>
      <c r="B224" s="119">
        <v>425000</v>
      </c>
      <c r="C224" s="120"/>
      <c r="D224" s="119"/>
      <c r="E224" s="119"/>
      <c r="F224" s="119"/>
      <c r="G224" s="121">
        <f t="shared" ref="G224:G225" si="635">SUM(D224:F224)</f>
        <v>0</v>
      </c>
      <c r="H224" s="120"/>
      <c r="I224" s="119"/>
      <c r="J224" s="119"/>
      <c r="K224" s="119"/>
      <c r="L224" s="121">
        <f t="shared" ref="L224:L225" si="636">SUM(I224:K224)</f>
        <v>0</v>
      </c>
      <c r="M224" s="120"/>
      <c r="N224" s="119"/>
      <c r="O224" s="119"/>
      <c r="P224" s="119"/>
      <c r="Q224" s="121">
        <f t="shared" ref="Q224:Q225" si="637">SUM(N224:P224)</f>
        <v>0</v>
      </c>
      <c r="R224" s="120"/>
      <c r="S224" s="119"/>
      <c r="T224" s="119"/>
      <c r="U224" s="119">
        <v>425000</v>
      </c>
      <c r="V224" s="121">
        <f t="shared" ref="V224:V225" si="638">SUM(S224:U224)</f>
        <v>425000</v>
      </c>
      <c r="W224" s="120"/>
      <c r="X224" s="119">
        <v>425000</v>
      </c>
      <c r="Y224" s="131"/>
      <c r="Z224" s="130"/>
    </row>
    <row r="225" spans="1:26" x14ac:dyDescent="0.2">
      <c r="A225" s="114" t="s">
        <v>344</v>
      </c>
      <c r="B225" s="119">
        <v>425000</v>
      </c>
      <c r="C225" s="120"/>
      <c r="D225" s="119"/>
      <c r="E225" s="119"/>
      <c r="F225" s="119"/>
      <c r="G225" s="123">
        <f t="shared" si="635"/>
        <v>0</v>
      </c>
      <c r="H225" s="120"/>
      <c r="I225" s="119"/>
      <c r="J225" s="119"/>
      <c r="K225" s="119"/>
      <c r="L225" s="123">
        <f t="shared" si="636"/>
        <v>0</v>
      </c>
      <c r="M225" s="120"/>
      <c r="N225" s="119"/>
      <c r="O225" s="119"/>
      <c r="P225" s="119"/>
      <c r="Q225" s="123">
        <f t="shared" si="637"/>
        <v>0</v>
      </c>
      <c r="R225" s="120"/>
      <c r="S225" s="119"/>
      <c r="T225" s="119"/>
      <c r="U225" s="119">
        <v>425000</v>
      </c>
      <c r="V225" s="123">
        <f t="shared" si="638"/>
        <v>425000</v>
      </c>
      <c r="W225" s="120"/>
      <c r="X225" s="119">
        <f>SUM(X224)</f>
        <v>425000</v>
      </c>
      <c r="Y225" s="131"/>
      <c r="Z225" s="130"/>
    </row>
    <row r="226" spans="1:26" x14ac:dyDescent="0.2">
      <c r="A226" s="114"/>
      <c r="B226" s="115"/>
      <c r="C226" s="116"/>
      <c r="D226" s="115"/>
      <c r="E226" s="115"/>
      <c r="F226" s="115"/>
      <c r="G226" s="115"/>
      <c r="H226" s="116"/>
      <c r="I226" s="115"/>
      <c r="J226" s="115"/>
      <c r="K226" s="115"/>
      <c r="L226" s="115"/>
      <c r="M226" s="116"/>
      <c r="N226" s="115"/>
      <c r="O226" s="115"/>
      <c r="P226" s="115"/>
      <c r="Q226" s="115"/>
      <c r="R226" s="116"/>
      <c r="S226" s="115"/>
      <c r="T226" s="115"/>
      <c r="U226" s="115"/>
      <c r="V226" s="115"/>
      <c r="W226" s="116"/>
      <c r="X226" s="115"/>
      <c r="Y226" s="131"/>
      <c r="Z226" s="130"/>
    </row>
    <row r="227" spans="1:26" x14ac:dyDescent="0.2">
      <c r="A227" s="114" t="s">
        <v>345</v>
      </c>
      <c r="B227" s="115"/>
      <c r="C227" s="116"/>
      <c r="D227" s="115"/>
      <c r="E227" s="115"/>
      <c r="F227" s="115"/>
      <c r="G227" s="115"/>
      <c r="H227" s="116"/>
      <c r="I227" s="115"/>
      <c r="J227" s="115"/>
      <c r="K227" s="115"/>
      <c r="L227" s="115"/>
      <c r="M227" s="116"/>
      <c r="N227" s="115"/>
      <c r="O227" s="115"/>
      <c r="P227" s="115"/>
      <c r="Q227" s="115"/>
      <c r="R227" s="116"/>
      <c r="S227" s="115"/>
      <c r="T227" s="115"/>
      <c r="U227" s="115"/>
      <c r="V227" s="115"/>
      <c r="W227" s="116"/>
      <c r="X227" s="115"/>
      <c r="Y227" s="131"/>
      <c r="Z227" s="130"/>
    </row>
    <row r="228" spans="1:26" x14ac:dyDescent="0.2">
      <c r="A228" s="114" t="s">
        <v>346</v>
      </c>
      <c r="B228" s="119">
        <v>40120</v>
      </c>
      <c r="C228" s="120"/>
      <c r="D228" s="119">
        <f>+$X228/12</f>
        <v>4955.833333333333</v>
      </c>
      <c r="E228" s="119">
        <f t="shared" ref="E228:F228" si="639">+$X228/12</f>
        <v>4955.833333333333</v>
      </c>
      <c r="F228" s="119">
        <f t="shared" si="639"/>
        <v>4955.833333333333</v>
      </c>
      <c r="G228" s="121">
        <f>SUM(D228:F228)</f>
        <v>14867.5</v>
      </c>
      <c r="H228" s="120"/>
      <c r="I228" s="119">
        <f>+$X228/12</f>
        <v>4955.833333333333</v>
      </c>
      <c r="J228" s="119">
        <f t="shared" ref="J228:K228" si="640">+$X228/12</f>
        <v>4955.833333333333</v>
      </c>
      <c r="K228" s="119">
        <f t="shared" si="640"/>
        <v>4955.833333333333</v>
      </c>
      <c r="L228" s="121">
        <f>SUM(I228:K228)</f>
        <v>14867.5</v>
      </c>
      <c r="M228" s="120"/>
      <c r="N228" s="119">
        <f>+$X228/12</f>
        <v>4955.833333333333</v>
      </c>
      <c r="O228" s="119">
        <f t="shared" ref="O228:P228" si="641">+$X228/12</f>
        <v>4955.833333333333</v>
      </c>
      <c r="P228" s="119">
        <f t="shared" si="641"/>
        <v>4955.833333333333</v>
      </c>
      <c r="Q228" s="121">
        <f>SUM(N228:P228)</f>
        <v>14867.5</v>
      </c>
      <c r="R228" s="120"/>
      <c r="S228" s="119">
        <f>+$X228/12</f>
        <v>4955.833333333333</v>
      </c>
      <c r="T228" s="119">
        <f t="shared" ref="T228:U228" si="642">+$X228/12</f>
        <v>4955.833333333333</v>
      </c>
      <c r="U228" s="119">
        <f t="shared" si="642"/>
        <v>4955.833333333333</v>
      </c>
      <c r="V228" s="121">
        <f>SUM(S228:U228)</f>
        <v>14867.5</v>
      </c>
      <c r="W228" s="120"/>
      <c r="X228" s="119">
        <v>59470</v>
      </c>
      <c r="Y228" s="131"/>
      <c r="Z228" s="130"/>
    </row>
    <row r="229" spans="1:26" x14ac:dyDescent="0.2">
      <c r="A229" s="114" t="s">
        <v>347</v>
      </c>
      <c r="B229" s="119">
        <v>40120</v>
      </c>
      <c r="C229" s="120"/>
      <c r="D229" s="119">
        <f t="shared" ref="D229" si="643">SUM(D228)</f>
        <v>4955.833333333333</v>
      </c>
      <c r="E229" s="119">
        <f t="shared" ref="E229" si="644">SUM(E228)</f>
        <v>4955.833333333333</v>
      </c>
      <c r="F229" s="119">
        <f t="shared" ref="F229" si="645">SUM(F228)</f>
        <v>4955.833333333333</v>
      </c>
      <c r="G229" s="123">
        <f t="shared" ref="G229" si="646">SUM(G228)</f>
        <v>14867.5</v>
      </c>
      <c r="H229" s="120"/>
      <c r="I229" s="119">
        <f t="shared" ref="I229" si="647">SUM(I228)</f>
        <v>4955.833333333333</v>
      </c>
      <c r="J229" s="119">
        <f t="shared" ref="J229" si="648">SUM(J228)</f>
        <v>4955.833333333333</v>
      </c>
      <c r="K229" s="119">
        <f t="shared" ref="K229" si="649">SUM(K228)</f>
        <v>4955.833333333333</v>
      </c>
      <c r="L229" s="123">
        <f t="shared" ref="L229" si="650">SUM(L228)</f>
        <v>14867.5</v>
      </c>
      <c r="M229" s="120"/>
      <c r="N229" s="119">
        <f t="shared" ref="N229" si="651">SUM(N228)</f>
        <v>4955.833333333333</v>
      </c>
      <c r="O229" s="119">
        <f t="shared" ref="O229" si="652">SUM(O228)</f>
        <v>4955.833333333333</v>
      </c>
      <c r="P229" s="119">
        <f t="shared" ref="P229" si="653">SUM(P228)</f>
        <v>4955.833333333333</v>
      </c>
      <c r="Q229" s="123">
        <f t="shared" ref="Q229" si="654">SUM(Q228)</f>
        <v>14867.5</v>
      </c>
      <c r="R229" s="120"/>
      <c r="S229" s="119">
        <f t="shared" ref="S229" si="655">SUM(S228)</f>
        <v>4955.833333333333</v>
      </c>
      <c r="T229" s="119">
        <f t="shared" ref="T229" si="656">SUM(T228)</f>
        <v>4955.833333333333</v>
      </c>
      <c r="U229" s="119">
        <f t="shared" ref="U229" si="657">SUM(U228)</f>
        <v>4955.833333333333</v>
      </c>
      <c r="V229" s="123">
        <f t="shared" ref="V229" si="658">SUM(V228)</f>
        <v>14867.5</v>
      </c>
      <c r="W229" s="120"/>
      <c r="X229" s="119">
        <f>SUM(X228)</f>
        <v>59470</v>
      </c>
      <c r="Y229" s="131"/>
      <c r="Z229" s="130"/>
    </row>
    <row r="230" spans="1:26" x14ac:dyDescent="0.2">
      <c r="A230" s="114"/>
      <c r="B230" s="115"/>
      <c r="C230" s="116"/>
      <c r="D230" s="115"/>
      <c r="E230" s="115"/>
      <c r="F230" s="115"/>
      <c r="G230" s="115"/>
      <c r="H230" s="116"/>
      <c r="I230" s="115"/>
      <c r="J230" s="115"/>
      <c r="K230" s="115"/>
      <c r="L230" s="115"/>
      <c r="M230" s="116"/>
      <c r="N230" s="115"/>
      <c r="O230" s="115"/>
      <c r="P230" s="115"/>
      <c r="Q230" s="115"/>
      <c r="R230" s="116"/>
      <c r="S230" s="115"/>
      <c r="T230" s="115"/>
      <c r="U230" s="115"/>
      <c r="V230" s="115"/>
      <c r="W230" s="116"/>
      <c r="X230" s="115"/>
      <c r="Y230" s="131"/>
      <c r="Z230" s="130"/>
    </row>
    <row r="231" spans="1:26" x14ac:dyDescent="0.2">
      <c r="A231" s="114" t="s">
        <v>60</v>
      </c>
      <c r="B231" s="125">
        <v>858896</v>
      </c>
      <c r="C231" s="120"/>
      <c r="D231" s="128">
        <f>+D229+D225+D221+D217+D213+D209+D205+D201+D197+D193</f>
        <v>34020.5</v>
      </c>
      <c r="E231" s="128">
        <f t="shared" ref="E231:F231" si="659">+E229+E225+E221+E217+E213+E209+E205+E201+E197+E193</f>
        <v>79020.5</v>
      </c>
      <c r="F231" s="128">
        <f t="shared" si="659"/>
        <v>34020.5</v>
      </c>
      <c r="G231" s="124">
        <f t="shared" ref="G231" si="660">SUM(D231:F231)</f>
        <v>147061.5</v>
      </c>
      <c r="H231" s="120"/>
      <c r="I231" s="128">
        <f t="shared" ref="I231:K231" si="661">+I229+I225+I221+I217+I213+I209+I205+I201+I197+I193</f>
        <v>79020.5</v>
      </c>
      <c r="J231" s="128">
        <f t="shared" si="661"/>
        <v>34020.5</v>
      </c>
      <c r="K231" s="128">
        <f t="shared" si="661"/>
        <v>34020.5</v>
      </c>
      <c r="L231" s="124">
        <f t="shared" ref="L231" si="662">SUM(I231:K231)</f>
        <v>147061.5</v>
      </c>
      <c r="M231" s="120"/>
      <c r="N231" s="128">
        <f t="shared" ref="N231:P231" si="663">+N229+N225+N221+N217+N213+N209+N205+N201+N197+N193</f>
        <v>34020.5</v>
      </c>
      <c r="O231" s="128">
        <f t="shared" si="663"/>
        <v>34020.5</v>
      </c>
      <c r="P231" s="128">
        <f t="shared" si="663"/>
        <v>34020.5</v>
      </c>
      <c r="Q231" s="124">
        <f t="shared" ref="Q231" si="664">SUM(N231:P231)</f>
        <v>102061.5</v>
      </c>
      <c r="R231" s="120"/>
      <c r="S231" s="128">
        <f t="shared" ref="S231:U231" si="665">+S229+S225+S221+S217+S213+S209+S205+S201+S197+S193</f>
        <v>34020.5</v>
      </c>
      <c r="T231" s="128">
        <f t="shared" si="665"/>
        <v>34020.5</v>
      </c>
      <c r="U231" s="128">
        <f t="shared" si="665"/>
        <v>459020.5</v>
      </c>
      <c r="V231" s="124">
        <f t="shared" ref="V231" si="666">SUM(S231:U231)</f>
        <v>527061.5</v>
      </c>
      <c r="W231" s="120"/>
      <c r="X231" s="128">
        <f>+X229+X225+X221+X217+X213+X209+X205+X201+X197+X193</f>
        <v>923246</v>
      </c>
      <c r="Y231" s="131"/>
      <c r="Z231" s="130"/>
    </row>
    <row r="232" spans="1:26" x14ac:dyDescent="0.2">
      <c r="A232" s="114"/>
      <c r="B232" s="126"/>
      <c r="C232" s="116"/>
      <c r="D232" s="126"/>
      <c r="E232" s="126"/>
      <c r="F232" s="126"/>
      <c r="G232" s="126"/>
      <c r="H232" s="116"/>
      <c r="I232" s="126"/>
      <c r="J232" s="126"/>
      <c r="K232" s="126"/>
      <c r="L232" s="126"/>
      <c r="M232" s="116"/>
      <c r="N232" s="126"/>
      <c r="O232" s="126"/>
      <c r="P232" s="126"/>
      <c r="Q232" s="126"/>
      <c r="R232" s="116"/>
      <c r="S232" s="126"/>
      <c r="T232" s="126"/>
      <c r="U232" s="126"/>
      <c r="V232" s="126"/>
      <c r="W232" s="116"/>
      <c r="X232" s="126"/>
      <c r="Y232" s="131"/>
      <c r="Z232" s="130"/>
    </row>
    <row r="233" spans="1:26" x14ac:dyDescent="0.2">
      <c r="A233" s="114" t="s">
        <v>61</v>
      </c>
      <c r="B233" s="125">
        <v>8714151</v>
      </c>
      <c r="C233" s="120"/>
      <c r="D233" s="128">
        <f>+D231+D187+D156+D134+D103</f>
        <v>478166.83333333337</v>
      </c>
      <c r="E233" s="128">
        <f t="shared" ref="E233:F233" si="667">+E231+E187+E156+E134+E103</f>
        <v>779504.37878787867</v>
      </c>
      <c r="F233" s="128">
        <f t="shared" si="667"/>
        <v>734504.37878787867</v>
      </c>
      <c r="G233" s="124">
        <f>SUM(D233:F233)</f>
        <v>1992175.5909090906</v>
      </c>
      <c r="H233" s="120"/>
      <c r="I233" s="128">
        <f>+I231+I187+I156+I134+I103</f>
        <v>779504.37878787867</v>
      </c>
      <c r="J233" s="128">
        <f t="shared" ref="J233:K233" si="668">+J231+J187+J156+J134+J103</f>
        <v>734504.37878787867</v>
      </c>
      <c r="K233" s="128">
        <f t="shared" si="668"/>
        <v>734504.37878787867</v>
      </c>
      <c r="L233" s="124">
        <f>SUM(I233:K233)</f>
        <v>2248513.1363636358</v>
      </c>
      <c r="M233" s="120"/>
      <c r="N233" s="128">
        <f t="shared" ref="N233:P233" si="669">+N231+N187+N156+N134+N103</f>
        <v>794254.3787878789</v>
      </c>
      <c r="O233" s="128">
        <f t="shared" si="669"/>
        <v>734504.37878787867</v>
      </c>
      <c r="P233" s="128">
        <f t="shared" si="669"/>
        <v>734504.37878787867</v>
      </c>
      <c r="Q233" s="124">
        <f>SUM(N233:P233)</f>
        <v>2263263.1363636362</v>
      </c>
      <c r="R233" s="120"/>
      <c r="S233" s="128">
        <f t="shared" ref="S233:U233" si="670">+S231+S187+S156+S134+S103</f>
        <v>734504.37878787867</v>
      </c>
      <c r="T233" s="128">
        <f t="shared" si="670"/>
        <v>734504.37878787867</v>
      </c>
      <c r="U233" s="128">
        <f t="shared" si="670"/>
        <v>1219254.3787878789</v>
      </c>
      <c r="V233" s="124">
        <f>SUM(S233:U233)</f>
        <v>2688263.1363636362</v>
      </c>
      <c r="W233" s="120"/>
      <c r="X233" s="128">
        <f>+X231+X187+X156+X134+X103</f>
        <v>9192215</v>
      </c>
      <c r="Y233" s="131"/>
      <c r="Z233" s="130"/>
    </row>
    <row r="234" spans="1:26" x14ac:dyDescent="0.2">
      <c r="A234" s="114"/>
      <c r="B234" s="126"/>
      <c r="C234" s="116"/>
      <c r="D234" s="126"/>
      <c r="E234" s="126"/>
      <c r="F234" s="126"/>
      <c r="G234" s="126"/>
      <c r="H234" s="116"/>
      <c r="I234" s="126"/>
      <c r="J234" s="126"/>
      <c r="K234" s="126"/>
      <c r="L234" s="126"/>
      <c r="M234" s="116"/>
      <c r="N234" s="126"/>
      <c r="O234" s="126"/>
      <c r="P234" s="126"/>
      <c r="Q234" s="126"/>
      <c r="R234" s="116"/>
      <c r="S234" s="126"/>
      <c r="T234" s="126"/>
      <c r="U234" s="126"/>
      <c r="V234" s="126"/>
      <c r="W234" s="116"/>
      <c r="X234" s="126"/>
      <c r="Y234" s="131"/>
      <c r="Z234" s="130"/>
    </row>
    <row r="235" spans="1:26" x14ac:dyDescent="0.2">
      <c r="A235" s="114" t="s">
        <v>62</v>
      </c>
      <c r="B235" s="125">
        <v>389141</v>
      </c>
      <c r="C235" s="120"/>
      <c r="D235" s="125">
        <f>+D63-D233</f>
        <v>-290467.75000000006</v>
      </c>
      <c r="E235" s="125">
        <f>+E63-E233</f>
        <v>6181.1590909091756</v>
      </c>
      <c r="F235" s="125">
        <f>+F63-F233</f>
        <v>61231.159090909176</v>
      </c>
      <c r="G235" s="124">
        <f>SUM(D235:F235)</f>
        <v>-223055.43181818171</v>
      </c>
      <c r="H235" s="120"/>
      <c r="I235" s="125">
        <f>+I63-I233</f>
        <v>16231.159090909176</v>
      </c>
      <c r="J235" s="125">
        <f>+J63-J233</f>
        <v>61231.159090909176</v>
      </c>
      <c r="K235" s="125">
        <f>+K63-K233</f>
        <v>61231.159090909176</v>
      </c>
      <c r="L235" s="124">
        <f>SUM(I235:K235)</f>
        <v>138693.47727272753</v>
      </c>
      <c r="M235" s="120"/>
      <c r="N235" s="125">
        <f>+N63-N233</f>
        <v>1481.1590909089427</v>
      </c>
      <c r="O235" s="125">
        <f>+O63-O233</f>
        <v>61231.159090909176</v>
      </c>
      <c r="P235" s="125">
        <f>+P63-P233</f>
        <v>61231.159090909176</v>
      </c>
      <c r="Q235" s="124">
        <f>SUM(N235:P235)</f>
        <v>123943.47727272729</v>
      </c>
      <c r="R235" s="120"/>
      <c r="S235" s="125">
        <f>+S63-S233</f>
        <v>139564.49242424243</v>
      </c>
      <c r="T235" s="125">
        <f>+T63-T233</f>
        <v>139564.49242424243</v>
      </c>
      <c r="U235" s="125">
        <f>+U63-U233</f>
        <v>79814.492424241966</v>
      </c>
      <c r="V235" s="124">
        <f>SUM(S235:U235)</f>
        <v>358943.47727272683</v>
      </c>
      <c r="W235" s="120"/>
      <c r="X235" s="125">
        <f>+X63-X233</f>
        <v>398525</v>
      </c>
      <c r="Y235" s="131"/>
      <c r="Z235" s="130"/>
    </row>
    <row r="236" spans="1:26" x14ac:dyDescent="0.2">
      <c r="A236" s="114"/>
      <c r="B236" s="115"/>
      <c r="C236" s="116"/>
      <c r="D236" s="115"/>
      <c r="E236" s="115"/>
      <c r="F236" s="115"/>
      <c r="G236" s="115"/>
      <c r="H236" s="116"/>
      <c r="I236" s="115"/>
      <c r="J236" s="115"/>
      <c r="K236" s="115"/>
      <c r="L236" s="115"/>
      <c r="M236" s="116"/>
      <c r="N236" s="115"/>
      <c r="O236" s="115"/>
      <c r="P236" s="115"/>
      <c r="Q236" s="115"/>
      <c r="R236" s="116"/>
      <c r="S236" s="115"/>
      <c r="T236" s="115"/>
      <c r="U236" s="115"/>
      <c r="V236" s="115"/>
      <c r="W236" s="116"/>
      <c r="X236" s="115"/>
      <c r="Y236" s="131"/>
    </row>
    <row r="237" spans="1:26" x14ac:dyDescent="0.2">
      <c r="A237" s="114" t="s">
        <v>348</v>
      </c>
      <c r="B237" s="115"/>
      <c r="C237" s="116"/>
      <c r="D237" s="115"/>
      <c r="E237" s="115"/>
      <c r="F237" s="115"/>
      <c r="G237" s="115"/>
      <c r="H237" s="116"/>
      <c r="I237" s="115"/>
      <c r="J237" s="115"/>
      <c r="K237" s="115"/>
      <c r="L237" s="115"/>
      <c r="M237" s="116"/>
      <c r="N237" s="115"/>
      <c r="O237" s="115"/>
      <c r="P237" s="115"/>
      <c r="Q237" s="115"/>
      <c r="R237" s="116"/>
      <c r="S237" s="115"/>
      <c r="T237" s="115"/>
      <c r="U237" s="115"/>
      <c r="V237" s="115"/>
      <c r="W237" s="116"/>
      <c r="X237" s="115"/>
      <c r="Y237" s="131"/>
    </row>
    <row r="238" spans="1:26" x14ac:dyDescent="0.2">
      <c r="A238" s="114" t="s">
        <v>349</v>
      </c>
      <c r="B238" s="125">
        <v>626349</v>
      </c>
      <c r="C238" s="120"/>
      <c r="D238" s="125">
        <f t="shared" ref="D238:F239" si="671">+$X238/12</f>
        <v>48763.166666666664</v>
      </c>
      <c r="E238" s="125">
        <f t="shared" si="671"/>
        <v>48763.166666666664</v>
      </c>
      <c r="F238" s="125">
        <f t="shared" si="671"/>
        <v>48763.166666666664</v>
      </c>
      <c r="G238" s="124">
        <f t="shared" ref="G238:G240" si="672">SUM(D238:F238)</f>
        <v>146289.5</v>
      </c>
      <c r="H238" s="120"/>
      <c r="I238" s="125">
        <f t="shared" ref="I238:K239" si="673">+$X238/12</f>
        <v>48763.166666666664</v>
      </c>
      <c r="J238" s="125">
        <f t="shared" si="673"/>
        <v>48763.166666666664</v>
      </c>
      <c r="K238" s="125">
        <f t="shared" si="673"/>
        <v>48763.166666666664</v>
      </c>
      <c r="L238" s="124">
        <f t="shared" ref="L238:L240" si="674">SUM(I238:K238)</f>
        <v>146289.5</v>
      </c>
      <c r="M238" s="120"/>
      <c r="N238" s="125">
        <f t="shared" ref="N238:P239" si="675">+$X238/12</f>
        <v>48763.166666666664</v>
      </c>
      <c r="O238" s="125">
        <f t="shared" si="675"/>
        <v>48763.166666666664</v>
      </c>
      <c r="P238" s="125">
        <f t="shared" si="675"/>
        <v>48763.166666666664</v>
      </c>
      <c r="Q238" s="124">
        <f t="shared" ref="Q238:Q240" si="676">SUM(N238:P238)</f>
        <v>146289.5</v>
      </c>
      <c r="R238" s="120"/>
      <c r="S238" s="125">
        <f t="shared" ref="S238:U239" si="677">+$X238/12</f>
        <v>48763.166666666664</v>
      </c>
      <c r="T238" s="125">
        <f t="shared" si="677"/>
        <v>48763.166666666664</v>
      </c>
      <c r="U238" s="125">
        <f t="shared" si="677"/>
        <v>48763.166666666664</v>
      </c>
      <c r="V238" s="124">
        <f t="shared" ref="V238:V240" si="678">SUM(S238:U238)</f>
        <v>146289.5</v>
      </c>
      <c r="W238" s="120"/>
      <c r="X238" s="125">
        <v>585158</v>
      </c>
      <c r="Y238" s="131"/>
      <c r="Z238" s="130"/>
    </row>
    <row r="239" spans="1:26" x14ac:dyDescent="0.2">
      <c r="A239" s="114" t="s">
        <v>350</v>
      </c>
      <c r="B239" s="119">
        <v>19661</v>
      </c>
      <c r="C239" s="120"/>
      <c r="D239" s="119">
        <f t="shared" si="671"/>
        <v>1638.4166666666667</v>
      </c>
      <c r="E239" s="119">
        <f t="shared" si="671"/>
        <v>1638.4166666666667</v>
      </c>
      <c r="F239" s="119">
        <f t="shared" si="671"/>
        <v>1638.4166666666667</v>
      </c>
      <c r="G239" s="121">
        <f t="shared" si="672"/>
        <v>4915.25</v>
      </c>
      <c r="H239" s="120"/>
      <c r="I239" s="119">
        <f t="shared" si="673"/>
        <v>1638.4166666666667</v>
      </c>
      <c r="J239" s="119">
        <f t="shared" si="673"/>
        <v>1638.4166666666667</v>
      </c>
      <c r="K239" s="119">
        <f t="shared" si="673"/>
        <v>1638.4166666666667</v>
      </c>
      <c r="L239" s="121">
        <f t="shared" si="674"/>
        <v>4915.25</v>
      </c>
      <c r="M239" s="120"/>
      <c r="N239" s="119">
        <f t="shared" si="675"/>
        <v>1638.4166666666667</v>
      </c>
      <c r="O239" s="119">
        <f t="shared" si="675"/>
        <v>1638.4166666666667</v>
      </c>
      <c r="P239" s="119">
        <f t="shared" si="675"/>
        <v>1638.4166666666667</v>
      </c>
      <c r="Q239" s="121">
        <f t="shared" si="676"/>
        <v>4915.25</v>
      </c>
      <c r="R239" s="120"/>
      <c r="S239" s="119">
        <f t="shared" si="677"/>
        <v>1638.4166666666667</v>
      </c>
      <c r="T239" s="119">
        <f t="shared" si="677"/>
        <v>1638.4166666666667</v>
      </c>
      <c r="U239" s="119">
        <f t="shared" si="677"/>
        <v>1638.4166666666667</v>
      </c>
      <c r="V239" s="121">
        <f t="shared" si="678"/>
        <v>4915.25</v>
      </c>
      <c r="W239" s="120"/>
      <c r="X239" s="119">
        <v>19661</v>
      </c>
      <c r="Y239" s="131"/>
      <c r="Z239" s="130"/>
    </row>
    <row r="240" spans="1:26" x14ac:dyDescent="0.2">
      <c r="A240" s="114" t="s">
        <v>351</v>
      </c>
      <c r="B240" s="119">
        <v>646010</v>
      </c>
      <c r="C240" s="120"/>
      <c r="D240" s="119">
        <f t="shared" ref="D240" si="679">SUM(D237:D239)</f>
        <v>50401.583333333328</v>
      </c>
      <c r="E240" s="119">
        <f t="shared" ref="E240" si="680">SUM(E237:E239)</f>
        <v>50401.583333333328</v>
      </c>
      <c r="F240" s="119">
        <f t="shared" ref="F240" si="681">SUM(F237:F239)</f>
        <v>50401.583333333328</v>
      </c>
      <c r="G240" s="123">
        <f t="shared" si="672"/>
        <v>151204.75</v>
      </c>
      <c r="H240" s="120"/>
      <c r="I240" s="119">
        <f t="shared" ref="I240" si="682">SUM(I237:I239)</f>
        <v>50401.583333333328</v>
      </c>
      <c r="J240" s="119">
        <f t="shared" ref="J240" si="683">SUM(J237:J239)</f>
        <v>50401.583333333328</v>
      </c>
      <c r="K240" s="119">
        <f t="shared" ref="K240" si="684">SUM(K237:K239)</f>
        <v>50401.583333333328</v>
      </c>
      <c r="L240" s="123">
        <f t="shared" si="674"/>
        <v>151204.75</v>
      </c>
      <c r="M240" s="120"/>
      <c r="N240" s="119">
        <f t="shared" ref="N240" si="685">SUM(N237:N239)</f>
        <v>50401.583333333328</v>
      </c>
      <c r="O240" s="119">
        <f t="shared" ref="O240" si="686">SUM(O237:O239)</f>
        <v>50401.583333333328</v>
      </c>
      <c r="P240" s="119">
        <f t="shared" ref="P240" si="687">SUM(P237:P239)</f>
        <v>50401.583333333328</v>
      </c>
      <c r="Q240" s="123">
        <f t="shared" si="676"/>
        <v>151204.75</v>
      </c>
      <c r="R240" s="120"/>
      <c r="S240" s="119">
        <f t="shared" ref="S240" si="688">SUM(S237:S239)</f>
        <v>50401.583333333328</v>
      </c>
      <c r="T240" s="119">
        <f t="shared" ref="T240" si="689">SUM(T237:T239)</f>
        <v>50401.583333333328</v>
      </c>
      <c r="U240" s="119">
        <f t="shared" ref="U240" si="690">SUM(U237:U239)</f>
        <v>50401.583333333328</v>
      </c>
      <c r="V240" s="123">
        <f t="shared" si="678"/>
        <v>151204.75</v>
      </c>
      <c r="W240" s="120"/>
      <c r="X240" s="119">
        <f>SUM(X238:X239)</f>
        <v>604819</v>
      </c>
      <c r="Y240" s="131"/>
      <c r="Z240" s="130"/>
    </row>
    <row r="241" spans="1:26" x14ac:dyDescent="0.2">
      <c r="A241" s="114"/>
      <c r="B241" s="115"/>
      <c r="C241" s="116"/>
      <c r="D241" s="115"/>
      <c r="E241" s="115"/>
      <c r="F241" s="115"/>
      <c r="G241" s="115"/>
      <c r="H241" s="116"/>
      <c r="I241" s="115"/>
      <c r="J241" s="115"/>
      <c r="K241" s="115"/>
      <c r="L241" s="115"/>
      <c r="M241" s="116"/>
      <c r="N241" s="115"/>
      <c r="O241" s="115"/>
      <c r="P241" s="115"/>
      <c r="Q241" s="115"/>
      <c r="R241" s="116"/>
      <c r="S241" s="115"/>
      <c r="T241" s="115"/>
      <c r="U241" s="115"/>
      <c r="V241" s="115"/>
      <c r="W241" s="116"/>
      <c r="X241" s="115"/>
      <c r="Y241" s="131"/>
      <c r="Z241" s="130"/>
    </row>
    <row r="242" spans="1:26" x14ac:dyDescent="0.2">
      <c r="A242" s="114" t="s">
        <v>352</v>
      </c>
      <c r="B242" s="115"/>
      <c r="C242" s="116"/>
      <c r="D242" s="115"/>
      <c r="E242" s="115"/>
      <c r="F242" s="115"/>
      <c r="G242" s="115"/>
      <c r="H242" s="116"/>
      <c r="I242" s="115"/>
      <c r="J242" s="115"/>
      <c r="K242" s="115"/>
      <c r="L242" s="115"/>
      <c r="M242" s="116"/>
      <c r="N242" s="115"/>
      <c r="O242" s="115"/>
      <c r="P242" s="115"/>
      <c r="Q242" s="115"/>
      <c r="R242" s="116"/>
      <c r="S242" s="115"/>
      <c r="T242" s="115"/>
      <c r="U242" s="115"/>
      <c r="V242" s="115"/>
      <c r="W242" s="116"/>
      <c r="X242" s="115"/>
      <c r="Y242" s="131"/>
      <c r="Z242" s="130"/>
    </row>
    <row r="243" spans="1:26" x14ac:dyDescent="0.2">
      <c r="A243" s="114" t="s">
        <v>353</v>
      </c>
      <c r="B243" s="119">
        <v>48757</v>
      </c>
      <c r="C243" s="120"/>
      <c r="D243" s="119">
        <f>+$X243/12</f>
        <v>3546.3333333333335</v>
      </c>
      <c r="E243" s="119">
        <f t="shared" ref="E243:F243" si="691">+$X243/12</f>
        <v>3546.3333333333335</v>
      </c>
      <c r="F243" s="119">
        <f t="shared" si="691"/>
        <v>3546.3333333333335</v>
      </c>
      <c r="G243" s="121">
        <f>SUM(D243:F243)</f>
        <v>10639</v>
      </c>
      <c r="H243" s="120"/>
      <c r="I243" s="119">
        <f>+$X243/12</f>
        <v>3546.3333333333335</v>
      </c>
      <c r="J243" s="119">
        <f t="shared" ref="J243:K243" si="692">+$X243/12</f>
        <v>3546.3333333333335</v>
      </c>
      <c r="K243" s="119">
        <f t="shared" si="692"/>
        <v>3546.3333333333335</v>
      </c>
      <c r="L243" s="121">
        <f>SUM(I243:K243)</f>
        <v>10639</v>
      </c>
      <c r="M243" s="120"/>
      <c r="N243" s="119">
        <f>+$X243/12</f>
        <v>3546.3333333333335</v>
      </c>
      <c r="O243" s="119">
        <f t="shared" ref="O243:P243" si="693">+$X243/12</f>
        <v>3546.3333333333335</v>
      </c>
      <c r="P243" s="119">
        <f t="shared" si="693"/>
        <v>3546.3333333333335</v>
      </c>
      <c r="Q243" s="121">
        <f>SUM(N243:P243)</f>
        <v>10639</v>
      </c>
      <c r="R243" s="120"/>
      <c r="S243" s="119">
        <f>+$X243/12</f>
        <v>3546.3333333333335</v>
      </c>
      <c r="T243" s="119">
        <f t="shared" ref="T243:U243" si="694">+$X243/12</f>
        <v>3546.3333333333335</v>
      </c>
      <c r="U243" s="119">
        <f t="shared" si="694"/>
        <v>3546.3333333333335</v>
      </c>
      <c r="V243" s="121">
        <f>SUM(S243:U243)</f>
        <v>10639</v>
      </c>
      <c r="W243" s="120"/>
      <c r="X243" s="119">
        <v>42556</v>
      </c>
      <c r="Y243" s="131"/>
      <c r="Z243" s="130"/>
    </row>
    <row r="244" spans="1:26" x14ac:dyDescent="0.2">
      <c r="A244" s="114" t="s">
        <v>354</v>
      </c>
      <c r="B244" s="119">
        <v>48757</v>
      </c>
      <c r="C244" s="120"/>
      <c r="D244" s="119">
        <f t="shared" ref="D244" si="695">SUM(D243)</f>
        <v>3546.3333333333335</v>
      </c>
      <c r="E244" s="119">
        <f t="shared" ref="E244" si="696">SUM(E243)</f>
        <v>3546.3333333333335</v>
      </c>
      <c r="F244" s="119">
        <f t="shared" ref="F244" si="697">SUM(F243)</f>
        <v>3546.3333333333335</v>
      </c>
      <c r="G244" s="123">
        <f t="shared" ref="G244" si="698">SUM(G243)</f>
        <v>10639</v>
      </c>
      <c r="H244" s="120"/>
      <c r="I244" s="119">
        <f t="shared" ref="I244" si="699">SUM(I243)</f>
        <v>3546.3333333333335</v>
      </c>
      <c r="J244" s="119">
        <f t="shared" ref="J244" si="700">SUM(J243)</f>
        <v>3546.3333333333335</v>
      </c>
      <c r="K244" s="119">
        <f t="shared" ref="K244" si="701">SUM(K243)</f>
        <v>3546.3333333333335</v>
      </c>
      <c r="L244" s="123">
        <f t="shared" ref="L244" si="702">SUM(L243)</f>
        <v>10639</v>
      </c>
      <c r="M244" s="120"/>
      <c r="N244" s="119">
        <f t="shared" ref="N244" si="703">SUM(N243)</f>
        <v>3546.3333333333335</v>
      </c>
      <c r="O244" s="119">
        <f t="shared" ref="O244" si="704">SUM(O243)</f>
        <v>3546.3333333333335</v>
      </c>
      <c r="P244" s="119">
        <f t="shared" ref="P244" si="705">SUM(P243)</f>
        <v>3546.3333333333335</v>
      </c>
      <c r="Q244" s="123">
        <f t="shared" ref="Q244" si="706">SUM(Q243)</f>
        <v>10639</v>
      </c>
      <c r="R244" s="120"/>
      <c r="S244" s="119">
        <f t="shared" ref="S244" si="707">SUM(S243)</f>
        <v>3546.3333333333335</v>
      </c>
      <c r="T244" s="119">
        <f t="shared" ref="T244" si="708">SUM(T243)</f>
        <v>3546.3333333333335</v>
      </c>
      <c r="U244" s="119">
        <f t="shared" ref="U244" si="709">SUM(U243)</f>
        <v>3546.3333333333335</v>
      </c>
      <c r="V244" s="123">
        <f t="shared" ref="V244" si="710">SUM(V243)</f>
        <v>10639</v>
      </c>
      <c r="W244" s="120"/>
      <c r="X244" s="119">
        <f>SUM(X243)</f>
        <v>42556</v>
      </c>
      <c r="Y244" s="131"/>
      <c r="Z244" s="130"/>
    </row>
    <row r="245" spans="1:26" x14ac:dyDescent="0.2">
      <c r="A245" s="114"/>
      <c r="B245" s="115"/>
      <c r="C245" s="116"/>
      <c r="D245" s="115"/>
      <c r="E245" s="115"/>
      <c r="F245" s="115"/>
      <c r="G245" s="115"/>
      <c r="H245" s="116"/>
      <c r="I245" s="115"/>
      <c r="J245" s="115"/>
      <c r="K245" s="115"/>
      <c r="L245" s="115"/>
      <c r="M245" s="116"/>
      <c r="N245" s="115"/>
      <c r="O245" s="115"/>
      <c r="P245" s="115"/>
      <c r="Q245" s="115"/>
      <c r="R245" s="116"/>
      <c r="S245" s="115"/>
      <c r="T245" s="115"/>
      <c r="U245" s="115"/>
      <c r="V245" s="115"/>
      <c r="W245" s="116"/>
      <c r="X245" s="115"/>
      <c r="Y245" s="131"/>
      <c r="Z245" s="130"/>
    </row>
    <row r="246" spans="1:26" x14ac:dyDescent="0.2">
      <c r="A246" s="114" t="s">
        <v>355</v>
      </c>
      <c r="B246" s="115"/>
      <c r="C246" s="116"/>
      <c r="D246" s="115"/>
      <c r="E246" s="115"/>
      <c r="F246" s="115"/>
      <c r="G246" s="115"/>
      <c r="H246" s="116"/>
      <c r="I246" s="115"/>
      <c r="J246" s="115"/>
      <c r="K246" s="115"/>
      <c r="L246" s="115"/>
      <c r="M246" s="116"/>
      <c r="N246" s="115"/>
      <c r="O246" s="115"/>
      <c r="P246" s="115"/>
      <c r="Q246" s="115"/>
      <c r="R246" s="116"/>
      <c r="S246" s="115"/>
      <c r="T246" s="115"/>
      <c r="U246" s="115"/>
      <c r="V246" s="115"/>
      <c r="W246" s="116"/>
      <c r="X246" s="115"/>
      <c r="Y246" s="131"/>
      <c r="Z246" s="130"/>
    </row>
    <row r="247" spans="1:26" x14ac:dyDescent="0.2">
      <c r="A247" s="114" t="s">
        <v>356</v>
      </c>
      <c r="B247" s="119">
        <v>10000</v>
      </c>
      <c r="C247" s="120"/>
      <c r="D247" s="119"/>
      <c r="E247" s="119"/>
      <c r="F247" s="119">
        <f>+$X247/4</f>
        <v>-3750</v>
      </c>
      <c r="G247" s="121">
        <f t="shared" ref="G247:G248" si="711">SUM(D247:F247)</f>
        <v>-3750</v>
      </c>
      <c r="H247" s="120"/>
      <c r="I247" s="119"/>
      <c r="J247" s="119"/>
      <c r="K247" s="119">
        <f>+$X247/4</f>
        <v>-3750</v>
      </c>
      <c r="L247" s="121">
        <f t="shared" ref="L247:L248" si="712">SUM(I247:K247)</f>
        <v>-3750</v>
      </c>
      <c r="M247" s="120"/>
      <c r="N247" s="119"/>
      <c r="O247" s="119"/>
      <c r="P247" s="119">
        <f>+$X247/4</f>
        <v>-3750</v>
      </c>
      <c r="Q247" s="121">
        <f t="shared" ref="Q247:Q248" si="713">SUM(N247:P247)</f>
        <v>-3750</v>
      </c>
      <c r="R247" s="120"/>
      <c r="S247" s="119"/>
      <c r="T247" s="119"/>
      <c r="U247" s="119">
        <f>+$X247/4</f>
        <v>-3750</v>
      </c>
      <c r="V247" s="121">
        <f t="shared" ref="V247:V248" si="714">SUM(S247:U247)</f>
        <v>-3750</v>
      </c>
      <c r="W247" s="120"/>
      <c r="X247" s="119">
        <v>-15000</v>
      </c>
      <c r="Y247" s="131"/>
      <c r="Z247" s="130"/>
    </row>
    <row r="248" spans="1:26" x14ac:dyDescent="0.2">
      <c r="A248" s="114" t="s">
        <v>357</v>
      </c>
      <c r="B248" s="119">
        <v>10000</v>
      </c>
      <c r="C248" s="120"/>
      <c r="D248" s="119"/>
      <c r="E248" s="119"/>
      <c r="F248" s="119">
        <f>SUM(F247)</f>
        <v>-3750</v>
      </c>
      <c r="G248" s="123">
        <f t="shared" si="711"/>
        <v>-3750</v>
      </c>
      <c r="H248" s="120"/>
      <c r="I248" s="119"/>
      <c r="J248" s="119"/>
      <c r="K248" s="119">
        <f>SUM(K247)</f>
        <v>-3750</v>
      </c>
      <c r="L248" s="123">
        <f t="shared" si="712"/>
        <v>-3750</v>
      </c>
      <c r="M248" s="120"/>
      <c r="N248" s="119"/>
      <c r="O248" s="119"/>
      <c r="P248" s="119">
        <f>SUM(P247)</f>
        <v>-3750</v>
      </c>
      <c r="Q248" s="123">
        <f t="shared" si="713"/>
        <v>-3750</v>
      </c>
      <c r="R248" s="120"/>
      <c r="S248" s="119"/>
      <c r="T248" s="119"/>
      <c r="U248" s="119">
        <f>SUM(U247)</f>
        <v>-3750</v>
      </c>
      <c r="V248" s="123">
        <f t="shared" si="714"/>
        <v>-3750</v>
      </c>
      <c r="W248" s="120"/>
      <c r="X248" s="119">
        <f>SUM(X247)</f>
        <v>-15000</v>
      </c>
      <c r="Y248" s="131"/>
      <c r="Z248" s="130"/>
    </row>
    <row r="249" spans="1:26" x14ac:dyDescent="0.2">
      <c r="A249" s="114"/>
      <c r="B249" s="115"/>
      <c r="C249" s="116"/>
      <c r="D249" s="115"/>
      <c r="E249" s="115"/>
      <c r="F249" s="115"/>
      <c r="G249" s="115"/>
      <c r="H249" s="116"/>
      <c r="I249" s="115"/>
      <c r="J249" s="115"/>
      <c r="K249" s="115"/>
      <c r="L249" s="115"/>
      <c r="M249" s="116"/>
      <c r="N249" s="115"/>
      <c r="O249" s="115"/>
      <c r="P249" s="115"/>
      <c r="Q249" s="115"/>
      <c r="R249" s="116"/>
      <c r="S249" s="115"/>
      <c r="T249" s="115"/>
      <c r="U249" s="115"/>
      <c r="V249" s="115"/>
      <c r="W249" s="116"/>
      <c r="Y249" s="131"/>
      <c r="Z249" s="130"/>
    </row>
    <row r="250" spans="1:26" ht="12" thickBot="1" x14ac:dyDescent="0.25">
      <c r="A250" s="114" t="s">
        <v>358</v>
      </c>
      <c r="B250" s="129">
        <v>-315626</v>
      </c>
      <c r="C250" s="120"/>
      <c r="D250" s="129">
        <f>+D235-D240-D244-D248</f>
        <v>-344415.66666666669</v>
      </c>
      <c r="E250" s="129">
        <f t="shared" ref="E250:G250" si="715">+E235-E240-E244-E248</f>
        <v>-47766.757575757489</v>
      </c>
      <c r="F250" s="129">
        <f t="shared" si="715"/>
        <v>11033.242424242513</v>
      </c>
      <c r="G250" s="129">
        <f t="shared" si="715"/>
        <v>-381149.18181818171</v>
      </c>
      <c r="H250" s="120"/>
      <c r="I250" s="129">
        <f>+I235-I240-I244-I248</f>
        <v>-37716.757575757489</v>
      </c>
      <c r="J250" s="129">
        <f t="shared" ref="J250:L250" si="716">+J235-J240-J244-J248</f>
        <v>7283.2424242425132</v>
      </c>
      <c r="K250" s="129">
        <f t="shared" si="716"/>
        <v>11033.242424242513</v>
      </c>
      <c r="L250" s="129">
        <f t="shared" si="716"/>
        <v>-19400.272727272473</v>
      </c>
      <c r="M250" s="120"/>
      <c r="N250" s="129">
        <f>+N235-N240-N244-N248</f>
        <v>-52466.757575757721</v>
      </c>
      <c r="O250" s="129">
        <f t="shared" ref="O250:Q250" si="717">+O235-O240-O244-O248</f>
        <v>7283.2424242425132</v>
      </c>
      <c r="P250" s="129">
        <f t="shared" si="717"/>
        <v>11033.242424242513</v>
      </c>
      <c r="Q250" s="129">
        <f t="shared" si="717"/>
        <v>-34150.272727272706</v>
      </c>
      <c r="R250" s="120"/>
      <c r="S250" s="129">
        <f>+S235-S240-S244-S248</f>
        <v>85616.575757575774</v>
      </c>
      <c r="T250" s="129">
        <f t="shared" ref="T250:V250" si="718">+T235-T240-T244-T248</f>
        <v>85616.575757575774</v>
      </c>
      <c r="U250" s="129">
        <f t="shared" si="718"/>
        <v>29616.575757575305</v>
      </c>
      <c r="V250" s="129">
        <f t="shared" si="718"/>
        <v>200849.72727272683</v>
      </c>
      <c r="W250" s="120"/>
      <c r="X250" s="129">
        <f>+X235-X240-X244-X247</f>
        <v>-233850</v>
      </c>
      <c r="Y250" s="131"/>
      <c r="Z250" s="130"/>
    </row>
    <row r="251" spans="1:26" ht="12" thickTop="1" x14ac:dyDescent="0.2">
      <c r="A251" s="114"/>
      <c r="B251" s="115"/>
      <c r="C251" s="116"/>
      <c r="D251" s="115"/>
      <c r="E251" s="115"/>
      <c r="F251" s="115"/>
      <c r="G251" s="115"/>
      <c r="H251" s="116"/>
      <c r="I251" s="115"/>
      <c r="J251" s="115"/>
      <c r="K251" s="115"/>
      <c r="L251" s="115"/>
      <c r="M251" s="116"/>
      <c r="N251" s="115"/>
      <c r="O251" s="115"/>
      <c r="P251" s="115"/>
      <c r="Q251" s="115"/>
      <c r="R251" s="116"/>
      <c r="S251" s="115"/>
      <c r="T251" s="115"/>
      <c r="U251" s="115"/>
      <c r="V251" s="115"/>
      <c r="W251" s="116"/>
      <c r="Z251" s="130"/>
    </row>
    <row r="252" spans="1:26" x14ac:dyDescent="0.2">
      <c r="A252" s="114"/>
      <c r="B252" s="115"/>
      <c r="C252" s="116"/>
      <c r="D252" s="115"/>
      <c r="E252" s="115"/>
      <c r="F252" s="115"/>
      <c r="G252" s="115"/>
      <c r="H252" s="116"/>
      <c r="I252" s="115"/>
      <c r="J252" s="115"/>
      <c r="K252" s="115"/>
      <c r="L252" s="115"/>
      <c r="M252" s="116"/>
      <c r="N252" s="115"/>
      <c r="O252" s="115"/>
      <c r="P252" s="115"/>
      <c r="Q252" s="115"/>
      <c r="R252" s="116"/>
      <c r="S252" s="115"/>
      <c r="T252" s="115"/>
      <c r="U252" s="115"/>
      <c r="V252" s="115"/>
      <c r="W252" s="116"/>
    </row>
  </sheetData>
  <mergeCells count="1">
    <mergeCell ref="D4:W4"/>
  </mergeCells>
  <pageMargins left="0.75" right="0.75" top="0.75" bottom="0.75" header="0.03" footer="0.0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A81"/>
  <sheetViews>
    <sheetView showGridLines="0" workbookViewId="0">
      <selection activeCell="B3" sqref="B3"/>
    </sheetView>
  </sheetViews>
  <sheetFormatPr defaultColWidth="9.109375" defaultRowHeight="12.75" customHeight="1" x14ac:dyDescent="0.25"/>
  <cols>
    <col min="1" max="1" width="1.88671875" style="43" customWidth="1"/>
    <col min="2" max="2" width="30.44140625" style="43" customWidth="1"/>
    <col min="3" max="3" width="2.88671875" style="43" customWidth="1"/>
    <col min="4" max="4" width="10.6640625" style="43" customWidth="1"/>
    <col min="5" max="5" width="2.88671875" style="2" customWidth="1"/>
    <col min="6" max="21" width="10.6640625" style="43" customWidth="1"/>
    <col min="22" max="22" width="2.6640625" style="43" customWidth="1"/>
    <col min="23" max="25" width="9.6640625" style="43" bestFit="1" customWidth="1"/>
    <col min="26" max="16384" width="9.109375" style="43"/>
  </cols>
  <sheetData>
    <row r="1" spans="1:27" ht="12.75" customHeight="1" x14ac:dyDescent="0.25">
      <c r="A1" s="60" t="str">
        <f>'Cover Sheet'!A2</f>
        <v>Thurgood Marshall Academy PCS</v>
      </c>
    </row>
    <row r="2" spans="1:27" ht="13.8" x14ac:dyDescent="0.3">
      <c r="A2" s="105" t="s">
        <v>183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0"/>
      <c r="X2" s="2"/>
      <c r="Y2" s="75"/>
    </row>
    <row r="3" spans="1:27" ht="13.2" x14ac:dyDescent="0.25">
      <c r="A3" s="44"/>
      <c r="B3" s="45"/>
      <c r="C3" s="44"/>
      <c r="D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4"/>
      <c r="W3" s="45"/>
      <c r="X3" s="44"/>
      <c r="Y3" s="45"/>
    </row>
    <row r="4" spans="1:27" ht="13.2" x14ac:dyDescent="0.25">
      <c r="A4" s="2"/>
      <c r="B4" s="2"/>
      <c r="C4" s="44"/>
      <c r="D4" s="47" t="s">
        <v>179</v>
      </c>
      <c r="E4" s="48"/>
      <c r="F4" s="47" t="s">
        <v>167</v>
      </c>
      <c r="G4" s="47" t="s">
        <v>168</v>
      </c>
      <c r="H4" s="47" t="s">
        <v>169</v>
      </c>
      <c r="I4" s="47" t="s">
        <v>111</v>
      </c>
      <c r="J4" s="47" t="s">
        <v>170</v>
      </c>
      <c r="K4" s="47" t="s">
        <v>171</v>
      </c>
      <c r="L4" s="47" t="s">
        <v>172</v>
      </c>
      <c r="M4" s="47" t="s">
        <v>112</v>
      </c>
      <c r="N4" s="47" t="s">
        <v>173</v>
      </c>
      <c r="O4" s="47" t="s">
        <v>174</v>
      </c>
      <c r="P4" s="47" t="s">
        <v>175</v>
      </c>
      <c r="Q4" s="47" t="s">
        <v>113</v>
      </c>
      <c r="R4" s="47" t="s">
        <v>176</v>
      </c>
      <c r="S4" s="47" t="s">
        <v>177</v>
      </c>
      <c r="T4" s="47" t="s">
        <v>178</v>
      </c>
      <c r="U4" s="47" t="s">
        <v>114</v>
      </c>
      <c r="V4" s="44"/>
      <c r="W4" s="76"/>
      <c r="X4" s="77" t="s">
        <v>0</v>
      </c>
      <c r="Y4" s="76"/>
    </row>
    <row r="5" spans="1:27" ht="13.2" x14ac:dyDescent="0.25">
      <c r="B5" s="2"/>
      <c r="C5" s="44"/>
      <c r="D5" s="49" t="s">
        <v>65</v>
      </c>
      <c r="E5" s="50"/>
      <c r="F5" s="49" t="s">
        <v>65</v>
      </c>
      <c r="G5" s="49" t="s">
        <v>65</v>
      </c>
      <c r="H5" s="49" t="s">
        <v>65</v>
      </c>
      <c r="I5" s="49" t="s">
        <v>65</v>
      </c>
      <c r="J5" s="49" t="s">
        <v>65</v>
      </c>
      <c r="K5" s="49" t="s">
        <v>65</v>
      </c>
      <c r="L5" s="49" t="s">
        <v>65</v>
      </c>
      <c r="M5" s="49" t="s">
        <v>65</v>
      </c>
      <c r="N5" s="49" t="s">
        <v>65</v>
      </c>
      <c r="O5" s="49" t="s">
        <v>65</v>
      </c>
      <c r="P5" s="49" t="s">
        <v>65</v>
      </c>
      <c r="Q5" s="49" t="s">
        <v>65</v>
      </c>
      <c r="R5" s="49" t="s">
        <v>65</v>
      </c>
      <c r="S5" s="49" t="s">
        <v>65</v>
      </c>
      <c r="T5" s="49" t="s">
        <v>65</v>
      </c>
      <c r="U5" s="49" t="s">
        <v>65</v>
      </c>
      <c r="V5" s="44"/>
      <c r="W5" s="49" t="s">
        <v>1</v>
      </c>
      <c r="X5" s="49" t="s">
        <v>2</v>
      </c>
      <c r="Y5" s="49" t="s">
        <v>3</v>
      </c>
    </row>
    <row r="6" spans="1:27" ht="13.2" x14ac:dyDescent="0.25">
      <c r="A6" s="51" t="s">
        <v>4</v>
      </c>
      <c r="B6" s="2"/>
      <c r="C6" s="44"/>
      <c r="V6" s="44"/>
      <c r="W6" s="50"/>
      <c r="X6" s="50"/>
      <c r="Y6" s="50"/>
    </row>
    <row r="7" spans="1:27" ht="13.2" x14ac:dyDescent="0.25">
      <c r="A7" s="45"/>
      <c r="B7" s="45" t="s">
        <v>5</v>
      </c>
      <c r="C7" s="44"/>
      <c r="D7" s="52"/>
      <c r="E7" s="53"/>
      <c r="F7" s="52"/>
      <c r="G7" s="52"/>
      <c r="H7" s="52"/>
      <c r="I7" s="53">
        <f>SUM(F7:H7)</f>
        <v>0</v>
      </c>
      <c r="J7" s="52"/>
      <c r="K7" s="52"/>
      <c r="L7" s="52"/>
      <c r="M7" s="53">
        <f>SUM(J7:L7)</f>
        <v>0</v>
      </c>
      <c r="N7" s="52"/>
      <c r="O7" s="52"/>
      <c r="P7" s="52"/>
      <c r="Q7" s="53">
        <f>SUM(N7:P7)</f>
        <v>0</v>
      </c>
      <c r="R7" s="52"/>
      <c r="S7" s="52"/>
      <c r="T7" s="52"/>
      <c r="U7" s="53">
        <f>SUM(R7:T7)</f>
        <v>0</v>
      </c>
      <c r="V7" s="44"/>
      <c r="W7" s="53">
        <f>SUM(I7,M7,Q7,U7)</f>
        <v>0</v>
      </c>
      <c r="X7" s="53" t="e">
        <f>IF('Cover Sheet'!$A$9=References!$A$3,#REF!,IF('Cover Sheet'!$A$9=References!$A$4,SUM(#REF!,#REF!),IF('Cover Sheet'!$A$9=References!$A$5,SUM(#REF!,#REF!,#REF!),SUM(#REF!,#REF!,#REF!,#REF!))))</f>
        <v>#REF!</v>
      </c>
      <c r="Y7" s="65" t="e">
        <f>W7-X7</f>
        <v>#REF!</v>
      </c>
      <c r="AA7" s="53" t="e">
        <f>IF('Cover Sheet'!$A$9=References!$A$3,#REF!,IF('Cover Sheet'!$A$9=References!$A$4,SUM(#REF!,#REF!),IF('Cover Sheet'!$A$9=References!$A$5,SUM(#REF!,#REF!,#REF!),SUM(#REF!,#REF!,#REF!,#REF!))))</f>
        <v>#REF!</v>
      </c>
    </row>
    <row r="8" spans="1:27" ht="13.2" x14ac:dyDescent="0.25">
      <c r="A8" s="45"/>
      <c r="B8" s="45" t="s">
        <v>6</v>
      </c>
      <c r="C8" s="44"/>
      <c r="D8" s="52"/>
      <c r="E8" s="53"/>
      <c r="F8" s="52"/>
      <c r="G8" s="52"/>
      <c r="H8" s="52"/>
      <c r="I8" s="53">
        <f t="shared" ref="I8:I14" si="0">SUM(F8:H8)</f>
        <v>0</v>
      </c>
      <c r="J8" s="52"/>
      <c r="K8" s="52"/>
      <c r="L8" s="52"/>
      <c r="M8" s="53">
        <f t="shared" ref="M8:M14" si="1">SUM(J8:L8)</f>
        <v>0</v>
      </c>
      <c r="N8" s="52"/>
      <c r="O8" s="52"/>
      <c r="P8" s="52"/>
      <c r="Q8" s="53">
        <f t="shared" ref="Q8:Q14" si="2">SUM(N8:P8)</f>
        <v>0</v>
      </c>
      <c r="R8" s="52"/>
      <c r="S8" s="52"/>
      <c r="T8" s="52"/>
      <c r="U8" s="53">
        <f t="shared" ref="U8:U14" si="3">SUM(R8:T8)</f>
        <v>0</v>
      </c>
      <c r="V8" s="44"/>
      <c r="W8" s="53">
        <f t="shared" ref="W8:W13" si="4">SUM(I8,M8,Q8,U8)</f>
        <v>0</v>
      </c>
      <c r="X8" s="65" t="e">
        <f>IF('Cover Sheet'!$A$9=References!$A$3,#REF!,IF('Cover Sheet'!$A$9=References!$A$4,SUM(#REF!,#REF!),IF('Cover Sheet'!$A$9=References!$A$5,SUM(#REF!,#REF!,#REF!),SUM(#REF!,#REF!,#REF!,#REF!))))</f>
        <v>#REF!</v>
      </c>
      <c r="Y8" s="65" t="e">
        <f t="shared" ref="Y8:Y14" si="5">W8-X8</f>
        <v>#REF!</v>
      </c>
    </row>
    <row r="9" spans="1:27" ht="13.2" x14ac:dyDescent="0.25">
      <c r="A9" s="45"/>
      <c r="B9" s="45" t="s">
        <v>7</v>
      </c>
      <c r="C9" s="44"/>
      <c r="D9" s="52"/>
      <c r="E9" s="53"/>
      <c r="F9" s="52"/>
      <c r="G9" s="52"/>
      <c r="H9" s="52"/>
      <c r="I9" s="53">
        <f t="shared" si="0"/>
        <v>0</v>
      </c>
      <c r="J9" s="52"/>
      <c r="K9" s="52"/>
      <c r="L9" s="52"/>
      <c r="M9" s="53">
        <f t="shared" si="1"/>
        <v>0</v>
      </c>
      <c r="N9" s="52"/>
      <c r="O9" s="52"/>
      <c r="P9" s="52"/>
      <c r="Q9" s="53">
        <f t="shared" si="2"/>
        <v>0</v>
      </c>
      <c r="R9" s="52"/>
      <c r="S9" s="52"/>
      <c r="T9" s="52"/>
      <c r="U9" s="53">
        <f t="shared" si="3"/>
        <v>0</v>
      </c>
      <c r="V9" s="44"/>
      <c r="W9" s="53">
        <f t="shared" si="4"/>
        <v>0</v>
      </c>
      <c r="X9" s="65" t="e">
        <f>IF('Cover Sheet'!$A$9=References!$A$3,#REF!,IF('Cover Sheet'!$A$9=References!$A$4,SUM(#REF!,#REF!),IF('Cover Sheet'!$A$9=References!$A$5,SUM(#REF!,#REF!,#REF!),SUM(#REF!,#REF!,#REF!,#REF!))))</f>
        <v>#REF!</v>
      </c>
      <c r="Y9" s="65" t="e">
        <f t="shared" si="5"/>
        <v>#REF!</v>
      </c>
    </row>
    <row r="10" spans="1:27" ht="13.2" x14ac:dyDescent="0.25">
      <c r="A10" s="45"/>
      <c r="B10" s="45" t="s">
        <v>8</v>
      </c>
      <c r="C10" s="44"/>
      <c r="D10" s="52"/>
      <c r="E10" s="53"/>
      <c r="F10" s="52"/>
      <c r="G10" s="52"/>
      <c r="H10" s="52"/>
      <c r="I10" s="53">
        <f t="shared" si="0"/>
        <v>0</v>
      </c>
      <c r="J10" s="52"/>
      <c r="K10" s="52"/>
      <c r="L10" s="52"/>
      <c r="M10" s="53">
        <f t="shared" si="1"/>
        <v>0</v>
      </c>
      <c r="N10" s="52"/>
      <c r="O10" s="52"/>
      <c r="P10" s="52"/>
      <c r="Q10" s="53">
        <f t="shared" si="2"/>
        <v>0</v>
      </c>
      <c r="R10" s="52"/>
      <c r="S10" s="52"/>
      <c r="T10" s="52"/>
      <c r="U10" s="53">
        <f t="shared" si="3"/>
        <v>0</v>
      </c>
      <c r="V10" s="44"/>
      <c r="W10" s="53">
        <f t="shared" si="4"/>
        <v>0</v>
      </c>
      <c r="X10" s="65" t="e">
        <f>IF('Cover Sheet'!$A$9=References!$A$3,#REF!,IF('Cover Sheet'!$A$9=References!$A$4,SUM(#REF!,#REF!),IF('Cover Sheet'!$A$9=References!$A$5,SUM(#REF!,#REF!,#REF!),SUM(#REF!,#REF!,#REF!,#REF!))))</f>
        <v>#REF!</v>
      </c>
      <c r="Y10" s="65" t="e">
        <f t="shared" si="5"/>
        <v>#REF!</v>
      </c>
    </row>
    <row r="11" spans="1:27" ht="13.2" x14ac:dyDescent="0.25">
      <c r="A11" s="45"/>
      <c r="B11" s="45" t="s">
        <v>9</v>
      </c>
      <c r="C11" s="44"/>
      <c r="D11" s="52"/>
      <c r="E11" s="53"/>
      <c r="F11" s="52"/>
      <c r="G11" s="52"/>
      <c r="H11" s="52"/>
      <c r="I11" s="53">
        <f t="shared" si="0"/>
        <v>0</v>
      </c>
      <c r="J11" s="52"/>
      <c r="K11" s="52"/>
      <c r="L11" s="52"/>
      <c r="M11" s="53">
        <f t="shared" si="1"/>
        <v>0</v>
      </c>
      <c r="N11" s="52"/>
      <c r="O11" s="52"/>
      <c r="P11" s="52"/>
      <c r="Q11" s="53">
        <f t="shared" si="2"/>
        <v>0</v>
      </c>
      <c r="R11" s="52"/>
      <c r="S11" s="52"/>
      <c r="T11" s="52"/>
      <c r="U11" s="53">
        <f t="shared" si="3"/>
        <v>0</v>
      </c>
      <c r="V11" s="44"/>
      <c r="W11" s="53">
        <f t="shared" si="4"/>
        <v>0</v>
      </c>
      <c r="X11" s="65" t="e">
        <f>IF('Cover Sheet'!$A$9=References!$A$3,#REF!,IF('Cover Sheet'!$A$9=References!$A$4,SUM(#REF!,#REF!),IF('Cover Sheet'!$A$9=References!$A$5,SUM(#REF!,#REF!,#REF!),SUM(#REF!,#REF!,#REF!,#REF!))))</f>
        <v>#REF!</v>
      </c>
      <c r="Y11" s="65" t="e">
        <f t="shared" si="5"/>
        <v>#REF!</v>
      </c>
    </row>
    <row r="12" spans="1:27" ht="13.2" x14ac:dyDescent="0.25">
      <c r="A12" s="45"/>
      <c r="B12" s="45" t="s">
        <v>10</v>
      </c>
      <c r="C12" s="44"/>
      <c r="D12" s="52"/>
      <c r="E12" s="53"/>
      <c r="F12" s="52"/>
      <c r="G12" s="52"/>
      <c r="H12" s="52"/>
      <c r="I12" s="53">
        <f t="shared" si="0"/>
        <v>0</v>
      </c>
      <c r="J12" s="52"/>
      <c r="K12" s="52"/>
      <c r="L12" s="52"/>
      <c r="M12" s="53">
        <f t="shared" si="1"/>
        <v>0</v>
      </c>
      <c r="N12" s="52"/>
      <c r="O12" s="52"/>
      <c r="P12" s="52"/>
      <c r="Q12" s="53">
        <f t="shared" si="2"/>
        <v>0</v>
      </c>
      <c r="R12" s="52"/>
      <c r="S12" s="52"/>
      <c r="T12" s="52"/>
      <c r="U12" s="53">
        <f t="shared" si="3"/>
        <v>0</v>
      </c>
      <c r="V12" s="44"/>
      <c r="W12" s="53">
        <f t="shared" si="4"/>
        <v>0</v>
      </c>
      <c r="X12" s="65" t="e">
        <f>IF('Cover Sheet'!$A$9=References!$A$3,#REF!,IF('Cover Sheet'!$A$9=References!$A$4,SUM(#REF!,#REF!),IF('Cover Sheet'!$A$9=References!$A$5,SUM(#REF!,#REF!,#REF!),SUM(#REF!,#REF!,#REF!,#REF!))))</f>
        <v>#REF!</v>
      </c>
      <c r="Y12" s="65" t="e">
        <f t="shared" si="5"/>
        <v>#REF!</v>
      </c>
    </row>
    <row r="13" spans="1:27" ht="13.2" x14ac:dyDescent="0.25">
      <c r="A13" s="45"/>
      <c r="B13" s="45" t="s">
        <v>11</v>
      </c>
      <c r="C13" s="44"/>
      <c r="D13" s="52"/>
      <c r="E13" s="53"/>
      <c r="F13" s="52"/>
      <c r="G13" s="52"/>
      <c r="H13" s="52"/>
      <c r="I13" s="53">
        <f t="shared" si="0"/>
        <v>0</v>
      </c>
      <c r="J13" s="52"/>
      <c r="K13" s="52"/>
      <c r="L13" s="52"/>
      <c r="M13" s="53">
        <f t="shared" si="1"/>
        <v>0</v>
      </c>
      <c r="N13" s="52"/>
      <c r="O13" s="52"/>
      <c r="P13" s="52"/>
      <c r="Q13" s="53">
        <f t="shared" si="2"/>
        <v>0</v>
      </c>
      <c r="R13" s="52"/>
      <c r="S13" s="52"/>
      <c r="T13" s="52"/>
      <c r="U13" s="53">
        <f t="shared" si="3"/>
        <v>0</v>
      </c>
      <c r="V13" s="44"/>
      <c r="W13" s="53">
        <f t="shared" si="4"/>
        <v>0</v>
      </c>
      <c r="X13" s="65" t="e">
        <f>IF('Cover Sheet'!$A$9=References!$A$3,#REF!,IF('Cover Sheet'!$A$9=References!$A$4,SUM(#REF!,#REF!),IF('Cover Sheet'!$A$9=References!$A$5,SUM(#REF!,#REF!,#REF!),SUM(#REF!,#REF!,#REF!,#REF!))))</f>
        <v>#REF!</v>
      </c>
      <c r="Y13" s="65" t="e">
        <f t="shared" si="5"/>
        <v>#REF!</v>
      </c>
    </row>
    <row r="14" spans="1:27" ht="13.2" x14ac:dyDescent="0.25">
      <c r="A14" s="45"/>
      <c r="B14" s="54" t="s">
        <v>12</v>
      </c>
      <c r="C14" s="44"/>
      <c r="D14" s="55">
        <f>SUM(D7:D13)</f>
        <v>0</v>
      </c>
      <c r="E14" s="56"/>
      <c r="F14" s="55">
        <f>SUM(F7:F13)</f>
        <v>0</v>
      </c>
      <c r="G14" s="55">
        <f>SUM(G7:G13)</f>
        <v>0</v>
      </c>
      <c r="H14" s="55">
        <f>SUM(H7:H13)</f>
        <v>0</v>
      </c>
      <c r="I14" s="55">
        <f t="shared" si="0"/>
        <v>0</v>
      </c>
      <c r="J14" s="55">
        <f>SUM(J7:J13)</f>
        <v>0</v>
      </c>
      <c r="K14" s="55">
        <f>SUM(K7:K13)</f>
        <v>0</v>
      </c>
      <c r="L14" s="55">
        <f>SUM(L7:L13)</f>
        <v>0</v>
      </c>
      <c r="M14" s="55">
        <f t="shared" si="1"/>
        <v>0</v>
      </c>
      <c r="N14" s="55">
        <f>SUM(N7:N13)</f>
        <v>0</v>
      </c>
      <c r="O14" s="55">
        <f>SUM(O7:O13)</f>
        <v>0</v>
      </c>
      <c r="P14" s="55">
        <f>SUM(P7:P13)</f>
        <v>0</v>
      </c>
      <c r="Q14" s="55">
        <f t="shared" si="2"/>
        <v>0</v>
      </c>
      <c r="R14" s="55">
        <f>SUM(R7:R13)</f>
        <v>0</v>
      </c>
      <c r="S14" s="55">
        <f>SUM(S7:S13)</f>
        <v>0</v>
      </c>
      <c r="T14" s="55">
        <f>SUM(T7:T13)</f>
        <v>0</v>
      </c>
      <c r="U14" s="55">
        <f t="shared" si="3"/>
        <v>0</v>
      </c>
      <c r="V14" s="44"/>
      <c r="W14" s="55">
        <f>SUM(W7:W13)</f>
        <v>0</v>
      </c>
      <c r="X14" s="55" t="e">
        <f>SUM(X7:X13)</f>
        <v>#REF!</v>
      </c>
      <c r="Y14" s="55" t="e">
        <f t="shared" si="5"/>
        <v>#REF!</v>
      </c>
    </row>
    <row r="15" spans="1:27" ht="13.2" x14ac:dyDescent="0.25">
      <c r="A15" s="45"/>
      <c r="B15" s="57"/>
      <c r="C15" s="44"/>
      <c r="D15" s="58"/>
      <c r="E15" s="59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44"/>
      <c r="W15" s="58"/>
      <c r="X15" s="58"/>
      <c r="Y15" s="58"/>
    </row>
    <row r="16" spans="1:27" ht="13.2" x14ac:dyDescent="0.25">
      <c r="A16" s="60" t="s">
        <v>13</v>
      </c>
      <c r="B16" s="2"/>
      <c r="C16" s="44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44"/>
      <c r="W16" s="61"/>
      <c r="X16" s="61"/>
      <c r="Y16" s="61"/>
    </row>
    <row r="17" spans="1:25" ht="13.8" x14ac:dyDescent="0.3">
      <c r="A17" s="62" t="s">
        <v>14</v>
      </c>
      <c r="B17" s="2"/>
      <c r="C17" s="44"/>
      <c r="D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4"/>
      <c r="W17" s="2"/>
      <c r="X17" s="2"/>
      <c r="Y17" s="2"/>
    </row>
    <row r="18" spans="1:25" ht="13.2" x14ac:dyDescent="0.25">
      <c r="A18" s="45"/>
      <c r="B18" s="2" t="s">
        <v>15</v>
      </c>
      <c r="C18" s="44"/>
      <c r="D18" s="63"/>
      <c r="E18" s="64"/>
      <c r="F18" s="63"/>
      <c r="G18" s="63"/>
      <c r="H18" s="63"/>
      <c r="I18" s="65">
        <f t="shared" ref="I18:I32" si="6">SUM(F18:H18)</f>
        <v>0</v>
      </c>
      <c r="J18" s="63"/>
      <c r="K18" s="63"/>
      <c r="L18" s="63"/>
      <c r="M18" s="65">
        <f t="shared" ref="M18:M32" si="7">SUM(J18:L18)</f>
        <v>0</v>
      </c>
      <c r="N18" s="63"/>
      <c r="O18" s="63"/>
      <c r="P18" s="63"/>
      <c r="Q18" s="65">
        <f t="shared" ref="Q18:Q32" si="8">SUM(N18:P18)</f>
        <v>0</v>
      </c>
      <c r="R18" s="63"/>
      <c r="S18" s="63"/>
      <c r="T18" s="63"/>
      <c r="U18" s="65">
        <f t="shared" ref="U18:U32" si="9">SUM(R18:T18)</f>
        <v>0</v>
      </c>
      <c r="V18" s="44"/>
      <c r="W18" s="53">
        <f t="shared" ref="W18:W31" si="10">SUM(I18,M18,Q18,U18)</f>
        <v>0</v>
      </c>
      <c r="X18" s="65" t="e">
        <f>IF('Cover Sheet'!$A$9=References!$A$3,#REF!,IF('Cover Sheet'!$A$9=References!$A$4,SUM(#REF!,#REF!),IF('Cover Sheet'!$A$9=References!$A$5,SUM(#REF!,#REF!,#REF!),SUM(#REF!,#REF!,#REF!,#REF!))))</f>
        <v>#REF!</v>
      </c>
      <c r="Y18" s="65" t="e">
        <f>X18-W18</f>
        <v>#REF!</v>
      </c>
    </row>
    <row r="19" spans="1:25" ht="13.2" x14ac:dyDescent="0.25">
      <c r="A19" s="45"/>
      <c r="B19" s="2" t="s">
        <v>16</v>
      </c>
      <c r="C19" s="44"/>
      <c r="D19" s="63"/>
      <c r="E19" s="64"/>
      <c r="F19" s="63"/>
      <c r="G19" s="63"/>
      <c r="H19" s="63"/>
      <c r="I19" s="65">
        <f t="shared" si="6"/>
        <v>0</v>
      </c>
      <c r="J19" s="63"/>
      <c r="K19" s="63"/>
      <c r="L19" s="63"/>
      <c r="M19" s="65">
        <f t="shared" si="7"/>
        <v>0</v>
      </c>
      <c r="N19" s="63"/>
      <c r="O19" s="63"/>
      <c r="P19" s="63"/>
      <c r="Q19" s="65">
        <f t="shared" si="8"/>
        <v>0</v>
      </c>
      <c r="R19" s="63"/>
      <c r="S19" s="63"/>
      <c r="T19" s="63"/>
      <c r="U19" s="65">
        <f t="shared" si="9"/>
        <v>0</v>
      </c>
      <c r="V19" s="44"/>
      <c r="W19" s="53">
        <f t="shared" si="10"/>
        <v>0</v>
      </c>
      <c r="X19" s="65" t="e">
        <f>IF('Cover Sheet'!$A$9=References!$A$3,#REF!,IF('Cover Sheet'!$A$9=References!$A$4,SUM(#REF!,#REF!),IF('Cover Sheet'!$A$9=References!$A$5,SUM(#REF!,#REF!,#REF!),SUM(#REF!,#REF!,#REF!,#REF!))))</f>
        <v>#REF!</v>
      </c>
      <c r="Y19" s="65" t="e">
        <f t="shared" ref="Y19:Y31" si="11">X19-W19</f>
        <v>#REF!</v>
      </c>
    </row>
    <row r="20" spans="1:25" ht="13.2" x14ac:dyDescent="0.25">
      <c r="A20" s="45"/>
      <c r="B20" s="2" t="s">
        <v>17</v>
      </c>
      <c r="C20" s="44"/>
      <c r="D20" s="63"/>
      <c r="E20" s="64"/>
      <c r="F20" s="63"/>
      <c r="G20" s="63"/>
      <c r="H20" s="63"/>
      <c r="I20" s="65">
        <f t="shared" si="6"/>
        <v>0</v>
      </c>
      <c r="J20" s="63"/>
      <c r="K20" s="63"/>
      <c r="L20" s="63"/>
      <c r="M20" s="65">
        <f t="shared" si="7"/>
        <v>0</v>
      </c>
      <c r="N20" s="63"/>
      <c r="O20" s="63"/>
      <c r="P20" s="63"/>
      <c r="Q20" s="65">
        <f t="shared" si="8"/>
        <v>0</v>
      </c>
      <c r="R20" s="63"/>
      <c r="S20" s="63"/>
      <c r="T20" s="63"/>
      <c r="U20" s="65">
        <f t="shared" si="9"/>
        <v>0</v>
      </c>
      <c r="V20" s="44"/>
      <c r="W20" s="53">
        <f t="shared" si="10"/>
        <v>0</v>
      </c>
      <c r="X20" s="65" t="e">
        <f>IF('Cover Sheet'!$A$9=References!$A$3,#REF!,IF('Cover Sheet'!$A$9=References!$A$4,SUM(#REF!,#REF!),IF('Cover Sheet'!$A$9=References!$A$5,SUM(#REF!,#REF!,#REF!),SUM(#REF!,#REF!,#REF!,#REF!))))</f>
        <v>#REF!</v>
      </c>
      <c r="Y20" s="65" t="e">
        <f t="shared" si="11"/>
        <v>#REF!</v>
      </c>
    </row>
    <row r="21" spans="1:25" ht="13.2" x14ac:dyDescent="0.25">
      <c r="A21" s="45"/>
      <c r="B21" s="2" t="s">
        <v>18</v>
      </c>
      <c r="C21" s="44"/>
      <c r="D21" s="63"/>
      <c r="E21" s="64"/>
      <c r="F21" s="63"/>
      <c r="G21" s="63"/>
      <c r="H21" s="63"/>
      <c r="I21" s="65">
        <f t="shared" si="6"/>
        <v>0</v>
      </c>
      <c r="J21" s="63"/>
      <c r="K21" s="63"/>
      <c r="L21" s="63"/>
      <c r="M21" s="65">
        <f t="shared" si="7"/>
        <v>0</v>
      </c>
      <c r="N21" s="63"/>
      <c r="O21" s="63"/>
      <c r="P21" s="63"/>
      <c r="Q21" s="65">
        <f t="shared" si="8"/>
        <v>0</v>
      </c>
      <c r="R21" s="63"/>
      <c r="S21" s="63"/>
      <c r="T21" s="63"/>
      <c r="U21" s="65">
        <f t="shared" si="9"/>
        <v>0</v>
      </c>
      <c r="V21" s="44"/>
      <c r="W21" s="53">
        <f t="shared" si="10"/>
        <v>0</v>
      </c>
      <c r="X21" s="65" t="e">
        <f>IF('Cover Sheet'!$A$9=References!$A$3,#REF!,IF('Cover Sheet'!$A$9=References!$A$4,SUM(#REF!,#REF!),IF('Cover Sheet'!$A$9=References!$A$5,SUM(#REF!,#REF!,#REF!),SUM(#REF!,#REF!,#REF!,#REF!))))</f>
        <v>#REF!</v>
      </c>
      <c r="Y21" s="65" t="e">
        <f t="shared" si="11"/>
        <v>#REF!</v>
      </c>
    </row>
    <row r="22" spans="1:25" ht="13.2" x14ac:dyDescent="0.25">
      <c r="A22" s="45"/>
      <c r="B22" s="2" t="s">
        <v>19</v>
      </c>
      <c r="C22" s="44"/>
      <c r="D22" s="63"/>
      <c r="E22" s="64"/>
      <c r="F22" s="63"/>
      <c r="G22" s="63"/>
      <c r="H22" s="63"/>
      <c r="I22" s="65">
        <f t="shared" si="6"/>
        <v>0</v>
      </c>
      <c r="J22" s="63"/>
      <c r="K22" s="63"/>
      <c r="L22" s="63"/>
      <c r="M22" s="65">
        <f t="shared" si="7"/>
        <v>0</v>
      </c>
      <c r="N22" s="63"/>
      <c r="O22" s="63"/>
      <c r="P22" s="63"/>
      <c r="Q22" s="65">
        <f t="shared" si="8"/>
        <v>0</v>
      </c>
      <c r="R22" s="63"/>
      <c r="S22" s="63"/>
      <c r="T22" s="63"/>
      <c r="U22" s="65">
        <f t="shared" si="9"/>
        <v>0</v>
      </c>
      <c r="V22" s="44"/>
      <c r="W22" s="53">
        <f t="shared" si="10"/>
        <v>0</v>
      </c>
      <c r="X22" s="65" t="e">
        <f>IF('Cover Sheet'!$A$9=References!$A$3,#REF!,IF('Cover Sheet'!$A$9=References!$A$4,SUM(#REF!,#REF!),IF('Cover Sheet'!$A$9=References!$A$5,SUM(#REF!,#REF!,#REF!),SUM(#REF!,#REF!,#REF!,#REF!))))</f>
        <v>#REF!</v>
      </c>
      <c r="Y22" s="65" t="e">
        <f t="shared" si="11"/>
        <v>#REF!</v>
      </c>
    </row>
    <row r="23" spans="1:25" ht="13.2" x14ac:dyDescent="0.25">
      <c r="A23" s="45"/>
      <c r="B23" s="2" t="s">
        <v>20</v>
      </c>
      <c r="C23" s="44"/>
      <c r="D23" s="63"/>
      <c r="E23" s="64"/>
      <c r="F23" s="63"/>
      <c r="G23" s="63"/>
      <c r="H23" s="63"/>
      <c r="I23" s="65">
        <f t="shared" si="6"/>
        <v>0</v>
      </c>
      <c r="J23" s="63"/>
      <c r="K23" s="63"/>
      <c r="L23" s="63"/>
      <c r="M23" s="65">
        <f t="shared" si="7"/>
        <v>0</v>
      </c>
      <c r="N23" s="63"/>
      <c r="O23" s="63"/>
      <c r="P23" s="63"/>
      <c r="Q23" s="65">
        <f t="shared" si="8"/>
        <v>0</v>
      </c>
      <c r="R23" s="63"/>
      <c r="S23" s="63"/>
      <c r="T23" s="63"/>
      <c r="U23" s="65">
        <f t="shared" si="9"/>
        <v>0</v>
      </c>
      <c r="V23" s="44"/>
      <c r="W23" s="53">
        <f t="shared" si="10"/>
        <v>0</v>
      </c>
      <c r="X23" s="65" t="e">
        <f>IF('Cover Sheet'!$A$9=References!$A$3,#REF!,IF('Cover Sheet'!$A$9=References!$A$4,SUM(#REF!,#REF!),IF('Cover Sheet'!$A$9=References!$A$5,SUM(#REF!,#REF!,#REF!),SUM(#REF!,#REF!,#REF!,#REF!))))</f>
        <v>#REF!</v>
      </c>
      <c r="Y23" s="65" t="e">
        <f t="shared" si="11"/>
        <v>#REF!</v>
      </c>
    </row>
    <row r="24" spans="1:25" ht="13.2" x14ac:dyDescent="0.25">
      <c r="A24" s="45"/>
      <c r="B24" s="2" t="s">
        <v>21</v>
      </c>
      <c r="C24" s="44"/>
      <c r="D24" s="63"/>
      <c r="E24" s="64"/>
      <c r="F24" s="63"/>
      <c r="G24" s="63"/>
      <c r="H24" s="63"/>
      <c r="I24" s="65">
        <f t="shared" si="6"/>
        <v>0</v>
      </c>
      <c r="J24" s="63"/>
      <c r="K24" s="63"/>
      <c r="L24" s="63"/>
      <c r="M24" s="65">
        <f t="shared" si="7"/>
        <v>0</v>
      </c>
      <c r="N24" s="63"/>
      <c r="O24" s="63"/>
      <c r="P24" s="63"/>
      <c r="Q24" s="65">
        <f t="shared" si="8"/>
        <v>0</v>
      </c>
      <c r="R24" s="63"/>
      <c r="S24" s="63"/>
      <c r="T24" s="63"/>
      <c r="U24" s="65">
        <f t="shared" si="9"/>
        <v>0</v>
      </c>
      <c r="V24" s="44"/>
      <c r="W24" s="53">
        <f t="shared" si="10"/>
        <v>0</v>
      </c>
      <c r="X24" s="65" t="e">
        <f>IF('Cover Sheet'!$A$9=References!$A$3,#REF!,IF('Cover Sheet'!$A$9=References!$A$4,SUM(#REF!,#REF!),IF('Cover Sheet'!$A$9=References!$A$5,SUM(#REF!,#REF!,#REF!),SUM(#REF!,#REF!,#REF!,#REF!))))</f>
        <v>#REF!</v>
      </c>
      <c r="Y24" s="65" t="e">
        <f t="shared" si="11"/>
        <v>#REF!</v>
      </c>
    </row>
    <row r="25" spans="1:25" ht="13.2" x14ac:dyDescent="0.25">
      <c r="A25" s="45"/>
      <c r="B25" s="2" t="s">
        <v>22</v>
      </c>
      <c r="C25" s="44"/>
      <c r="D25" s="63"/>
      <c r="E25" s="64"/>
      <c r="F25" s="63"/>
      <c r="G25" s="63"/>
      <c r="H25" s="63"/>
      <c r="I25" s="65">
        <f t="shared" si="6"/>
        <v>0</v>
      </c>
      <c r="J25" s="63"/>
      <c r="K25" s="63"/>
      <c r="L25" s="63"/>
      <c r="M25" s="65">
        <f t="shared" si="7"/>
        <v>0</v>
      </c>
      <c r="N25" s="63"/>
      <c r="O25" s="63"/>
      <c r="P25" s="63"/>
      <c r="Q25" s="65">
        <f t="shared" si="8"/>
        <v>0</v>
      </c>
      <c r="R25" s="63"/>
      <c r="S25" s="63"/>
      <c r="T25" s="63"/>
      <c r="U25" s="65">
        <f t="shared" si="9"/>
        <v>0</v>
      </c>
      <c r="V25" s="44"/>
      <c r="W25" s="53">
        <f t="shared" si="10"/>
        <v>0</v>
      </c>
      <c r="X25" s="65" t="e">
        <f>IF('Cover Sheet'!$A$9=References!$A$3,#REF!,IF('Cover Sheet'!$A$9=References!$A$4,SUM(#REF!,#REF!),IF('Cover Sheet'!$A$9=References!$A$5,SUM(#REF!,#REF!,#REF!),SUM(#REF!,#REF!,#REF!,#REF!))))</f>
        <v>#REF!</v>
      </c>
      <c r="Y25" s="65" t="e">
        <f t="shared" si="11"/>
        <v>#REF!</v>
      </c>
    </row>
    <row r="26" spans="1:25" ht="13.2" x14ac:dyDescent="0.25">
      <c r="A26" s="45"/>
      <c r="B26" s="2" t="s">
        <v>23</v>
      </c>
      <c r="C26" s="44"/>
      <c r="D26" s="63"/>
      <c r="E26" s="64"/>
      <c r="F26" s="63"/>
      <c r="G26" s="63"/>
      <c r="H26" s="63"/>
      <c r="I26" s="65">
        <f t="shared" si="6"/>
        <v>0</v>
      </c>
      <c r="J26" s="63"/>
      <c r="K26" s="63"/>
      <c r="L26" s="63"/>
      <c r="M26" s="65">
        <f t="shared" si="7"/>
        <v>0</v>
      </c>
      <c r="N26" s="63"/>
      <c r="O26" s="63"/>
      <c r="P26" s="63"/>
      <c r="Q26" s="65">
        <f t="shared" si="8"/>
        <v>0</v>
      </c>
      <c r="R26" s="63"/>
      <c r="S26" s="63"/>
      <c r="T26" s="63"/>
      <c r="U26" s="65">
        <f t="shared" si="9"/>
        <v>0</v>
      </c>
      <c r="V26" s="44"/>
      <c r="W26" s="53">
        <f t="shared" si="10"/>
        <v>0</v>
      </c>
      <c r="X26" s="65" t="e">
        <f>IF('Cover Sheet'!$A$9=References!$A$3,#REF!,IF('Cover Sheet'!$A$9=References!$A$4,SUM(#REF!,#REF!),IF('Cover Sheet'!$A$9=References!$A$5,SUM(#REF!,#REF!,#REF!),SUM(#REF!,#REF!,#REF!,#REF!))))</f>
        <v>#REF!</v>
      </c>
      <c r="Y26" s="65" t="e">
        <f t="shared" si="11"/>
        <v>#REF!</v>
      </c>
    </row>
    <row r="27" spans="1:25" ht="13.2" x14ac:dyDescent="0.25">
      <c r="A27" s="45"/>
      <c r="B27" s="2" t="s">
        <v>24</v>
      </c>
      <c r="C27" s="44"/>
      <c r="D27" s="63"/>
      <c r="E27" s="64"/>
      <c r="F27" s="63"/>
      <c r="G27" s="63"/>
      <c r="H27" s="63"/>
      <c r="I27" s="65">
        <f t="shared" si="6"/>
        <v>0</v>
      </c>
      <c r="J27" s="63"/>
      <c r="K27" s="63"/>
      <c r="L27" s="63"/>
      <c r="M27" s="65">
        <f t="shared" si="7"/>
        <v>0</v>
      </c>
      <c r="N27" s="63"/>
      <c r="O27" s="63"/>
      <c r="P27" s="63"/>
      <c r="Q27" s="65">
        <f t="shared" si="8"/>
        <v>0</v>
      </c>
      <c r="R27" s="63"/>
      <c r="S27" s="63"/>
      <c r="T27" s="63"/>
      <c r="U27" s="65">
        <f t="shared" si="9"/>
        <v>0</v>
      </c>
      <c r="V27" s="44"/>
      <c r="W27" s="53">
        <f t="shared" si="10"/>
        <v>0</v>
      </c>
      <c r="X27" s="65" t="e">
        <f>IF('Cover Sheet'!$A$9=References!$A$3,#REF!,IF('Cover Sheet'!$A$9=References!$A$4,SUM(#REF!,#REF!),IF('Cover Sheet'!$A$9=References!$A$5,SUM(#REF!,#REF!,#REF!),SUM(#REF!,#REF!,#REF!,#REF!))))</f>
        <v>#REF!</v>
      </c>
      <c r="Y27" s="65" t="e">
        <f t="shared" si="11"/>
        <v>#REF!</v>
      </c>
    </row>
    <row r="28" spans="1:25" ht="13.2" x14ac:dyDescent="0.25">
      <c r="A28" s="45"/>
      <c r="B28" s="2" t="s">
        <v>25</v>
      </c>
      <c r="C28" s="44"/>
      <c r="D28" s="63"/>
      <c r="E28" s="64"/>
      <c r="F28" s="63"/>
      <c r="G28" s="63"/>
      <c r="H28" s="63"/>
      <c r="I28" s="65">
        <f t="shared" si="6"/>
        <v>0</v>
      </c>
      <c r="J28" s="63"/>
      <c r="K28" s="63"/>
      <c r="L28" s="63"/>
      <c r="M28" s="65">
        <f t="shared" si="7"/>
        <v>0</v>
      </c>
      <c r="N28" s="63"/>
      <c r="O28" s="63"/>
      <c r="P28" s="63"/>
      <c r="Q28" s="65">
        <f t="shared" si="8"/>
        <v>0</v>
      </c>
      <c r="R28" s="63"/>
      <c r="S28" s="63"/>
      <c r="T28" s="63"/>
      <c r="U28" s="65">
        <f t="shared" si="9"/>
        <v>0</v>
      </c>
      <c r="V28" s="44"/>
      <c r="W28" s="53">
        <f t="shared" si="10"/>
        <v>0</v>
      </c>
      <c r="X28" s="65" t="e">
        <f>IF('Cover Sheet'!$A$9=References!$A$3,#REF!,IF('Cover Sheet'!$A$9=References!$A$4,SUM(#REF!,#REF!),IF('Cover Sheet'!$A$9=References!$A$5,SUM(#REF!,#REF!,#REF!),SUM(#REF!,#REF!,#REF!,#REF!))))</f>
        <v>#REF!</v>
      </c>
      <c r="Y28" s="65" t="e">
        <f t="shared" si="11"/>
        <v>#REF!</v>
      </c>
    </row>
    <row r="29" spans="1:25" ht="13.2" x14ac:dyDescent="0.25">
      <c r="A29" s="45"/>
      <c r="B29" s="2" t="s">
        <v>26</v>
      </c>
      <c r="C29" s="44"/>
      <c r="D29" s="63"/>
      <c r="E29" s="64"/>
      <c r="F29" s="63"/>
      <c r="G29" s="63"/>
      <c r="H29" s="63"/>
      <c r="I29" s="65">
        <f t="shared" si="6"/>
        <v>0</v>
      </c>
      <c r="J29" s="63"/>
      <c r="K29" s="63"/>
      <c r="L29" s="63"/>
      <c r="M29" s="65">
        <f t="shared" si="7"/>
        <v>0</v>
      </c>
      <c r="N29" s="63"/>
      <c r="O29" s="63"/>
      <c r="P29" s="63"/>
      <c r="Q29" s="65">
        <f t="shared" si="8"/>
        <v>0</v>
      </c>
      <c r="R29" s="63"/>
      <c r="S29" s="63"/>
      <c r="T29" s="63"/>
      <c r="U29" s="65">
        <f t="shared" si="9"/>
        <v>0</v>
      </c>
      <c r="V29" s="44"/>
      <c r="W29" s="53">
        <f t="shared" si="10"/>
        <v>0</v>
      </c>
      <c r="X29" s="65" t="e">
        <f>IF('Cover Sheet'!$A$9=References!$A$3,#REF!,IF('Cover Sheet'!$A$9=References!$A$4,SUM(#REF!,#REF!),IF('Cover Sheet'!$A$9=References!$A$5,SUM(#REF!,#REF!,#REF!),SUM(#REF!,#REF!,#REF!,#REF!))))</f>
        <v>#REF!</v>
      </c>
      <c r="Y29" s="65" t="e">
        <f t="shared" si="11"/>
        <v>#REF!</v>
      </c>
    </row>
    <row r="30" spans="1:25" ht="13.2" x14ac:dyDescent="0.25">
      <c r="A30" s="45"/>
      <c r="B30" s="2" t="s">
        <v>27</v>
      </c>
      <c r="C30" s="44"/>
      <c r="D30" s="63"/>
      <c r="E30" s="64"/>
      <c r="F30" s="63"/>
      <c r="G30" s="63"/>
      <c r="H30" s="63"/>
      <c r="I30" s="65">
        <f t="shared" si="6"/>
        <v>0</v>
      </c>
      <c r="J30" s="63"/>
      <c r="K30" s="63"/>
      <c r="L30" s="63"/>
      <c r="M30" s="65">
        <f t="shared" si="7"/>
        <v>0</v>
      </c>
      <c r="N30" s="63"/>
      <c r="O30" s="63"/>
      <c r="P30" s="63"/>
      <c r="Q30" s="65">
        <f t="shared" si="8"/>
        <v>0</v>
      </c>
      <c r="R30" s="63"/>
      <c r="S30" s="63"/>
      <c r="T30" s="63"/>
      <c r="U30" s="65">
        <f t="shared" si="9"/>
        <v>0</v>
      </c>
      <c r="V30" s="44"/>
      <c r="W30" s="53">
        <f t="shared" si="10"/>
        <v>0</v>
      </c>
      <c r="X30" s="65" t="e">
        <f>IF('Cover Sheet'!$A$9=References!$A$3,#REF!,IF('Cover Sheet'!$A$9=References!$A$4,SUM(#REF!,#REF!),IF('Cover Sheet'!$A$9=References!$A$5,SUM(#REF!,#REF!,#REF!),SUM(#REF!,#REF!,#REF!,#REF!))))</f>
        <v>#REF!</v>
      </c>
      <c r="Y30" s="65" t="e">
        <f t="shared" si="11"/>
        <v>#REF!</v>
      </c>
    </row>
    <row r="31" spans="1:25" ht="13.2" x14ac:dyDescent="0.25">
      <c r="A31" s="45"/>
      <c r="B31" s="2" t="s">
        <v>28</v>
      </c>
      <c r="C31" s="44"/>
      <c r="D31" s="63"/>
      <c r="E31" s="64"/>
      <c r="F31" s="63"/>
      <c r="G31" s="63"/>
      <c r="H31" s="63"/>
      <c r="I31" s="65">
        <f t="shared" si="6"/>
        <v>0</v>
      </c>
      <c r="J31" s="63"/>
      <c r="K31" s="63"/>
      <c r="L31" s="63"/>
      <c r="M31" s="65">
        <f t="shared" si="7"/>
        <v>0</v>
      </c>
      <c r="N31" s="63"/>
      <c r="O31" s="63"/>
      <c r="P31" s="63"/>
      <c r="Q31" s="65">
        <f t="shared" si="8"/>
        <v>0</v>
      </c>
      <c r="R31" s="63"/>
      <c r="S31" s="63"/>
      <c r="T31" s="63"/>
      <c r="U31" s="65">
        <f t="shared" si="9"/>
        <v>0</v>
      </c>
      <c r="V31" s="44"/>
      <c r="W31" s="53">
        <f t="shared" si="10"/>
        <v>0</v>
      </c>
      <c r="X31" s="65" t="e">
        <f>IF('Cover Sheet'!$A$9=References!$A$3,#REF!,IF('Cover Sheet'!$A$9=References!$A$4,SUM(#REF!,#REF!),IF('Cover Sheet'!$A$9=References!$A$5,SUM(#REF!,#REF!,#REF!),SUM(#REF!,#REF!,#REF!,#REF!))))</f>
        <v>#REF!</v>
      </c>
      <c r="Y31" s="65" t="e">
        <f t="shared" si="11"/>
        <v>#REF!</v>
      </c>
    </row>
    <row r="32" spans="1:25" ht="13.2" x14ac:dyDescent="0.25">
      <c r="A32" s="2"/>
      <c r="B32" s="54" t="s">
        <v>29</v>
      </c>
      <c r="C32" s="44"/>
      <c r="D32" s="55">
        <f>SUM(D18:D31)</f>
        <v>0</v>
      </c>
      <c r="E32" s="56"/>
      <c r="F32" s="55">
        <f>SUM(F18:F31)</f>
        <v>0</v>
      </c>
      <c r="G32" s="55">
        <f>SUM(G18:G31)</f>
        <v>0</v>
      </c>
      <c r="H32" s="55">
        <f>SUM(H18:H31)</f>
        <v>0</v>
      </c>
      <c r="I32" s="55">
        <f t="shared" si="6"/>
        <v>0</v>
      </c>
      <c r="J32" s="55">
        <f>SUM(J18:J31)</f>
        <v>0</v>
      </c>
      <c r="K32" s="55">
        <f>SUM(K18:K31)</f>
        <v>0</v>
      </c>
      <c r="L32" s="55">
        <f>SUM(L18:L31)</f>
        <v>0</v>
      </c>
      <c r="M32" s="55">
        <f t="shared" si="7"/>
        <v>0</v>
      </c>
      <c r="N32" s="55">
        <f>SUM(N18:N31)</f>
        <v>0</v>
      </c>
      <c r="O32" s="55">
        <f>SUM(O18:O31)</f>
        <v>0</v>
      </c>
      <c r="P32" s="55">
        <f>SUM(P18:P31)</f>
        <v>0</v>
      </c>
      <c r="Q32" s="55">
        <f t="shared" si="8"/>
        <v>0</v>
      </c>
      <c r="R32" s="55">
        <f>SUM(R18:R31)</f>
        <v>0</v>
      </c>
      <c r="S32" s="55">
        <f>SUM(S18:S31)</f>
        <v>0</v>
      </c>
      <c r="T32" s="55">
        <f>SUM(T18:T31)</f>
        <v>0</v>
      </c>
      <c r="U32" s="55">
        <f t="shared" si="9"/>
        <v>0</v>
      </c>
      <c r="V32" s="44"/>
      <c r="W32" s="55">
        <f>SUM(W18:W31)</f>
        <v>0</v>
      </c>
      <c r="X32" s="55" t="e">
        <f>SUM(X18:X31)</f>
        <v>#REF!</v>
      </c>
      <c r="Y32" s="55" t="e">
        <f>X32-W32</f>
        <v>#REF!</v>
      </c>
    </row>
    <row r="33" spans="1:26" ht="13.2" x14ac:dyDescent="0.25">
      <c r="A33" s="2"/>
      <c r="C33" s="44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44"/>
      <c r="W33" s="59"/>
      <c r="X33" s="59"/>
      <c r="Y33" s="59"/>
    </row>
    <row r="34" spans="1:26" ht="13.8" x14ac:dyDescent="0.3">
      <c r="A34" s="62" t="s">
        <v>30</v>
      </c>
      <c r="B34" s="2"/>
      <c r="C34" s="44"/>
      <c r="D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44"/>
      <c r="W34" s="2"/>
      <c r="X34" s="2"/>
      <c r="Y34" s="2"/>
    </row>
    <row r="35" spans="1:26" ht="13.2" x14ac:dyDescent="0.25">
      <c r="A35" s="45"/>
      <c r="B35" s="2" t="s">
        <v>31</v>
      </c>
      <c r="C35" s="44"/>
      <c r="D35" s="63"/>
      <c r="E35" s="64"/>
      <c r="F35" s="63"/>
      <c r="G35" s="63"/>
      <c r="H35" s="63"/>
      <c r="I35" s="65">
        <f t="shared" ref="I35:I42" si="12">SUM(F35:H35)</f>
        <v>0</v>
      </c>
      <c r="J35" s="63"/>
      <c r="K35" s="63"/>
      <c r="L35" s="63"/>
      <c r="M35" s="65">
        <f t="shared" ref="M35:M42" si="13">SUM(J35:L35)</f>
        <v>0</v>
      </c>
      <c r="N35" s="63"/>
      <c r="O35" s="63"/>
      <c r="P35" s="63"/>
      <c r="Q35" s="65">
        <f t="shared" ref="Q35:Q42" si="14">SUM(N35:P35)</f>
        <v>0</v>
      </c>
      <c r="R35" s="63"/>
      <c r="S35" s="63"/>
      <c r="T35" s="63"/>
      <c r="U35" s="65">
        <f t="shared" ref="U35:U42" si="15">SUM(R35:T35)</f>
        <v>0</v>
      </c>
      <c r="V35" s="44"/>
      <c r="W35" s="53">
        <f t="shared" ref="W35:W41" si="16">SUM(I35,M35,Q35,U35)</f>
        <v>0</v>
      </c>
      <c r="X35" s="65" t="e">
        <f>IF('Cover Sheet'!$A$9=References!$A$3,#REF!,IF('Cover Sheet'!$A$9=References!$A$4,SUM(#REF!,#REF!),IF('Cover Sheet'!$A$9=References!$A$5,SUM(#REF!,#REF!,#REF!),SUM(#REF!,#REF!,#REF!,#REF!))))</f>
        <v>#REF!</v>
      </c>
      <c r="Y35" s="65" t="e">
        <f t="shared" ref="Y35:Y41" si="17">X35-W35</f>
        <v>#REF!</v>
      </c>
    </row>
    <row r="36" spans="1:26" ht="13.2" x14ac:dyDescent="0.25">
      <c r="A36" s="45"/>
      <c r="B36" s="2" t="s">
        <v>32</v>
      </c>
      <c r="C36" s="44"/>
      <c r="D36" s="63"/>
      <c r="E36" s="64"/>
      <c r="F36" s="63"/>
      <c r="G36" s="63"/>
      <c r="H36" s="63"/>
      <c r="I36" s="65">
        <f t="shared" si="12"/>
        <v>0</v>
      </c>
      <c r="J36" s="63"/>
      <c r="K36" s="63"/>
      <c r="L36" s="63"/>
      <c r="M36" s="65">
        <f t="shared" si="13"/>
        <v>0</v>
      </c>
      <c r="N36" s="63"/>
      <c r="O36" s="63"/>
      <c r="P36" s="63"/>
      <c r="Q36" s="65">
        <f t="shared" si="14"/>
        <v>0</v>
      </c>
      <c r="R36" s="63"/>
      <c r="S36" s="63"/>
      <c r="T36" s="63"/>
      <c r="U36" s="65">
        <f t="shared" si="15"/>
        <v>0</v>
      </c>
      <c r="V36" s="44"/>
      <c r="W36" s="53">
        <f t="shared" si="16"/>
        <v>0</v>
      </c>
      <c r="X36" s="65" t="e">
        <f>IF('Cover Sheet'!$A$9=References!$A$3,#REF!,IF('Cover Sheet'!$A$9=References!$A$4,SUM(#REF!,#REF!),IF('Cover Sheet'!$A$9=References!$A$5,SUM(#REF!,#REF!,#REF!),SUM(#REF!,#REF!,#REF!,#REF!))))</f>
        <v>#REF!</v>
      </c>
      <c r="Y36" s="65" t="e">
        <f t="shared" si="17"/>
        <v>#REF!</v>
      </c>
    </row>
    <row r="37" spans="1:26" ht="13.2" x14ac:dyDescent="0.25">
      <c r="A37" s="45"/>
      <c r="B37" s="2" t="s">
        <v>33</v>
      </c>
      <c r="C37" s="44"/>
      <c r="D37" s="63"/>
      <c r="E37" s="64"/>
      <c r="F37" s="63"/>
      <c r="G37" s="63"/>
      <c r="H37" s="63"/>
      <c r="I37" s="65">
        <f t="shared" si="12"/>
        <v>0</v>
      </c>
      <c r="J37" s="63"/>
      <c r="K37" s="63"/>
      <c r="L37" s="63"/>
      <c r="M37" s="65">
        <f t="shared" si="13"/>
        <v>0</v>
      </c>
      <c r="N37" s="63"/>
      <c r="O37" s="63"/>
      <c r="P37" s="63"/>
      <c r="Q37" s="65">
        <f t="shared" si="14"/>
        <v>0</v>
      </c>
      <c r="R37" s="63"/>
      <c r="S37" s="63"/>
      <c r="T37" s="63"/>
      <c r="U37" s="65">
        <f t="shared" si="15"/>
        <v>0</v>
      </c>
      <c r="V37" s="44"/>
      <c r="W37" s="53">
        <f t="shared" si="16"/>
        <v>0</v>
      </c>
      <c r="X37" s="65" t="e">
        <f>IF('Cover Sheet'!$A$9=References!$A$3,#REF!,IF('Cover Sheet'!$A$9=References!$A$4,SUM(#REF!,#REF!),IF('Cover Sheet'!$A$9=References!$A$5,SUM(#REF!,#REF!,#REF!),SUM(#REF!,#REF!,#REF!,#REF!))))</f>
        <v>#REF!</v>
      </c>
      <c r="Y37" s="65" t="e">
        <f t="shared" si="17"/>
        <v>#REF!</v>
      </c>
    </row>
    <row r="38" spans="1:26" ht="13.2" x14ac:dyDescent="0.25">
      <c r="A38" s="45"/>
      <c r="B38" s="2" t="s">
        <v>34</v>
      </c>
      <c r="C38" s="44"/>
      <c r="D38" s="63"/>
      <c r="E38" s="64"/>
      <c r="F38" s="63"/>
      <c r="G38" s="63"/>
      <c r="H38" s="63"/>
      <c r="I38" s="65">
        <f t="shared" si="12"/>
        <v>0</v>
      </c>
      <c r="J38" s="63"/>
      <c r="K38" s="63"/>
      <c r="L38" s="63"/>
      <c r="M38" s="65">
        <f t="shared" si="13"/>
        <v>0</v>
      </c>
      <c r="N38" s="63"/>
      <c r="O38" s="63"/>
      <c r="P38" s="63"/>
      <c r="Q38" s="65">
        <f t="shared" si="14"/>
        <v>0</v>
      </c>
      <c r="R38" s="63"/>
      <c r="S38" s="63"/>
      <c r="T38" s="63"/>
      <c r="U38" s="65">
        <f t="shared" si="15"/>
        <v>0</v>
      </c>
      <c r="V38" s="44"/>
      <c r="W38" s="53">
        <f t="shared" si="16"/>
        <v>0</v>
      </c>
      <c r="X38" s="65" t="e">
        <f>IF('Cover Sheet'!$A$9=References!$A$3,#REF!,IF('Cover Sheet'!$A$9=References!$A$4,SUM(#REF!,#REF!),IF('Cover Sheet'!$A$9=References!$A$5,SUM(#REF!,#REF!,#REF!),SUM(#REF!,#REF!,#REF!,#REF!))))</f>
        <v>#REF!</v>
      </c>
      <c r="Y38" s="65" t="e">
        <f t="shared" si="17"/>
        <v>#REF!</v>
      </c>
    </row>
    <row r="39" spans="1:26" ht="13.2" x14ac:dyDescent="0.25">
      <c r="A39" s="45"/>
      <c r="B39" s="2" t="s">
        <v>35</v>
      </c>
      <c r="C39" s="44"/>
      <c r="D39" s="63"/>
      <c r="E39" s="64"/>
      <c r="F39" s="63"/>
      <c r="G39" s="63"/>
      <c r="H39" s="63"/>
      <c r="I39" s="65">
        <f t="shared" si="12"/>
        <v>0</v>
      </c>
      <c r="J39" s="63"/>
      <c r="K39" s="63"/>
      <c r="L39" s="63"/>
      <c r="M39" s="65">
        <f t="shared" si="13"/>
        <v>0</v>
      </c>
      <c r="N39" s="63"/>
      <c r="O39" s="63"/>
      <c r="P39" s="63"/>
      <c r="Q39" s="65">
        <f t="shared" si="14"/>
        <v>0</v>
      </c>
      <c r="R39" s="63"/>
      <c r="S39" s="63"/>
      <c r="T39" s="63"/>
      <c r="U39" s="65">
        <f t="shared" si="15"/>
        <v>0</v>
      </c>
      <c r="V39" s="44"/>
      <c r="W39" s="53">
        <f t="shared" si="16"/>
        <v>0</v>
      </c>
      <c r="X39" s="65" t="e">
        <f>IF('Cover Sheet'!$A$9=References!$A$3,#REF!,IF('Cover Sheet'!$A$9=References!$A$4,SUM(#REF!,#REF!),IF('Cover Sheet'!$A$9=References!$A$5,SUM(#REF!,#REF!,#REF!),SUM(#REF!,#REF!,#REF!,#REF!))))</f>
        <v>#REF!</v>
      </c>
      <c r="Y39" s="65" t="e">
        <f t="shared" si="17"/>
        <v>#REF!</v>
      </c>
    </row>
    <row r="40" spans="1:26" ht="13.2" x14ac:dyDescent="0.25">
      <c r="A40" s="45"/>
      <c r="B40" s="45" t="s">
        <v>57</v>
      </c>
      <c r="C40" s="44"/>
      <c r="D40" s="63"/>
      <c r="E40" s="64"/>
      <c r="F40" s="63"/>
      <c r="G40" s="63"/>
      <c r="H40" s="63"/>
      <c r="I40" s="65">
        <f>SUM(F40:H40)</f>
        <v>0</v>
      </c>
      <c r="J40" s="63"/>
      <c r="K40" s="63"/>
      <c r="L40" s="63"/>
      <c r="M40" s="65">
        <f>SUM(J40:L40)</f>
        <v>0</v>
      </c>
      <c r="N40" s="63"/>
      <c r="O40" s="63"/>
      <c r="P40" s="63"/>
      <c r="Q40" s="65">
        <f>SUM(N40:P40)</f>
        <v>0</v>
      </c>
      <c r="R40" s="63"/>
      <c r="S40" s="63"/>
      <c r="T40" s="63"/>
      <c r="U40" s="65">
        <f>SUM(R40:T40)</f>
        <v>0</v>
      </c>
      <c r="V40" s="44"/>
      <c r="W40" s="53">
        <f>SUM(I40,M40,Q40,U40)</f>
        <v>0</v>
      </c>
      <c r="X40" s="65" t="e">
        <f>IF('Cover Sheet'!$A$9=References!$A$3,#REF!,IF('Cover Sheet'!$A$9=References!$A$4,SUM(#REF!,#REF!),IF('Cover Sheet'!$A$9=References!$A$5,SUM(#REF!,#REF!,#REF!),SUM(#REF!,#REF!,#REF!,#REF!))))</f>
        <v>#REF!</v>
      </c>
      <c r="Y40" s="65" t="e">
        <f>X40-W40</f>
        <v>#REF!</v>
      </c>
    </row>
    <row r="41" spans="1:26" ht="13.2" x14ac:dyDescent="0.25">
      <c r="A41" s="45"/>
      <c r="B41" s="2" t="s">
        <v>36</v>
      </c>
      <c r="C41" s="44"/>
      <c r="D41" s="63"/>
      <c r="E41" s="64"/>
      <c r="F41" s="63"/>
      <c r="G41" s="63"/>
      <c r="H41" s="63"/>
      <c r="I41" s="65">
        <f t="shared" si="12"/>
        <v>0</v>
      </c>
      <c r="J41" s="63"/>
      <c r="K41" s="63"/>
      <c r="L41" s="63"/>
      <c r="M41" s="65">
        <f t="shared" si="13"/>
        <v>0</v>
      </c>
      <c r="N41" s="63"/>
      <c r="O41" s="63"/>
      <c r="P41" s="63"/>
      <c r="Q41" s="65">
        <f t="shared" si="14"/>
        <v>0</v>
      </c>
      <c r="R41" s="63"/>
      <c r="S41" s="63"/>
      <c r="T41" s="63"/>
      <c r="U41" s="65">
        <f t="shared" si="15"/>
        <v>0</v>
      </c>
      <c r="V41" s="44"/>
      <c r="W41" s="53">
        <f t="shared" si="16"/>
        <v>0</v>
      </c>
      <c r="X41" s="65" t="e">
        <f>IF('Cover Sheet'!$A$9=References!$A$3,#REF!,IF('Cover Sheet'!$A$9=References!$A$4,SUM(#REF!,#REF!),IF('Cover Sheet'!$A$9=References!$A$5,SUM(#REF!,#REF!,#REF!),SUM(#REF!,#REF!,#REF!,#REF!))))</f>
        <v>#REF!</v>
      </c>
      <c r="Y41" s="65" t="e">
        <f t="shared" si="17"/>
        <v>#REF!</v>
      </c>
    </row>
    <row r="42" spans="1:26" ht="13.2" x14ac:dyDescent="0.25">
      <c r="A42" s="2"/>
      <c r="B42" s="54" t="s">
        <v>37</v>
      </c>
      <c r="C42" s="44"/>
      <c r="D42" s="55">
        <f>SUM(D35:D41)</f>
        <v>0</v>
      </c>
      <c r="E42" s="56"/>
      <c r="F42" s="55">
        <f>SUM(F35:F41)</f>
        <v>0</v>
      </c>
      <c r="G42" s="55">
        <f>SUM(G35:G41)</f>
        <v>0</v>
      </c>
      <c r="H42" s="55">
        <f>SUM(H35:H41)</f>
        <v>0</v>
      </c>
      <c r="I42" s="55">
        <f t="shared" si="12"/>
        <v>0</v>
      </c>
      <c r="J42" s="55">
        <f>SUM(J35:J41)</f>
        <v>0</v>
      </c>
      <c r="K42" s="55">
        <f>SUM(K35:K41)</f>
        <v>0</v>
      </c>
      <c r="L42" s="55">
        <f>SUM(L35:L41)</f>
        <v>0</v>
      </c>
      <c r="M42" s="55">
        <f t="shared" si="13"/>
        <v>0</v>
      </c>
      <c r="N42" s="55">
        <f>SUM(N35:N41)</f>
        <v>0</v>
      </c>
      <c r="O42" s="55">
        <f>SUM(O35:O41)</f>
        <v>0</v>
      </c>
      <c r="P42" s="55">
        <f>SUM(P35:P41)</f>
        <v>0</v>
      </c>
      <c r="Q42" s="55">
        <f t="shared" si="14"/>
        <v>0</v>
      </c>
      <c r="R42" s="55">
        <f>SUM(R35:R41)</f>
        <v>0</v>
      </c>
      <c r="S42" s="55">
        <f>SUM(S35:S41)</f>
        <v>0</v>
      </c>
      <c r="T42" s="55">
        <f>SUM(T35:T41)</f>
        <v>0</v>
      </c>
      <c r="U42" s="55">
        <f t="shared" si="15"/>
        <v>0</v>
      </c>
      <c r="V42" s="44"/>
      <c r="W42" s="55">
        <f>SUM(W35:W41)</f>
        <v>0</v>
      </c>
      <c r="X42" s="55" t="e">
        <f>SUM(X35:X41)</f>
        <v>#REF!</v>
      </c>
      <c r="Y42" s="55" t="e">
        <f>X42-W42</f>
        <v>#REF!</v>
      </c>
      <c r="Z42" s="46"/>
    </row>
    <row r="43" spans="1:26" ht="13.2" x14ac:dyDescent="0.25">
      <c r="A43" s="51"/>
      <c r="B43" s="51"/>
      <c r="C43" s="44"/>
      <c r="D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4"/>
      <c r="W43" s="45"/>
      <c r="X43" s="45"/>
      <c r="Y43" s="45"/>
    </row>
    <row r="44" spans="1:26" ht="13.8" x14ac:dyDescent="0.3">
      <c r="A44" s="66" t="s">
        <v>38</v>
      </c>
      <c r="B44" s="45"/>
      <c r="C44" s="44"/>
      <c r="D44" s="65"/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44"/>
      <c r="W44" s="65"/>
      <c r="X44" s="65"/>
      <c r="Y44" s="65"/>
    </row>
    <row r="45" spans="1:26" ht="13.2" x14ac:dyDescent="0.25">
      <c r="A45" s="45"/>
      <c r="B45" s="45" t="s">
        <v>39</v>
      </c>
      <c r="C45" s="44"/>
      <c r="D45" s="63"/>
      <c r="E45" s="64"/>
      <c r="F45" s="63"/>
      <c r="G45" s="63"/>
      <c r="H45" s="63"/>
      <c r="I45" s="65">
        <f t="shared" ref="I45" si="18">SUM(F45:H45)</f>
        <v>0</v>
      </c>
      <c r="J45" s="63"/>
      <c r="K45" s="63"/>
      <c r="L45" s="63"/>
      <c r="M45" s="65">
        <f t="shared" ref="M45:M50" si="19">SUM(J45:L45)</f>
        <v>0</v>
      </c>
      <c r="N45" s="63"/>
      <c r="O45" s="63"/>
      <c r="P45" s="63"/>
      <c r="Q45" s="65">
        <f t="shared" ref="Q45:Q50" si="20">SUM(N45:P45)</f>
        <v>0</v>
      </c>
      <c r="R45" s="63"/>
      <c r="S45" s="63"/>
      <c r="T45" s="63"/>
      <c r="U45" s="65">
        <f t="shared" ref="U45:U50" si="21">SUM(R45:T45)</f>
        <v>0</v>
      </c>
      <c r="V45" s="44"/>
      <c r="W45" s="53">
        <f t="shared" ref="W45:W49" si="22">SUM(I45,M45,Q45,U45)</f>
        <v>0</v>
      </c>
      <c r="X45" s="65" t="e">
        <f>IF('Cover Sheet'!$A$9=References!$A$3,#REF!,IF('Cover Sheet'!$A$9=References!$A$4,SUM(#REF!,#REF!),IF('Cover Sheet'!$A$9=References!$A$5,SUM(#REF!,#REF!,#REF!),SUM(#REF!,#REF!,#REF!,#REF!))))</f>
        <v>#REF!</v>
      </c>
      <c r="Y45" s="65" t="e">
        <f t="shared" ref="Y45:Y50" si="23">X45-W45</f>
        <v>#REF!</v>
      </c>
    </row>
    <row r="46" spans="1:26" ht="13.2" x14ac:dyDescent="0.25">
      <c r="A46" s="45"/>
      <c r="B46" s="45" t="s">
        <v>40</v>
      </c>
      <c r="C46" s="44"/>
      <c r="D46" s="63"/>
      <c r="E46" s="64"/>
      <c r="F46" s="63"/>
      <c r="G46" s="63"/>
      <c r="H46" s="63"/>
      <c r="I46" s="65">
        <f t="shared" ref="I46:I50" si="24">SUM(F46:H46)</f>
        <v>0</v>
      </c>
      <c r="J46" s="63"/>
      <c r="K46" s="63"/>
      <c r="L46" s="63"/>
      <c r="M46" s="65">
        <f t="shared" si="19"/>
        <v>0</v>
      </c>
      <c r="N46" s="63"/>
      <c r="O46" s="63"/>
      <c r="P46" s="63"/>
      <c r="Q46" s="65">
        <f t="shared" si="20"/>
        <v>0</v>
      </c>
      <c r="R46" s="63"/>
      <c r="S46" s="63"/>
      <c r="T46" s="63"/>
      <c r="U46" s="65">
        <f t="shared" si="21"/>
        <v>0</v>
      </c>
      <c r="V46" s="44"/>
      <c r="W46" s="53">
        <f t="shared" si="22"/>
        <v>0</v>
      </c>
      <c r="X46" s="65" t="e">
        <f>IF('Cover Sheet'!$A$9=References!$A$3,#REF!,IF('Cover Sheet'!$A$9=References!$A$4,SUM(#REF!,#REF!),IF('Cover Sheet'!$A$9=References!$A$5,SUM(#REF!,#REF!,#REF!),SUM(#REF!,#REF!,#REF!,#REF!))))</f>
        <v>#REF!</v>
      </c>
      <c r="Y46" s="65" t="e">
        <f t="shared" si="23"/>
        <v>#REF!</v>
      </c>
    </row>
    <row r="47" spans="1:26" ht="13.2" x14ac:dyDescent="0.25">
      <c r="A47" s="45"/>
      <c r="B47" s="45" t="s">
        <v>41</v>
      </c>
      <c r="C47" s="44"/>
      <c r="D47" s="63"/>
      <c r="E47" s="64"/>
      <c r="F47" s="63"/>
      <c r="G47" s="63"/>
      <c r="H47" s="63"/>
      <c r="I47" s="65">
        <f t="shared" si="24"/>
        <v>0</v>
      </c>
      <c r="J47" s="63"/>
      <c r="K47" s="63"/>
      <c r="L47" s="63"/>
      <c r="M47" s="65">
        <f t="shared" si="19"/>
        <v>0</v>
      </c>
      <c r="N47" s="63"/>
      <c r="O47" s="63"/>
      <c r="P47" s="63"/>
      <c r="Q47" s="65">
        <f t="shared" si="20"/>
        <v>0</v>
      </c>
      <c r="R47" s="63"/>
      <c r="S47" s="63"/>
      <c r="T47" s="63"/>
      <c r="U47" s="65">
        <f t="shared" si="21"/>
        <v>0</v>
      </c>
      <c r="V47" s="44"/>
      <c r="W47" s="53">
        <f t="shared" si="22"/>
        <v>0</v>
      </c>
      <c r="X47" s="65" t="e">
        <f>IF('Cover Sheet'!$A$9=References!$A$3,#REF!,IF('Cover Sheet'!$A$9=References!$A$4,SUM(#REF!,#REF!),IF('Cover Sheet'!$A$9=References!$A$5,SUM(#REF!,#REF!,#REF!),SUM(#REF!,#REF!,#REF!,#REF!))))</f>
        <v>#REF!</v>
      </c>
      <c r="Y47" s="65" t="e">
        <f t="shared" si="23"/>
        <v>#REF!</v>
      </c>
    </row>
    <row r="48" spans="1:26" ht="13.2" x14ac:dyDescent="0.25">
      <c r="A48" s="45"/>
      <c r="B48" s="45" t="s">
        <v>42</v>
      </c>
      <c r="C48" s="44"/>
      <c r="D48" s="63"/>
      <c r="E48" s="64"/>
      <c r="F48" s="63"/>
      <c r="G48" s="63"/>
      <c r="H48" s="63"/>
      <c r="I48" s="65">
        <f t="shared" si="24"/>
        <v>0</v>
      </c>
      <c r="J48" s="63"/>
      <c r="K48" s="63"/>
      <c r="L48" s="63"/>
      <c r="M48" s="65">
        <f t="shared" si="19"/>
        <v>0</v>
      </c>
      <c r="N48" s="63"/>
      <c r="O48" s="63"/>
      <c r="P48" s="63"/>
      <c r="Q48" s="65">
        <f t="shared" si="20"/>
        <v>0</v>
      </c>
      <c r="R48" s="63"/>
      <c r="S48" s="63"/>
      <c r="T48" s="63"/>
      <c r="U48" s="65">
        <f t="shared" si="21"/>
        <v>0</v>
      </c>
      <c r="V48" s="44"/>
      <c r="W48" s="53">
        <f t="shared" si="22"/>
        <v>0</v>
      </c>
      <c r="X48" s="65" t="e">
        <f>IF('Cover Sheet'!$A$9=References!$A$3,#REF!,IF('Cover Sheet'!$A$9=References!$A$4,SUM(#REF!,#REF!),IF('Cover Sheet'!$A$9=References!$A$5,SUM(#REF!,#REF!,#REF!),SUM(#REF!,#REF!,#REF!,#REF!))))</f>
        <v>#REF!</v>
      </c>
      <c r="Y48" s="65" t="e">
        <f t="shared" si="23"/>
        <v>#REF!</v>
      </c>
    </row>
    <row r="49" spans="1:25" ht="13.2" x14ac:dyDescent="0.25">
      <c r="A49" s="45"/>
      <c r="B49" s="45" t="s">
        <v>43</v>
      </c>
      <c r="C49" s="44"/>
      <c r="D49" s="63"/>
      <c r="E49" s="64"/>
      <c r="F49" s="63"/>
      <c r="G49" s="63"/>
      <c r="H49" s="63"/>
      <c r="I49" s="65">
        <f t="shared" si="24"/>
        <v>0</v>
      </c>
      <c r="J49" s="63"/>
      <c r="K49" s="63"/>
      <c r="L49" s="63"/>
      <c r="M49" s="65">
        <f t="shared" si="19"/>
        <v>0</v>
      </c>
      <c r="N49" s="63"/>
      <c r="O49" s="63"/>
      <c r="P49" s="63"/>
      <c r="Q49" s="65">
        <f t="shared" si="20"/>
        <v>0</v>
      </c>
      <c r="R49" s="63"/>
      <c r="S49" s="63"/>
      <c r="T49" s="63"/>
      <c r="U49" s="65">
        <f t="shared" si="21"/>
        <v>0</v>
      </c>
      <c r="V49" s="44"/>
      <c r="W49" s="53">
        <f t="shared" si="22"/>
        <v>0</v>
      </c>
      <c r="X49" s="65" t="e">
        <f>IF('Cover Sheet'!$A$9=References!$A$3,#REF!,IF('Cover Sheet'!$A$9=References!$A$4,SUM(#REF!,#REF!),IF('Cover Sheet'!$A$9=References!$A$5,SUM(#REF!,#REF!,#REF!),SUM(#REF!,#REF!,#REF!,#REF!))))</f>
        <v>#REF!</v>
      </c>
      <c r="Y49" s="65" t="e">
        <f t="shared" si="23"/>
        <v>#REF!</v>
      </c>
    </row>
    <row r="50" spans="1:25" ht="13.2" x14ac:dyDescent="0.25">
      <c r="A50" s="45"/>
      <c r="B50" s="54" t="s">
        <v>44</v>
      </c>
      <c r="C50" s="44"/>
      <c r="D50" s="55">
        <f>SUM(D45:D49)</f>
        <v>0</v>
      </c>
      <c r="E50" s="56"/>
      <c r="F50" s="55">
        <f>SUM(F45:F49)</f>
        <v>0</v>
      </c>
      <c r="G50" s="55">
        <f>SUM(G45:G49)</f>
        <v>0</v>
      </c>
      <c r="H50" s="55">
        <f>SUM(H45:H49)</f>
        <v>0</v>
      </c>
      <c r="I50" s="55">
        <f t="shared" si="24"/>
        <v>0</v>
      </c>
      <c r="J50" s="55">
        <f>SUM(J45:J49)</f>
        <v>0</v>
      </c>
      <c r="K50" s="55">
        <f>SUM(K45:K49)</f>
        <v>0</v>
      </c>
      <c r="L50" s="55">
        <f>SUM(L45:L49)</f>
        <v>0</v>
      </c>
      <c r="M50" s="55">
        <f t="shared" si="19"/>
        <v>0</v>
      </c>
      <c r="N50" s="55">
        <f>SUM(N45:N49)</f>
        <v>0</v>
      </c>
      <c r="O50" s="55">
        <f>SUM(O45:O49)</f>
        <v>0</v>
      </c>
      <c r="P50" s="55">
        <f>SUM(P45:P49)</f>
        <v>0</v>
      </c>
      <c r="Q50" s="55">
        <f t="shared" si="20"/>
        <v>0</v>
      </c>
      <c r="R50" s="55">
        <f>SUM(R45:R49)</f>
        <v>0</v>
      </c>
      <c r="S50" s="55">
        <f>SUM(S45:S49)</f>
        <v>0</v>
      </c>
      <c r="T50" s="55">
        <f>SUM(T45:T49)</f>
        <v>0</v>
      </c>
      <c r="U50" s="55">
        <f t="shared" si="21"/>
        <v>0</v>
      </c>
      <c r="V50" s="44"/>
      <c r="W50" s="55">
        <f>SUM(W45:W49)</f>
        <v>0</v>
      </c>
      <c r="X50" s="55" t="e">
        <f>SUM(X45:X49)</f>
        <v>#REF!</v>
      </c>
      <c r="Y50" s="55" t="e">
        <f t="shared" si="23"/>
        <v>#REF!</v>
      </c>
    </row>
    <row r="51" spans="1:25" ht="13.2" x14ac:dyDescent="0.25">
      <c r="A51" s="45"/>
      <c r="B51" s="51"/>
      <c r="C51" s="44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44"/>
      <c r="W51" s="59"/>
      <c r="X51" s="59"/>
      <c r="Y51" s="59"/>
    </row>
    <row r="52" spans="1:25" ht="13.8" x14ac:dyDescent="0.3">
      <c r="A52" s="66" t="s">
        <v>45</v>
      </c>
      <c r="B52" s="45"/>
      <c r="C52" s="44"/>
      <c r="D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4"/>
      <c r="W52" s="45"/>
      <c r="X52" s="45"/>
      <c r="Y52" s="45"/>
    </row>
    <row r="53" spans="1:25" ht="13.2" x14ac:dyDescent="0.25">
      <c r="A53" s="45"/>
      <c r="B53" s="45" t="s">
        <v>46</v>
      </c>
      <c r="C53" s="44"/>
      <c r="D53" s="63"/>
      <c r="E53" s="64"/>
      <c r="F53" s="63"/>
      <c r="G53" s="63"/>
      <c r="H53" s="63"/>
      <c r="I53" s="65">
        <f t="shared" ref="I53" si="25">SUM(F53:H53)</f>
        <v>0</v>
      </c>
      <c r="J53" s="63"/>
      <c r="K53" s="63"/>
      <c r="L53" s="63"/>
      <c r="M53" s="65">
        <f t="shared" ref="M53:M60" si="26">SUM(J53:L53)</f>
        <v>0</v>
      </c>
      <c r="N53" s="63"/>
      <c r="O53" s="63"/>
      <c r="P53" s="63"/>
      <c r="Q53" s="65">
        <f t="shared" ref="Q53:Q60" si="27">SUM(N53:P53)</f>
        <v>0</v>
      </c>
      <c r="R53" s="63"/>
      <c r="S53" s="63"/>
      <c r="T53" s="63"/>
      <c r="U53" s="65">
        <f t="shared" ref="U53:U60" si="28">SUM(R53:T53)</f>
        <v>0</v>
      </c>
      <c r="V53" s="44"/>
      <c r="W53" s="53">
        <f t="shared" ref="W53:W59" si="29">SUM(I53,M53,Q53,U53)</f>
        <v>0</v>
      </c>
      <c r="X53" s="65" t="e">
        <f>IF('Cover Sheet'!$A$9=References!$A$3,#REF!,IF('Cover Sheet'!$A$9=References!$A$4,SUM(#REF!,#REF!),IF('Cover Sheet'!$A$9=References!$A$5,SUM(#REF!,#REF!,#REF!),SUM(#REF!,#REF!,#REF!,#REF!))))</f>
        <v>#REF!</v>
      </c>
      <c r="Y53" s="65" t="e">
        <f t="shared" ref="Y53:Y60" si="30">X53-W53</f>
        <v>#REF!</v>
      </c>
    </row>
    <row r="54" spans="1:25" ht="13.2" x14ac:dyDescent="0.25">
      <c r="A54" s="45"/>
      <c r="B54" s="45" t="s">
        <v>47</v>
      </c>
      <c r="C54" s="44"/>
      <c r="D54" s="63"/>
      <c r="E54" s="64"/>
      <c r="F54" s="63"/>
      <c r="G54" s="63"/>
      <c r="H54" s="63"/>
      <c r="I54" s="65">
        <f t="shared" ref="I54:I60" si="31">SUM(F54:H54)</f>
        <v>0</v>
      </c>
      <c r="J54" s="63"/>
      <c r="K54" s="63"/>
      <c r="L54" s="63"/>
      <c r="M54" s="65">
        <f t="shared" si="26"/>
        <v>0</v>
      </c>
      <c r="N54" s="63"/>
      <c r="O54" s="63"/>
      <c r="P54" s="63"/>
      <c r="Q54" s="65">
        <f t="shared" si="27"/>
        <v>0</v>
      </c>
      <c r="R54" s="63"/>
      <c r="S54" s="63"/>
      <c r="T54" s="63"/>
      <c r="U54" s="65">
        <f t="shared" si="28"/>
        <v>0</v>
      </c>
      <c r="V54" s="44"/>
      <c r="W54" s="53">
        <f t="shared" si="29"/>
        <v>0</v>
      </c>
      <c r="X54" s="65" t="e">
        <f>IF('Cover Sheet'!$A$9=References!$A$3,#REF!,IF('Cover Sheet'!$A$9=References!$A$4,SUM(#REF!,#REF!),IF('Cover Sheet'!$A$9=References!$A$5,SUM(#REF!,#REF!,#REF!),SUM(#REF!,#REF!,#REF!,#REF!))))</f>
        <v>#REF!</v>
      </c>
      <c r="Y54" s="65" t="e">
        <f t="shared" si="30"/>
        <v>#REF!</v>
      </c>
    </row>
    <row r="55" spans="1:25" ht="13.2" x14ac:dyDescent="0.25">
      <c r="A55" s="45"/>
      <c r="B55" s="45" t="s">
        <v>48</v>
      </c>
      <c r="C55" s="44"/>
      <c r="D55" s="63"/>
      <c r="E55" s="64"/>
      <c r="F55" s="63"/>
      <c r="G55" s="63"/>
      <c r="H55" s="63"/>
      <c r="I55" s="65">
        <f t="shared" si="31"/>
        <v>0</v>
      </c>
      <c r="J55" s="63"/>
      <c r="K55" s="63"/>
      <c r="L55" s="63"/>
      <c r="M55" s="65">
        <f t="shared" si="26"/>
        <v>0</v>
      </c>
      <c r="N55" s="63"/>
      <c r="O55" s="63"/>
      <c r="P55" s="63"/>
      <c r="Q55" s="65">
        <f t="shared" si="27"/>
        <v>0</v>
      </c>
      <c r="R55" s="63"/>
      <c r="S55" s="63"/>
      <c r="T55" s="63"/>
      <c r="U55" s="65">
        <f t="shared" si="28"/>
        <v>0</v>
      </c>
      <c r="V55" s="44"/>
      <c r="W55" s="53">
        <f t="shared" si="29"/>
        <v>0</v>
      </c>
      <c r="X55" s="65" t="e">
        <f>IF('Cover Sheet'!$A$9=References!$A$3,#REF!,IF('Cover Sheet'!$A$9=References!$A$4,SUM(#REF!,#REF!),IF('Cover Sheet'!$A$9=References!$A$5,SUM(#REF!,#REF!,#REF!),SUM(#REF!,#REF!,#REF!,#REF!))))</f>
        <v>#REF!</v>
      </c>
      <c r="Y55" s="65" t="e">
        <f t="shared" si="30"/>
        <v>#REF!</v>
      </c>
    </row>
    <row r="56" spans="1:25" ht="13.2" x14ac:dyDescent="0.25">
      <c r="A56" s="45"/>
      <c r="B56" s="45" t="s">
        <v>49</v>
      </c>
      <c r="C56" s="44"/>
      <c r="D56" s="63"/>
      <c r="E56" s="64"/>
      <c r="F56" s="63"/>
      <c r="G56" s="63"/>
      <c r="H56" s="63"/>
      <c r="I56" s="65">
        <f t="shared" si="31"/>
        <v>0</v>
      </c>
      <c r="J56" s="63"/>
      <c r="K56" s="63"/>
      <c r="L56" s="63"/>
      <c r="M56" s="65">
        <f t="shared" si="26"/>
        <v>0</v>
      </c>
      <c r="N56" s="63"/>
      <c r="O56" s="63"/>
      <c r="P56" s="63"/>
      <c r="Q56" s="65">
        <f t="shared" si="27"/>
        <v>0</v>
      </c>
      <c r="R56" s="63"/>
      <c r="S56" s="63"/>
      <c r="T56" s="63"/>
      <c r="U56" s="65">
        <f t="shared" si="28"/>
        <v>0</v>
      </c>
      <c r="V56" s="44"/>
      <c r="W56" s="53">
        <f t="shared" si="29"/>
        <v>0</v>
      </c>
      <c r="X56" s="65" t="e">
        <f>IF('Cover Sheet'!$A$9=References!$A$3,#REF!,IF('Cover Sheet'!$A$9=References!$A$4,SUM(#REF!,#REF!),IF('Cover Sheet'!$A$9=References!$A$5,SUM(#REF!,#REF!,#REF!),SUM(#REF!,#REF!,#REF!,#REF!))))</f>
        <v>#REF!</v>
      </c>
      <c r="Y56" s="65" t="e">
        <f t="shared" si="30"/>
        <v>#REF!</v>
      </c>
    </row>
    <row r="57" spans="1:25" ht="13.2" x14ac:dyDescent="0.25">
      <c r="A57" s="45"/>
      <c r="B57" s="45" t="s">
        <v>50</v>
      </c>
      <c r="C57" s="44"/>
      <c r="D57" s="63"/>
      <c r="E57" s="64"/>
      <c r="F57" s="63"/>
      <c r="G57" s="63"/>
      <c r="H57" s="63"/>
      <c r="I57" s="65">
        <f t="shared" si="31"/>
        <v>0</v>
      </c>
      <c r="J57" s="63"/>
      <c r="K57" s="63"/>
      <c r="L57" s="63"/>
      <c r="M57" s="65">
        <f t="shared" si="26"/>
        <v>0</v>
      </c>
      <c r="N57" s="63"/>
      <c r="O57" s="63"/>
      <c r="P57" s="63"/>
      <c r="Q57" s="65">
        <f t="shared" si="27"/>
        <v>0</v>
      </c>
      <c r="R57" s="63"/>
      <c r="S57" s="63"/>
      <c r="T57" s="63"/>
      <c r="U57" s="65">
        <f t="shared" si="28"/>
        <v>0</v>
      </c>
      <c r="V57" s="44"/>
      <c r="W57" s="53">
        <f t="shared" si="29"/>
        <v>0</v>
      </c>
      <c r="X57" s="65" t="e">
        <f>IF('Cover Sheet'!$A$9=References!$A$3,#REF!,IF('Cover Sheet'!$A$9=References!$A$4,SUM(#REF!,#REF!),IF('Cover Sheet'!$A$9=References!$A$5,SUM(#REF!,#REF!,#REF!),SUM(#REF!,#REF!,#REF!,#REF!))))</f>
        <v>#REF!</v>
      </c>
      <c r="Y57" s="65" t="e">
        <f t="shared" si="30"/>
        <v>#REF!</v>
      </c>
    </row>
    <row r="58" spans="1:25" ht="13.2" x14ac:dyDescent="0.25">
      <c r="A58" s="45"/>
      <c r="B58" s="45" t="s">
        <v>51</v>
      </c>
      <c r="C58" s="44"/>
      <c r="D58" s="63"/>
      <c r="E58" s="64"/>
      <c r="F58" s="63"/>
      <c r="G58" s="63"/>
      <c r="H58" s="63"/>
      <c r="I58" s="65">
        <f t="shared" si="31"/>
        <v>0</v>
      </c>
      <c r="J58" s="63"/>
      <c r="K58" s="63"/>
      <c r="L58" s="63"/>
      <c r="M58" s="65">
        <f t="shared" si="26"/>
        <v>0</v>
      </c>
      <c r="N58" s="63"/>
      <c r="O58" s="63"/>
      <c r="P58" s="63"/>
      <c r="Q58" s="65">
        <f t="shared" si="27"/>
        <v>0</v>
      </c>
      <c r="R58" s="63"/>
      <c r="S58" s="63"/>
      <c r="T58" s="63"/>
      <c r="U58" s="65">
        <f t="shared" si="28"/>
        <v>0</v>
      </c>
      <c r="V58" s="44"/>
      <c r="W58" s="53">
        <f t="shared" si="29"/>
        <v>0</v>
      </c>
      <c r="X58" s="65" t="e">
        <f>IF('Cover Sheet'!$A$9=References!$A$3,#REF!,IF('Cover Sheet'!$A$9=References!$A$4,SUM(#REF!,#REF!),IF('Cover Sheet'!$A$9=References!$A$5,SUM(#REF!,#REF!,#REF!),SUM(#REF!,#REF!,#REF!,#REF!))))</f>
        <v>#REF!</v>
      </c>
      <c r="Y58" s="65" t="e">
        <f t="shared" si="30"/>
        <v>#REF!</v>
      </c>
    </row>
    <row r="59" spans="1:25" ht="13.2" x14ac:dyDescent="0.25">
      <c r="A59" s="45"/>
      <c r="B59" s="45" t="s">
        <v>52</v>
      </c>
      <c r="C59" s="44"/>
      <c r="D59" s="63"/>
      <c r="E59" s="64"/>
      <c r="F59" s="63"/>
      <c r="G59" s="63"/>
      <c r="H59" s="63"/>
      <c r="I59" s="65">
        <f t="shared" si="31"/>
        <v>0</v>
      </c>
      <c r="J59" s="63"/>
      <c r="K59" s="63"/>
      <c r="L59" s="63"/>
      <c r="M59" s="65">
        <f t="shared" si="26"/>
        <v>0</v>
      </c>
      <c r="N59" s="63"/>
      <c r="O59" s="63"/>
      <c r="P59" s="63"/>
      <c r="Q59" s="65">
        <f t="shared" si="27"/>
        <v>0</v>
      </c>
      <c r="R59" s="63"/>
      <c r="S59" s="63"/>
      <c r="T59" s="63"/>
      <c r="U59" s="65">
        <f t="shared" si="28"/>
        <v>0</v>
      </c>
      <c r="V59" s="44"/>
      <c r="W59" s="53">
        <f t="shared" si="29"/>
        <v>0</v>
      </c>
      <c r="X59" s="65" t="e">
        <f>IF('Cover Sheet'!$A$9=References!$A$3,#REF!,IF('Cover Sheet'!$A$9=References!$A$4,SUM(#REF!,#REF!),IF('Cover Sheet'!$A$9=References!$A$5,SUM(#REF!,#REF!,#REF!),SUM(#REF!,#REF!,#REF!,#REF!))))</f>
        <v>#REF!</v>
      </c>
      <c r="Y59" s="65" t="e">
        <f t="shared" si="30"/>
        <v>#REF!</v>
      </c>
    </row>
    <row r="60" spans="1:25" ht="13.2" x14ac:dyDescent="0.25">
      <c r="A60" s="45"/>
      <c r="B60" s="54" t="s">
        <v>53</v>
      </c>
      <c r="C60" s="44"/>
      <c r="D60" s="55">
        <f>SUM(D53:D59)</f>
        <v>0</v>
      </c>
      <c r="E60" s="56"/>
      <c r="F60" s="55">
        <f>SUM(F53:F59)</f>
        <v>0</v>
      </c>
      <c r="G60" s="55">
        <f t="shared" ref="G60:H60" si="32">SUM(G53:G59)</f>
        <v>0</v>
      </c>
      <c r="H60" s="55">
        <f t="shared" si="32"/>
        <v>0</v>
      </c>
      <c r="I60" s="55">
        <f t="shared" si="31"/>
        <v>0</v>
      </c>
      <c r="J60" s="55">
        <f>SUM(J53:J59)</f>
        <v>0</v>
      </c>
      <c r="K60" s="55">
        <f t="shared" ref="K60" si="33">SUM(K53:K59)</f>
        <v>0</v>
      </c>
      <c r="L60" s="55">
        <f t="shared" ref="L60" si="34">SUM(L53:L59)</f>
        <v>0</v>
      </c>
      <c r="M60" s="55">
        <f t="shared" si="26"/>
        <v>0</v>
      </c>
      <c r="N60" s="55">
        <f>SUM(N53:N59)</f>
        <v>0</v>
      </c>
      <c r="O60" s="55">
        <f t="shared" ref="O60" si="35">SUM(O53:O59)</f>
        <v>0</v>
      </c>
      <c r="P60" s="55">
        <f t="shared" ref="P60" si="36">SUM(P53:P59)</f>
        <v>0</v>
      </c>
      <c r="Q60" s="55">
        <f t="shared" si="27"/>
        <v>0</v>
      </c>
      <c r="R60" s="55">
        <f>SUM(R53:R59)</f>
        <v>0</v>
      </c>
      <c r="S60" s="55">
        <f t="shared" ref="S60" si="37">SUM(S53:S59)</f>
        <v>0</v>
      </c>
      <c r="T60" s="55">
        <f t="shared" ref="T60" si="38">SUM(T53:T59)</f>
        <v>0</v>
      </c>
      <c r="U60" s="55">
        <f t="shared" si="28"/>
        <v>0</v>
      </c>
      <c r="V60" s="44"/>
      <c r="W60" s="55">
        <f>SUM(W53:W59)</f>
        <v>0</v>
      </c>
      <c r="X60" s="55" t="e">
        <f>SUM(X53:X59)</f>
        <v>#REF!</v>
      </c>
      <c r="Y60" s="55" t="e">
        <f t="shared" si="30"/>
        <v>#REF!</v>
      </c>
    </row>
    <row r="61" spans="1:25" ht="13.2" x14ac:dyDescent="0.25">
      <c r="A61" s="45"/>
      <c r="B61" s="51"/>
      <c r="C61" s="44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44"/>
      <c r="W61" s="59"/>
      <c r="X61" s="59"/>
      <c r="Y61" s="59"/>
    </row>
    <row r="62" spans="1:25" ht="13.8" x14ac:dyDescent="0.3">
      <c r="A62" s="66" t="s">
        <v>54</v>
      </c>
      <c r="B62" s="45"/>
      <c r="C62" s="44"/>
      <c r="D62" s="65"/>
      <c r="E62" s="64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44"/>
      <c r="W62" s="65"/>
      <c r="X62" s="65"/>
      <c r="Y62" s="65"/>
    </row>
    <row r="63" spans="1:25" ht="13.2" x14ac:dyDescent="0.25">
      <c r="A63" s="45"/>
      <c r="B63" s="45" t="s">
        <v>55</v>
      </c>
      <c r="C63" s="44"/>
      <c r="D63" s="63"/>
      <c r="E63" s="64"/>
      <c r="F63" s="63"/>
      <c r="G63" s="63"/>
      <c r="H63" s="63"/>
      <c r="I63" s="65">
        <f t="shared" ref="I63:I69" si="39">SUM(F63:H63)</f>
        <v>0</v>
      </c>
      <c r="J63" s="63"/>
      <c r="K63" s="63"/>
      <c r="L63" s="63"/>
      <c r="M63" s="65">
        <f t="shared" ref="M63:M69" si="40">SUM(J63:L63)</f>
        <v>0</v>
      </c>
      <c r="N63" s="63"/>
      <c r="O63" s="63"/>
      <c r="P63" s="63"/>
      <c r="Q63" s="65">
        <f t="shared" ref="Q63:Q69" si="41">SUM(N63:P63)</f>
        <v>0</v>
      </c>
      <c r="R63" s="63"/>
      <c r="S63" s="63"/>
      <c r="T63" s="63"/>
      <c r="U63" s="65">
        <f t="shared" ref="U63:U69" si="42">SUM(R63:T63)</f>
        <v>0</v>
      </c>
      <c r="V63" s="44"/>
      <c r="W63" s="53">
        <f t="shared" ref="W63:W68" si="43">SUM(I63,M63,Q63,U63)</f>
        <v>0</v>
      </c>
      <c r="X63" s="65" t="e">
        <f>IF('Cover Sheet'!$A$9=References!$A$3,#REF!,IF('Cover Sheet'!$A$9=References!$A$4,SUM(#REF!,#REF!),IF('Cover Sheet'!$A$9=References!$A$5,SUM(#REF!,#REF!,#REF!),SUM(#REF!,#REF!,#REF!,#REF!))))</f>
        <v>#REF!</v>
      </c>
      <c r="Y63" s="65" t="e">
        <f t="shared" ref="Y63:Y71" si="44">X63-W63</f>
        <v>#REF!</v>
      </c>
    </row>
    <row r="64" spans="1:25" ht="13.2" x14ac:dyDescent="0.25">
      <c r="A64" s="45"/>
      <c r="B64" s="45" t="s">
        <v>56</v>
      </c>
      <c r="C64" s="44"/>
      <c r="D64" s="63"/>
      <c r="E64" s="64"/>
      <c r="F64" s="63"/>
      <c r="G64" s="63"/>
      <c r="H64" s="63"/>
      <c r="I64" s="65">
        <f>SUM(F64:H64)</f>
        <v>0</v>
      </c>
      <c r="J64" s="63"/>
      <c r="K64" s="63"/>
      <c r="L64" s="63"/>
      <c r="M64" s="65">
        <f>SUM(J64:L64)</f>
        <v>0</v>
      </c>
      <c r="N64" s="63"/>
      <c r="O64" s="63"/>
      <c r="P64" s="63"/>
      <c r="Q64" s="65">
        <f>SUM(N64:P64)</f>
        <v>0</v>
      </c>
      <c r="R64" s="63"/>
      <c r="S64" s="63"/>
      <c r="T64" s="63"/>
      <c r="U64" s="65">
        <f>SUM(R64:T64)</f>
        <v>0</v>
      </c>
      <c r="V64" s="44"/>
      <c r="W64" s="53">
        <f>SUM(I64,M64,Q64,U64)</f>
        <v>0</v>
      </c>
      <c r="X64" s="65" t="e">
        <f>IF('Cover Sheet'!$A$9=References!$A$3,#REF!,IF('Cover Sheet'!$A$9=References!$A$4,SUM(#REF!,#REF!),IF('Cover Sheet'!$A$9=References!$A$5,SUM(#REF!,#REF!,#REF!),SUM(#REF!,#REF!,#REF!,#REF!))))</f>
        <v>#REF!</v>
      </c>
      <c r="Y64" s="65" t="e">
        <f>X64-W64</f>
        <v>#REF!</v>
      </c>
    </row>
    <row r="65" spans="1:25" ht="13.2" x14ac:dyDescent="0.25">
      <c r="A65" s="45"/>
      <c r="B65" s="45" t="s">
        <v>158</v>
      </c>
      <c r="C65" s="44"/>
      <c r="D65" s="63"/>
      <c r="E65" s="64"/>
      <c r="F65" s="63"/>
      <c r="G65" s="63"/>
      <c r="H65" s="63"/>
      <c r="I65" s="65">
        <f t="shared" si="39"/>
        <v>0</v>
      </c>
      <c r="J65" s="63"/>
      <c r="K65" s="63"/>
      <c r="L65" s="63"/>
      <c r="M65" s="65">
        <f t="shared" si="40"/>
        <v>0</v>
      </c>
      <c r="N65" s="63"/>
      <c r="O65" s="63"/>
      <c r="P65" s="63"/>
      <c r="Q65" s="65">
        <f t="shared" si="41"/>
        <v>0</v>
      </c>
      <c r="R65" s="63"/>
      <c r="S65" s="63"/>
      <c r="T65" s="63"/>
      <c r="U65" s="65">
        <f t="shared" si="42"/>
        <v>0</v>
      </c>
      <c r="V65" s="44"/>
      <c r="W65" s="53">
        <f t="shared" si="43"/>
        <v>0</v>
      </c>
      <c r="X65" s="65" t="e">
        <f>IF('Cover Sheet'!$A$9=References!$A$3,#REF!,IF('Cover Sheet'!$A$9=References!$A$4,SUM(#REF!,#REF!),IF('Cover Sheet'!$A$9=References!$A$5,SUM(#REF!,#REF!,#REF!),SUM(#REF!,#REF!,#REF!,#REF!))))</f>
        <v>#REF!</v>
      </c>
      <c r="Y65" s="65" t="e">
        <f t="shared" si="44"/>
        <v>#REF!</v>
      </c>
    </row>
    <row r="66" spans="1:25" ht="13.2" x14ac:dyDescent="0.25">
      <c r="A66" s="45"/>
      <c r="B66" s="45" t="s">
        <v>58</v>
      </c>
      <c r="C66" s="44"/>
      <c r="D66" s="63"/>
      <c r="E66" s="64"/>
      <c r="F66" s="63"/>
      <c r="G66" s="63"/>
      <c r="H66" s="63"/>
      <c r="I66" s="65">
        <f t="shared" si="39"/>
        <v>0</v>
      </c>
      <c r="J66" s="63"/>
      <c r="K66" s="63"/>
      <c r="L66" s="63"/>
      <c r="M66" s="65">
        <f t="shared" si="40"/>
        <v>0</v>
      </c>
      <c r="N66" s="63"/>
      <c r="O66" s="63"/>
      <c r="P66" s="63"/>
      <c r="Q66" s="65">
        <f t="shared" si="41"/>
        <v>0</v>
      </c>
      <c r="R66" s="63"/>
      <c r="S66" s="63"/>
      <c r="T66" s="63"/>
      <c r="U66" s="65">
        <f t="shared" si="42"/>
        <v>0</v>
      </c>
      <c r="V66" s="44"/>
      <c r="W66" s="53">
        <f t="shared" si="43"/>
        <v>0</v>
      </c>
      <c r="X66" s="65" t="e">
        <f>IF('Cover Sheet'!$A$9=References!$A$3,#REF!,IF('Cover Sheet'!$A$9=References!$A$4,SUM(#REF!,#REF!),IF('Cover Sheet'!$A$9=References!$A$5,SUM(#REF!,#REF!,#REF!),SUM(#REF!,#REF!,#REF!,#REF!))))</f>
        <v>#REF!</v>
      </c>
      <c r="Y66" s="65" t="e">
        <f t="shared" si="44"/>
        <v>#REF!</v>
      </c>
    </row>
    <row r="67" spans="1:25" ht="13.2" x14ac:dyDescent="0.25">
      <c r="A67" s="45"/>
      <c r="B67" s="45" t="s">
        <v>66</v>
      </c>
      <c r="C67" s="44"/>
      <c r="D67" s="63"/>
      <c r="E67" s="64"/>
      <c r="F67" s="63"/>
      <c r="G67" s="63"/>
      <c r="H67" s="63"/>
      <c r="I67" s="65">
        <f t="shared" si="39"/>
        <v>0</v>
      </c>
      <c r="J67" s="63"/>
      <c r="K67" s="63"/>
      <c r="L67" s="63"/>
      <c r="M67" s="65">
        <f t="shared" si="40"/>
        <v>0</v>
      </c>
      <c r="N67" s="63"/>
      <c r="O67" s="63"/>
      <c r="P67" s="63"/>
      <c r="Q67" s="65">
        <f t="shared" si="41"/>
        <v>0</v>
      </c>
      <c r="R67" s="63"/>
      <c r="S67" s="63"/>
      <c r="T67" s="63"/>
      <c r="U67" s="65">
        <f t="shared" si="42"/>
        <v>0</v>
      </c>
      <c r="V67" s="44"/>
      <c r="W67" s="53">
        <f t="shared" si="43"/>
        <v>0</v>
      </c>
      <c r="X67" s="65" t="e">
        <f>IF('Cover Sheet'!$A$9=References!$A$3,#REF!,IF('Cover Sheet'!$A$9=References!$A$4,SUM(#REF!,#REF!),IF('Cover Sheet'!$A$9=References!$A$5,SUM(#REF!,#REF!,#REF!),SUM(#REF!,#REF!,#REF!,#REF!))))</f>
        <v>#REF!</v>
      </c>
      <c r="Y67" s="65" t="e">
        <f t="shared" si="44"/>
        <v>#REF!</v>
      </c>
    </row>
    <row r="68" spans="1:25" ht="13.2" x14ac:dyDescent="0.25">
      <c r="A68" s="45"/>
      <c r="B68" s="45" t="s">
        <v>59</v>
      </c>
      <c r="C68" s="44"/>
      <c r="D68" s="63"/>
      <c r="E68" s="64"/>
      <c r="F68" s="63"/>
      <c r="G68" s="63"/>
      <c r="H68" s="63"/>
      <c r="I68" s="65">
        <f t="shared" si="39"/>
        <v>0</v>
      </c>
      <c r="J68" s="63"/>
      <c r="K68" s="63"/>
      <c r="L68" s="63"/>
      <c r="M68" s="65">
        <f t="shared" si="40"/>
        <v>0</v>
      </c>
      <c r="N68" s="63"/>
      <c r="O68" s="63"/>
      <c r="P68" s="63"/>
      <c r="Q68" s="65">
        <f t="shared" si="41"/>
        <v>0</v>
      </c>
      <c r="R68" s="63"/>
      <c r="S68" s="63"/>
      <c r="T68" s="63"/>
      <c r="U68" s="65">
        <f t="shared" si="42"/>
        <v>0</v>
      </c>
      <c r="V68" s="44"/>
      <c r="W68" s="53">
        <f t="shared" si="43"/>
        <v>0</v>
      </c>
      <c r="X68" s="65" t="e">
        <f>IF('Cover Sheet'!$A$9=References!$A$3,#REF!,IF('Cover Sheet'!$A$9=References!$A$4,SUM(#REF!,#REF!),IF('Cover Sheet'!$A$9=References!$A$5,SUM(#REF!,#REF!,#REF!),SUM(#REF!,#REF!,#REF!,#REF!))))</f>
        <v>#REF!</v>
      </c>
      <c r="Y68" s="65" t="e">
        <f t="shared" si="44"/>
        <v>#REF!</v>
      </c>
    </row>
    <row r="69" spans="1:25" ht="13.2" x14ac:dyDescent="0.25">
      <c r="A69" s="45"/>
      <c r="B69" s="67" t="s">
        <v>60</v>
      </c>
      <c r="C69" s="44"/>
      <c r="D69" s="68">
        <f>SUM(D63:D68)</f>
        <v>0</v>
      </c>
      <c r="E69" s="56"/>
      <c r="F69" s="68">
        <f>SUM(F63:F68)</f>
        <v>0</v>
      </c>
      <c r="G69" s="68">
        <f>SUM(G63:G68)</f>
        <v>0</v>
      </c>
      <c r="H69" s="68">
        <f>SUM(H63:H68)</f>
        <v>0</v>
      </c>
      <c r="I69" s="68">
        <f t="shared" si="39"/>
        <v>0</v>
      </c>
      <c r="J69" s="68">
        <f>SUM(J63:J68)</f>
        <v>0</v>
      </c>
      <c r="K69" s="68">
        <f>SUM(K63:K68)</f>
        <v>0</v>
      </c>
      <c r="L69" s="68">
        <f>SUM(L63:L68)</f>
        <v>0</v>
      </c>
      <c r="M69" s="68">
        <f t="shared" si="40"/>
        <v>0</v>
      </c>
      <c r="N69" s="68">
        <f>SUM(N63:N68)</f>
        <v>0</v>
      </c>
      <c r="O69" s="68">
        <f>SUM(O63:O68)</f>
        <v>0</v>
      </c>
      <c r="P69" s="68">
        <f>SUM(P63:P68)</f>
        <v>0</v>
      </c>
      <c r="Q69" s="68">
        <f t="shared" si="41"/>
        <v>0</v>
      </c>
      <c r="R69" s="68">
        <f>SUM(R63:R68)</f>
        <v>0</v>
      </c>
      <c r="S69" s="68">
        <f>SUM(S63:S68)</f>
        <v>0</v>
      </c>
      <c r="T69" s="68">
        <f>SUM(T63:T68)</f>
        <v>0</v>
      </c>
      <c r="U69" s="68">
        <f t="shared" si="42"/>
        <v>0</v>
      </c>
      <c r="V69" s="44"/>
      <c r="W69" s="68">
        <f>SUM(W63:W68)</f>
        <v>0</v>
      </c>
      <c r="X69" s="68" t="e">
        <f>SUM(X63:X68)</f>
        <v>#REF!</v>
      </c>
      <c r="Y69" s="68" t="e">
        <f t="shared" si="44"/>
        <v>#REF!</v>
      </c>
    </row>
    <row r="70" spans="1:25" ht="13.2" x14ac:dyDescent="0.25">
      <c r="A70" s="45"/>
      <c r="B70" s="54" t="s">
        <v>61</v>
      </c>
      <c r="C70" s="44"/>
      <c r="D70" s="55">
        <f>D69+D60+D50+D42+D32</f>
        <v>0</v>
      </c>
      <c r="E70" s="56"/>
      <c r="F70" s="55">
        <f t="shared" ref="F70:U70" si="45">F69+F60+F50+F42+F32</f>
        <v>0</v>
      </c>
      <c r="G70" s="55">
        <f t="shared" si="45"/>
        <v>0</v>
      </c>
      <c r="H70" s="55">
        <f t="shared" si="45"/>
        <v>0</v>
      </c>
      <c r="I70" s="55">
        <f t="shared" si="45"/>
        <v>0</v>
      </c>
      <c r="J70" s="55">
        <f t="shared" si="45"/>
        <v>0</v>
      </c>
      <c r="K70" s="55">
        <f t="shared" si="45"/>
        <v>0</v>
      </c>
      <c r="L70" s="55">
        <f t="shared" si="45"/>
        <v>0</v>
      </c>
      <c r="M70" s="55">
        <f t="shared" si="45"/>
        <v>0</v>
      </c>
      <c r="N70" s="55">
        <f t="shared" si="45"/>
        <v>0</v>
      </c>
      <c r="O70" s="55">
        <f t="shared" si="45"/>
        <v>0</v>
      </c>
      <c r="P70" s="55">
        <f t="shared" si="45"/>
        <v>0</v>
      </c>
      <c r="Q70" s="55">
        <f t="shared" si="45"/>
        <v>0</v>
      </c>
      <c r="R70" s="55">
        <f t="shared" si="45"/>
        <v>0</v>
      </c>
      <c r="S70" s="55">
        <f t="shared" si="45"/>
        <v>0</v>
      </c>
      <c r="T70" s="55">
        <f t="shared" si="45"/>
        <v>0</v>
      </c>
      <c r="U70" s="69">
        <f t="shared" si="45"/>
        <v>0</v>
      </c>
      <c r="V70" s="44"/>
      <c r="W70" s="69">
        <f>W69+W60+W50+W42+W32</f>
        <v>0</v>
      </c>
      <c r="X70" s="69" t="e">
        <f>X69+X60+X50+X42+X32</f>
        <v>#REF!</v>
      </c>
      <c r="Y70" s="55" t="e">
        <f t="shared" si="44"/>
        <v>#REF!</v>
      </c>
    </row>
    <row r="71" spans="1:25" ht="12.75" customHeight="1" x14ac:dyDescent="0.25">
      <c r="A71" s="57" t="s">
        <v>62</v>
      </c>
      <c r="B71" s="54"/>
      <c r="C71" s="44"/>
      <c r="D71" s="55">
        <f>D14-D70</f>
        <v>0</v>
      </c>
      <c r="E71" s="56"/>
      <c r="F71" s="55">
        <f t="shared" ref="F71:U71" si="46">F14-F70</f>
        <v>0</v>
      </c>
      <c r="G71" s="55">
        <f t="shared" si="46"/>
        <v>0</v>
      </c>
      <c r="H71" s="55">
        <f t="shared" si="46"/>
        <v>0</v>
      </c>
      <c r="I71" s="55">
        <f t="shared" si="46"/>
        <v>0</v>
      </c>
      <c r="J71" s="55">
        <f t="shared" si="46"/>
        <v>0</v>
      </c>
      <c r="K71" s="55">
        <f t="shared" si="46"/>
        <v>0</v>
      </c>
      <c r="L71" s="55">
        <f t="shared" si="46"/>
        <v>0</v>
      </c>
      <c r="M71" s="55">
        <f t="shared" si="46"/>
        <v>0</v>
      </c>
      <c r="N71" s="55">
        <f t="shared" si="46"/>
        <v>0</v>
      </c>
      <c r="O71" s="55">
        <f t="shared" si="46"/>
        <v>0</v>
      </c>
      <c r="P71" s="55">
        <f t="shared" si="46"/>
        <v>0</v>
      </c>
      <c r="Q71" s="55">
        <f t="shared" si="46"/>
        <v>0</v>
      </c>
      <c r="R71" s="55">
        <f t="shared" si="46"/>
        <v>0</v>
      </c>
      <c r="S71" s="55">
        <f t="shared" si="46"/>
        <v>0</v>
      </c>
      <c r="T71" s="55">
        <f t="shared" si="46"/>
        <v>0</v>
      </c>
      <c r="U71" s="55">
        <f t="shared" si="46"/>
        <v>0</v>
      </c>
      <c r="V71" s="44"/>
      <c r="W71" s="55">
        <f>W14-W70</f>
        <v>0</v>
      </c>
      <c r="X71" s="55" t="e">
        <f>X14-X70</f>
        <v>#REF!</v>
      </c>
      <c r="Y71" s="55" t="e">
        <f t="shared" si="44"/>
        <v>#REF!</v>
      </c>
    </row>
    <row r="72" spans="1:25" ht="12.75" customHeight="1" x14ac:dyDescent="0.25">
      <c r="A72" s="57"/>
      <c r="B72" s="51"/>
      <c r="C72" s="44"/>
      <c r="D72" s="70"/>
      <c r="E72" s="56"/>
      <c r="F72" s="70"/>
      <c r="G72" s="70"/>
      <c r="H72" s="70"/>
      <c r="I72" s="56"/>
      <c r="J72" s="70"/>
      <c r="K72" s="70"/>
      <c r="L72" s="70"/>
      <c r="M72" s="56"/>
      <c r="N72" s="70"/>
      <c r="O72" s="70"/>
      <c r="P72" s="70"/>
      <c r="Q72" s="56"/>
      <c r="R72" s="70"/>
      <c r="S72" s="70"/>
      <c r="T72" s="70"/>
      <c r="U72" s="56"/>
      <c r="V72" s="44"/>
      <c r="W72" s="56"/>
      <c r="X72" s="56"/>
      <c r="Y72" s="56"/>
    </row>
    <row r="73" spans="1:25" ht="12.75" customHeight="1" x14ac:dyDescent="0.25">
      <c r="A73" s="45"/>
      <c r="B73" s="45" t="s">
        <v>166</v>
      </c>
      <c r="C73" s="44"/>
      <c r="D73" s="63"/>
      <c r="E73" s="64"/>
      <c r="F73" s="63"/>
      <c r="G73" s="63"/>
      <c r="H73" s="63"/>
      <c r="I73" s="65">
        <f>SUM(F73:H73)</f>
        <v>0</v>
      </c>
      <c r="J73" s="63"/>
      <c r="K73" s="63"/>
      <c r="L73" s="63"/>
      <c r="M73" s="65">
        <f>SUM(J73:L73)</f>
        <v>0</v>
      </c>
      <c r="N73" s="63"/>
      <c r="O73" s="63"/>
      <c r="P73" s="63"/>
      <c r="Q73" s="65">
        <f>SUM(N73:P73)</f>
        <v>0</v>
      </c>
      <c r="R73" s="63"/>
      <c r="S73" s="63"/>
      <c r="T73" s="63"/>
      <c r="U73" s="65">
        <f>SUM(R73:T73)</f>
        <v>0</v>
      </c>
      <c r="V73" s="44"/>
      <c r="W73" s="53">
        <f>SUM(I73,M73,Q73,U73)</f>
        <v>0</v>
      </c>
      <c r="X73" s="53">
        <f>SUM(J73,N73,R73,V73)</f>
        <v>0</v>
      </c>
      <c r="Y73" s="65">
        <f>X73-W73</f>
        <v>0</v>
      </c>
    </row>
    <row r="74" spans="1:25" ht="12.75" customHeight="1" x14ac:dyDescent="0.25">
      <c r="A74" s="45"/>
      <c r="B74" s="45" t="s">
        <v>63</v>
      </c>
      <c r="C74" s="44"/>
      <c r="D74" s="63"/>
      <c r="E74" s="64"/>
      <c r="F74" s="63"/>
      <c r="G74" s="63"/>
      <c r="H74" s="63"/>
      <c r="I74" s="65">
        <f t="shared" ref="I74" si="47">SUM(F74:H74)</f>
        <v>0</v>
      </c>
      <c r="J74" s="63"/>
      <c r="K74" s="63"/>
      <c r="L74" s="63"/>
      <c r="M74" s="65">
        <f t="shared" ref="M74" si="48">SUM(J74:L74)</f>
        <v>0</v>
      </c>
      <c r="N74" s="63"/>
      <c r="O74" s="63"/>
      <c r="P74" s="63"/>
      <c r="Q74" s="65">
        <f t="shared" ref="Q74" si="49">SUM(N74:P74)</f>
        <v>0</v>
      </c>
      <c r="R74" s="63"/>
      <c r="S74" s="63"/>
      <c r="T74" s="63"/>
      <c r="U74" s="65">
        <f t="shared" ref="U74" si="50">SUM(R74:T74)</f>
        <v>0</v>
      </c>
      <c r="V74" s="44"/>
      <c r="W74" s="53">
        <f t="shared" ref="W74:X74" si="51">SUM(I74,M74,Q74,U74)</f>
        <v>0</v>
      </c>
      <c r="X74" s="53">
        <f t="shared" si="51"/>
        <v>0</v>
      </c>
      <c r="Y74" s="65">
        <f t="shared" ref="Y74:Y75" si="52">X74-W74</f>
        <v>0</v>
      </c>
    </row>
    <row r="75" spans="1:25" ht="13.2" x14ac:dyDescent="0.25">
      <c r="A75" s="57" t="s">
        <v>64</v>
      </c>
      <c r="B75" s="54"/>
      <c r="C75" s="44"/>
      <c r="D75" s="55">
        <f>D71-D74</f>
        <v>0</v>
      </c>
      <c r="E75" s="56"/>
      <c r="F75" s="55">
        <f t="shared" ref="F75:U75" si="53">F71-F74</f>
        <v>0</v>
      </c>
      <c r="G75" s="55">
        <f t="shared" si="53"/>
        <v>0</v>
      </c>
      <c r="H75" s="55">
        <f t="shared" si="53"/>
        <v>0</v>
      </c>
      <c r="I75" s="55">
        <f t="shared" si="53"/>
        <v>0</v>
      </c>
      <c r="J75" s="55">
        <f t="shared" si="53"/>
        <v>0</v>
      </c>
      <c r="K75" s="55">
        <f t="shared" si="53"/>
        <v>0</v>
      </c>
      <c r="L75" s="55">
        <f t="shared" si="53"/>
        <v>0</v>
      </c>
      <c r="M75" s="55">
        <f t="shared" si="53"/>
        <v>0</v>
      </c>
      <c r="N75" s="55">
        <f t="shared" si="53"/>
        <v>0</v>
      </c>
      <c r="O75" s="55">
        <f t="shared" si="53"/>
        <v>0</v>
      </c>
      <c r="P75" s="55">
        <f t="shared" si="53"/>
        <v>0</v>
      </c>
      <c r="Q75" s="55">
        <f t="shared" si="53"/>
        <v>0</v>
      </c>
      <c r="R75" s="55">
        <f t="shared" si="53"/>
        <v>0</v>
      </c>
      <c r="S75" s="55">
        <f t="shared" si="53"/>
        <v>0</v>
      </c>
      <c r="T75" s="55">
        <f t="shared" si="53"/>
        <v>0</v>
      </c>
      <c r="U75" s="55">
        <f t="shared" si="53"/>
        <v>0</v>
      </c>
      <c r="V75" s="44"/>
      <c r="W75" s="55">
        <f>W71-W74</f>
        <v>0</v>
      </c>
      <c r="X75" s="55" t="e">
        <f>X71-X74</f>
        <v>#REF!</v>
      </c>
      <c r="Y75" s="78" t="e">
        <f t="shared" si="52"/>
        <v>#REF!</v>
      </c>
    </row>
    <row r="77" spans="1:25" ht="12.75" customHeight="1" x14ac:dyDescent="0.25">
      <c r="A77" s="51" t="s">
        <v>159</v>
      </c>
    </row>
    <row r="78" spans="1:25" ht="12.75" customHeight="1" x14ac:dyDescent="0.25">
      <c r="B78" s="43" t="s">
        <v>160</v>
      </c>
      <c r="D78" s="63"/>
      <c r="F78" s="63"/>
      <c r="G78" s="63"/>
      <c r="H78" s="63"/>
      <c r="I78" s="65">
        <f t="shared" ref="I78:I81" si="54">SUM(F78:H78)</f>
        <v>0</v>
      </c>
      <c r="J78" s="63"/>
      <c r="K78" s="63"/>
      <c r="L78" s="63"/>
      <c r="M78" s="65">
        <f t="shared" ref="M78:M81" si="55">SUM(J78:L78)</f>
        <v>0</v>
      </c>
      <c r="N78" s="63"/>
      <c r="O78" s="63"/>
      <c r="P78" s="63"/>
      <c r="Q78" s="65">
        <f t="shared" ref="Q78:Q81" si="56">SUM(N78:P78)</f>
        <v>0</v>
      </c>
      <c r="R78" s="63"/>
      <c r="S78" s="63"/>
      <c r="T78" s="63"/>
      <c r="U78" s="65">
        <f t="shared" ref="U78:U81" si="57">SUM(R78:T78)</f>
        <v>0</v>
      </c>
    </row>
    <row r="79" spans="1:25" ht="12.75" customHeight="1" x14ac:dyDescent="0.25">
      <c r="B79" s="43" t="s">
        <v>161</v>
      </c>
      <c r="D79" s="63"/>
      <c r="F79" s="63"/>
      <c r="G79" s="63"/>
      <c r="H79" s="63"/>
      <c r="I79" s="65">
        <f t="shared" si="54"/>
        <v>0</v>
      </c>
      <c r="J79" s="63"/>
      <c r="K79" s="63"/>
      <c r="L79" s="63"/>
      <c r="M79" s="65">
        <f t="shared" si="55"/>
        <v>0</v>
      </c>
      <c r="N79" s="63"/>
      <c r="O79" s="63"/>
      <c r="P79" s="63"/>
      <c r="Q79" s="65">
        <f t="shared" si="56"/>
        <v>0</v>
      </c>
      <c r="R79" s="63"/>
      <c r="S79" s="63"/>
      <c r="T79" s="63"/>
      <c r="U79" s="65">
        <f t="shared" si="57"/>
        <v>0</v>
      </c>
    </row>
    <row r="80" spans="1:25" ht="12.75" customHeight="1" x14ac:dyDescent="0.25">
      <c r="B80" s="43" t="s">
        <v>162</v>
      </c>
      <c r="D80" s="63"/>
      <c r="F80" s="63"/>
      <c r="G80" s="63"/>
      <c r="H80" s="63"/>
      <c r="I80" s="65">
        <f t="shared" si="54"/>
        <v>0</v>
      </c>
      <c r="J80" s="63"/>
      <c r="K80" s="63"/>
      <c r="L80" s="63"/>
      <c r="M80" s="65">
        <f t="shared" si="55"/>
        <v>0</v>
      </c>
      <c r="N80" s="63"/>
      <c r="O80" s="63"/>
      <c r="P80" s="63"/>
      <c r="Q80" s="65">
        <f t="shared" si="56"/>
        <v>0</v>
      </c>
      <c r="R80" s="63"/>
      <c r="S80" s="63"/>
      <c r="T80" s="63"/>
      <c r="U80" s="65">
        <f t="shared" si="57"/>
        <v>0</v>
      </c>
    </row>
    <row r="81" spans="1:21" ht="12.75" customHeight="1" x14ac:dyDescent="0.25">
      <c r="A81" s="60" t="s">
        <v>163</v>
      </c>
      <c r="D81" s="46">
        <f>SUM(D78:D80,D75)</f>
        <v>0</v>
      </c>
      <c r="F81" s="46">
        <f>SUM(F78:F80,F75)</f>
        <v>0</v>
      </c>
      <c r="G81" s="46">
        <f>SUM(G78:G80,G75)</f>
        <v>0</v>
      </c>
      <c r="H81" s="46">
        <f>SUM(H78:H80,H75)</f>
        <v>0</v>
      </c>
      <c r="I81" s="65">
        <f t="shared" si="54"/>
        <v>0</v>
      </c>
      <c r="J81" s="46">
        <f t="shared" ref="J81:L81" si="58">SUM(J78:J80,J75)</f>
        <v>0</v>
      </c>
      <c r="K81" s="46">
        <f t="shared" si="58"/>
        <v>0</v>
      </c>
      <c r="L81" s="46">
        <f t="shared" si="58"/>
        <v>0</v>
      </c>
      <c r="M81" s="65">
        <f t="shared" si="55"/>
        <v>0</v>
      </c>
      <c r="N81" s="46">
        <f t="shared" ref="N81" si="59">SUM(N78:N80,N75)</f>
        <v>0</v>
      </c>
      <c r="O81" s="46">
        <f t="shared" ref="O81" si="60">SUM(O78:O80,O75)</f>
        <v>0</v>
      </c>
      <c r="P81" s="46">
        <f t="shared" ref="P81" si="61">SUM(P78:P80,P75)</f>
        <v>0</v>
      </c>
      <c r="Q81" s="65">
        <f t="shared" si="56"/>
        <v>0</v>
      </c>
      <c r="R81" s="46">
        <f t="shared" ref="R81" si="62">SUM(R78:R80,R75)</f>
        <v>0</v>
      </c>
      <c r="S81" s="46">
        <f t="shared" ref="S81" si="63">SUM(S78:S80,S75)</f>
        <v>0</v>
      </c>
      <c r="T81" s="46">
        <f t="shared" ref="T81" si="64">SUM(T78:T80,T75)</f>
        <v>0</v>
      </c>
      <c r="U81" s="65">
        <f t="shared" si="57"/>
        <v>0</v>
      </c>
    </row>
  </sheetData>
  <pageMargins left="0.75" right="0.35" top="0.5" bottom="0.5" header="0.5" footer="0.5"/>
  <pageSetup scale="66" orientation="portrait" horizontalDpi="300" verticalDpi="300"/>
  <headerFooter alignWithMargins="0">
    <oddHeader xml:space="preserve">&amp;C&amp;"Arial,Bold"&amp;11
</oddHeader>
    <oddFooter>&amp;RPage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J45"/>
  <sheetViews>
    <sheetView showGridLines="0" view="pageBreakPreview" zoomScaleSheetLayoutView="100" workbookViewId="0">
      <selection activeCell="A3" sqref="A3"/>
    </sheetView>
  </sheetViews>
  <sheetFormatPr defaultColWidth="9.109375" defaultRowHeight="13.2" x14ac:dyDescent="0.25"/>
  <cols>
    <col min="1" max="1" width="2" style="72" customWidth="1"/>
    <col min="2" max="2" width="9.109375" style="72"/>
    <col min="3" max="3" width="20.109375" style="72" customWidth="1"/>
    <col min="4" max="4" width="12.33203125" style="72" customWidth="1"/>
    <col min="5" max="5" width="11.33203125" style="72" customWidth="1"/>
    <col min="6" max="6" width="9.109375" style="72"/>
    <col min="7" max="7" width="19.6640625" style="72" customWidth="1"/>
    <col min="8" max="8" width="20" style="72" customWidth="1"/>
    <col min="9" max="9" width="25.109375" style="72" customWidth="1"/>
    <col min="10" max="10" width="27" style="72" customWidth="1"/>
    <col min="11" max="16384" width="9.109375" style="72"/>
  </cols>
  <sheetData>
    <row r="1" spans="1:10" x14ac:dyDescent="0.25">
      <c r="A1" s="71" t="str">
        <f>'Cover Sheet'!A2</f>
        <v>Thurgood Marshall Academy PCS</v>
      </c>
    </row>
    <row r="2" spans="1:10" ht="13.8" x14ac:dyDescent="0.3">
      <c r="A2" s="105" t="s">
        <v>183</v>
      </c>
    </row>
    <row r="3" spans="1:10" x14ac:dyDescent="0.25">
      <c r="B3" s="136"/>
      <c r="C3" s="136"/>
      <c r="D3" s="136"/>
      <c r="E3" s="136"/>
      <c r="F3" s="136"/>
      <c r="G3" s="136"/>
      <c r="H3" s="79"/>
      <c r="I3" s="79"/>
      <c r="J3" s="79"/>
    </row>
    <row r="4" spans="1:10" x14ac:dyDescent="0.25">
      <c r="B4" s="79"/>
      <c r="C4" s="79"/>
      <c r="D4" s="79"/>
      <c r="E4" s="80" t="s">
        <v>142</v>
      </c>
      <c r="F4" s="81"/>
      <c r="G4" s="80" t="s">
        <v>111</v>
      </c>
      <c r="H4" s="80" t="s">
        <v>112</v>
      </c>
      <c r="I4" s="80" t="s">
        <v>113</v>
      </c>
      <c r="J4" s="80" t="s">
        <v>114</v>
      </c>
    </row>
    <row r="5" spans="1:10" ht="13.8" thickBot="1" x14ac:dyDescent="0.3">
      <c r="B5" s="79"/>
      <c r="C5" s="79"/>
      <c r="D5" s="79"/>
      <c r="E5" s="82" t="s">
        <v>179</v>
      </c>
      <c r="F5" s="83"/>
      <c r="G5" s="82" t="s">
        <v>115</v>
      </c>
      <c r="H5" s="82" t="s">
        <v>116</v>
      </c>
      <c r="I5" s="82" t="s">
        <v>117</v>
      </c>
      <c r="J5" s="82" t="s">
        <v>118</v>
      </c>
    </row>
    <row r="6" spans="1:10" x14ac:dyDescent="0.25">
      <c r="A6" s="95" t="s">
        <v>119</v>
      </c>
      <c r="B6" s="84"/>
      <c r="C6" s="84"/>
      <c r="E6" s="85"/>
      <c r="F6" s="83"/>
      <c r="G6" s="85"/>
      <c r="H6" s="85"/>
      <c r="I6" s="85"/>
      <c r="J6" s="85"/>
    </row>
    <row r="7" spans="1:10" x14ac:dyDescent="0.25">
      <c r="B7" s="79"/>
      <c r="C7" s="79"/>
      <c r="D7" s="79"/>
      <c r="E7" s="79"/>
      <c r="F7" s="79"/>
      <c r="G7" s="79"/>
      <c r="H7" s="79"/>
      <c r="I7" s="79"/>
      <c r="J7" s="79"/>
    </row>
    <row r="8" spans="1:10" x14ac:dyDescent="0.25">
      <c r="B8" s="92" t="s">
        <v>152</v>
      </c>
      <c r="C8" s="86"/>
      <c r="D8" s="84"/>
      <c r="E8" s="87"/>
      <c r="F8" s="87"/>
      <c r="G8" s="88"/>
      <c r="H8" s="88"/>
      <c r="I8" s="88"/>
      <c r="J8" s="88"/>
    </row>
    <row r="9" spans="1:10" x14ac:dyDescent="0.25">
      <c r="B9" s="96" t="s">
        <v>120</v>
      </c>
      <c r="D9" s="89"/>
      <c r="E9" s="63">
        <v>0</v>
      </c>
      <c r="F9" s="90"/>
      <c r="G9" s="63">
        <v>0</v>
      </c>
      <c r="H9" s="63">
        <v>0</v>
      </c>
      <c r="I9" s="63">
        <v>0</v>
      </c>
      <c r="J9" s="63">
        <v>0</v>
      </c>
    </row>
    <row r="10" spans="1:10" x14ac:dyDescent="0.25">
      <c r="B10" s="96" t="s">
        <v>121</v>
      </c>
      <c r="D10" s="89"/>
      <c r="E10" s="63">
        <v>0</v>
      </c>
      <c r="F10" s="91"/>
      <c r="G10" s="63">
        <v>0</v>
      </c>
      <c r="H10" s="63">
        <v>0</v>
      </c>
      <c r="I10" s="63">
        <v>0</v>
      </c>
      <c r="J10" s="63">
        <v>0</v>
      </c>
    </row>
    <row r="11" spans="1:10" x14ac:dyDescent="0.25">
      <c r="B11" s="96" t="s">
        <v>140</v>
      </c>
      <c r="D11" s="89"/>
      <c r="E11" s="63">
        <v>0</v>
      </c>
      <c r="F11" s="91"/>
      <c r="G11" s="63">
        <v>0</v>
      </c>
      <c r="H11" s="63">
        <v>0</v>
      </c>
      <c r="I11" s="63">
        <v>0</v>
      </c>
      <c r="J11" s="63">
        <v>0</v>
      </c>
    </row>
    <row r="12" spans="1:10" x14ac:dyDescent="0.25">
      <c r="B12" s="96" t="s">
        <v>139</v>
      </c>
      <c r="D12" s="89"/>
      <c r="E12" s="63">
        <v>0</v>
      </c>
      <c r="F12" s="88"/>
      <c r="G12" s="63">
        <v>0</v>
      </c>
      <c r="H12" s="63">
        <v>0</v>
      </c>
      <c r="I12" s="63">
        <v>0</v>
      </c>
      <c r="J12" s="63">
        <v>0</v>
      </c>
    </row>
    <row r="13" spans="1:10" x14ac:dyDescent="0.25">
      <c r="B13" s="92" t="s">
        <v>122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0" x14ac:dyDescent="0.25">
      <c r="B14" s="79"/>
      <c r="C14" s="79"/>
      <c r="D14" s="79"/>
      <c r="E14" s="79"/>
      <c r="F14" s="79"/>
      <c r="G14" s="79"/>
      <c r="H14" s="79"/>
      <c r="I14" s="79"/>
      <c r="J14" s="79"/>
    </row>
    <row r="15" spans="1:10" x14ac:dyDescent="0.25">
      <c r="B15" s="95" t="s">
        <v>123</v>
      </c>
      <c r="C15" s="89"/>
      <c r="D15" s="89"/>
      <c r="E15" s="63">
        <v>0</v>
      </c>
      <c r="F15" s="90"/>
      <c r="G15" s="63">
        <v>0</v>
      </c>
      <c r="H15" s="63">
        <v>0</v>
      </c>
      <c r="I15" s="63">
        <v>0</v>
      </c>
      <c r="J15" s="63">
        <v>0</v>
      </c>
    </row>
    <row r="16" spans="1:10" x14ac:dyDescent="0.25">
      <c r="B16" s="79"/>
      <c r="C16" s="79"/>
      <c r="D16" s="79"/>
      <c r="E16" s="79"/>
      <c r="F16" s="79"/>
      <c r="G16" s="79"/>
      <c r="H16" s="79"/>
      <c r="I16" s="79"/>
      <c r="J16" s="79"/>
    </row>
    <row r="17" spans="1:10" x14ac:dyDescent="0.25">
      <c r="B17" s="95" t="s">
        <v>124</v>
      </c>
      <c r="C17" s="89"/>
      <c r="D17" s="89"/>
      <c r="E17" s="63">
        <v>0</v>
      </c>
      <c r="F17" s="90"/>
      <c r="G17" s="63">
        <v>0</v>
      </c>
      <c r="H17" s="63">
        <v>0</v>
      </c>
      <c r="I17" s="63">
        <v>0</v>
      </c>
      <c r="J17" s="63">
        <v>0</v>
      </c>
    </row>
    <row r="18" spans="1:10" x14ac:dyDescent="0.25">
      <c r="B18" s="79"/>
      <c r="C18" s="79"/>
      <c r="D18" s="79"/>
      <c r="E18" s="79"/>
      <c r="F18" s="79"/>
      <c r="G18" s="79"/>
      <c r="H18" s="79"/>
      <c r="I18" s="79"/>
      <c r="J18" s="79"/>
    </row>
    <row r="19" spans="1:10" ht="13.8" thickBot="1" x14ac:dyDescent="0.3">
      <c r="A19" s="92" t="s">
        <v>125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0" ht="13.8" thickTop="1" x14ac:dyDescent="0.25">
      <c r="B20" s="79"/>
      <c r="C20" s="79"/>
      <c r="D20" s="79"/>
      <c r="E20" s="79"/>
      <c r="F20" s="79"/>
      <c r="G20" s="79"/>
      <c r="H20" s="79"/>
      <c r="I20" s="79"/>
      <c r="J20" s="79"/>
    </row>
    <row r="21" spans="1:10" ht="15" customHeight="1" x14ac:dyDescent="0.25">
      <c r="A21" s="95" t="s">
        <v>126</v>
      </c>
      <c r="B21" s="84"/>
      <c r="C21" s="84"/>
      <c r="E21" s="93"/>
      <c r="F21" s="93"/>
      <c r="G21" s="93"/>
      <c r="H21" s="93"/>
      <c r="I21" s="93"/>
      <c r="J21" s="93"/>
    </row>
    <row r="22" spans="1:10" x14ac:dyDescent="0.25">
      <c r="B22" s="79"/>
      <c r="C22" s="79"/>
      <c r="D22" s="79"/>
      <c r="E22" s="79"/>
      <c r="F22" s="79"/>
      <c r="G22" s="79"/>
      <c r="H22" s="79"/>
      <c r="I22" s="79"/>
      <c r="J22" s="79"/>
    </row>
    <row r="23" spans="1:10" x14ac:dyDescent="0.25">
      <c r="B23" s="92" t="s">
        <v>153</v>
      </c>
      <c r="C23" s="94"/>
      <c r="D23" s="94"/>
      <c r="E23" s="88"/>
      <c r="F23" s="88"/>
      <c r="G23" s="88"/>
      <c r="H23" s="88"/>
      <c r="I23" s="88"/>
      <c r="J23" s="88"/>
    </row>
    <row r="24" spans="1:10" x14ac:dyDescent="0.25">
      <c r="B24" s="96" t="s">
        <v>128</v>
      </c>
      <c r="D24" s="89"/>
      <c r="E24" s="63">
        <v>0</v>
      </c>
      <c r="F24" s="90"/>
      <c r="G24" s="63">
        <v>0</v>
      </c>
      <c r="H24" s="63">
        <v>0</v>
      </c>
      <c r="I24" s="63">
        <v>0</v>
      </c>
      <c r="J24" s="63">
        <v>0</v>
      </c>
    </row>
    <row r="25" spans="1:10" x14ac:dyDescent="0.25">
      <c r="B25" s="96" t="s">
        <v>127</v>
      </c>
      <c r="D25" s="89"/>
      <c r="E25" s="63">
        <v>0</v>
      </c>
      <c r="F25" s="88"/>
      <c r="G25" s="63">
        <v>0</v>
      </c>
      <c r="H25" s="63">
        <v>0</v>
      </c>
      <c r="I25" s="63">
        <v>0</v>
      </c>
      <c r="J25" s="63">
        <v>0</v>
      </c>
    </row>
    <row r="26" spans="1:10" x14ac:dyDescent="0.25">
      <c r="B26" s="96" t="s">
        <v>136</v>
      </c>
      <c r="D26" s="89"/>
      <c r="E26" s="63">
        <v>0</v>
      </c>
      <c r="F26" s="88"/>
      <c r="G26" s="63">
        <v>0</v>
      </c>
      <c r="H26" s="63">
        <v>0</v>
      </c>
      <c r="I26" s="63">
        <v>0</v>
      </c>
      <c r="J26" s="63">
        <v>0</v>
      </c>
    </row>
    <row r="27" spans="1:10" x14ac:dyDescent="0.25">
      <c r="B27" s="96" t="s">
        <v>129</v>
      </c>
      <c r="D27" s="89"/>
      <c r="E27" s="63">
        <v>0</v>
      </c>
      <c r="F27" s="88"/>
      <c r="G27" s="63">
        <v>0</v>
      </c>
      <c r="H27" s="63">
        <v>0</v>
      </c>
      <c r="I27" s="63">
        <v>0</v>
      </c>
      <c r="J27" s="63">
        <v>0</v>
      </c>
    </row>
    <row r="28" spans="1:10" x14ac:dyDescent="0.25">
      <c r="B28" s="96" t="s">
        <v>138</v>
      </c>
      <c r="D28" s="89"/>
      <c r="E28" s="63">
        <v>0</v>
      </c>
      <c r="F28" s="88"/>
      <c r="G28" s="63">
        <v>0</v>
      </c>
      <c r="H28" s="63">
        <v>0</v>
      </c>
      <c r="I28" s="63">
        <v>0</v>
      </c>
      <c r="J28" s="63">
        <v>0</v>
      </c>
    </row>
    <row r="29" spans="1:10" x14ac:dyDescent="0.25">
      <c r="B29" s="92" t="s">
        <v>130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0" x14ac:dyDescent="0.25">
      <c r="B30" s="92"/>
      <c r="E30" s="88"/>
      <c r="F30" s="88"/>
      <c r="G30" s="88"/>
      <c r="H30" s="88"/>
      <c r="I30" s="88"/>
      <c r="J30" s="88"/>
    </row>
    <row r="31" spans="1:10" x14ac:dyDescent="0.25">
      <c r="B31" s="95" t="s">
        <v>154</v>
      </c>
      <c r="C31" s="79"/>
      <c r="D31" s="79"/>
      <c r="E31" s="79"/>
      <c r="F31" s="79"/>
      <c r="G31" s="79"/>
      <c r="H31" s="79"/>
      <c r="I31" s="79"/>
      <c r="J31" s="79"/>
    </row>
    <row r="32" spans="1:10" x14ac:dyDescent="0.25">
      <c r="B32" s="96" t="s">
        <v>155</v>
      </c>
      <c r="D32" s="79"/>
      <c r="E32" s="63">
        <v>0</v>
      </c>
      <c r="F32" s="90"/>
      <c r="G32" s="63">
        <v>0</v>
      </c>
      <c r="H32" s="63">
        <v>0</v>
      </c>
      <c r="I32" s="63">
        <v>0</v>
      </c>
      <c r="J32" s="63">
        <v>0</v>
      </c>
    </row>
    <row r="33" spans="1:10" x14ac:dyDescent="0.25">
      <c r="B33" s="96" t="s">
        <v>156</v>
      </c>
      <c r="D33" s="79"/>
      <c r="E33" s="63">
        <v>0</v>
      </c>
      <c r="F33" s="88"/>
      <c r="G33" s="63">
        <v>0</v>
      </c>
      <c r="H33" s="63">
        <v>0</v>
      </c>
      <c r="I33" s="63">
        <v>0</v>
      </c>
      <c r="J33" s="63">
        <v>0</v>
      </c>
    </row>
    <row r="34" spans="1:10" x14ac:dyDescent="0.25">
      <c r="B34" s="92" t="s">
        <v>137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0" x14ac:dyDescent="0.25">
      <c r="B35" s="79"/>
      <c r="C35" s="79"/>
      <c r="D35" s="79"/>
      <c r="E35" s="79"/>
      <c r="F35" s="79"/>
      <c r="G35" s="79"/>
      <c r="H35" s="79"/>
      <c r="I35" s="79"/>
      <c r="J35" s="79"/>
    </row>
    <row r="36" spans="1:10" ht="15" x14ac:dyDescent="0.4">
      <c r="B36" s="92" t="s">
        <v>131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0" x14ac:dyDescent="0.25">
      <c r="B37" s="79"/>
      <c r="C37" s="79"/>
      <c r="D37" s="79"/>
      <c r="E37" s="79"/>
      <c r="F37" s="79"/>
      <c r="G37" s="79"/>
      <c r="H37" s="79"/>
      <c r="I37" s="79"/>
      <c r="J37" s="79"/>
    </row>
    <row r="38" spans="1:10" x14ac:dyDescent="0.25">
      <c r="B38" s="97" t="s">
        <v>157</v>
      </c>
      <c r="C38" s="94"/>
      <c r="D38" s="94"/>
      <c r="E38" s="88"/>
      <c r="F38" s="88"/>
      <c r="G38" s="93"/>
      <c r="H38" s="93"/>
      <c r="I38" s="93"/>
      <c r="J38" s="93"/>
    </row>
    <row r="39" spans="1:10" x14ac:dyDescent="0.25">
      <c r="B39" s="96" t="s">
        <v>132</v>
      </c>
      <c r="D39" s="94"/>
      <c r="E39" s="63">
        <v>0</v>
      </c>
      <c r="F39" s="88"/>
      <c r="G39" s="63">
        <v>0</v>
      </c>
      <c r="H39" s="63">
        <v>0</v>
      </c>
      <c r="I39" s="63">
        <v>0</v>
      </c>
      <c r="J39" s="63">
        <v>0</v>
      </c>
    </row>
    <row r="40" spans="1:10" x14ac:dyDescent="0.25">
      <c r="B40" s="96" t="s">
        <v>133</v>
      </c>
      <c r="D40" s="94"/>
      <c r="E40" s="63">
        <v>0</v>
      </c>
      <c r="F40" s="88"/>
      <c r="G40" s="63">
        <v>0</v>
      </c>
      <c r="H40" s="63">
        <v>0</v>
      </c>
      <c r="I40" s="63">
        <v>0</v>
      </c>
      <c r="J40" s="63">
        <v>0</v>
      </c>
    </row>
    <row r="41" spans="1:10" x14ac:dyDescent="0.25">
      <c r="B41" s="96" t="s">
        <v>164</v>
      </c>
      <c r="D41" s="94"/>
      <c r="E41" s="103">
        <v>0</v>
      </c>
      <c r="F41" s="88"/>
      <c r="G41" s="103">
        <v>0</v>
      </c>
      <c r="H41" s="103">
        <v>0</v>
      </c>
      <c r="I41" s="103">
        <v>0</v>
      </c>
      <c r="J41" s="103">
        <v>0</v>
      </c>
    </row>
    <row r="42" spans="1:10" ht="15" x14ac:dyDescent="0.4">
      <c r="B42" s="92" t="s">
        <v>134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0" x14ac:dyDescent="0.25">
      <c r="B43" s="79"/>
      <c r="C43" s="79"/>
      <c r="D43" s="79"/>
      <c r="E43" s="79"/>
      <c r="F43" s="79"/>
      <c r="G43" s="79"/>
      <c r="H43" s="79"/>
      <c r="I43" s="79"/>
      <c r="J43" s="79"/>
    </row>
    <row r="44" spans="1:10" ht="13.8" thickBot="1" x14ac:dyDescent="0.3">
      <c r="A44" s="92" t="s">
        <v>135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0" ht="13.8" thickTop="1" x14ac:dyDescent="0.25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B13" sqref="B13"/>
    </sheetView>
  </sheetViews>
  <sheetFormatPr defaultColWidth="8.88671875" defaultRowHeight="14.4" x14ac:dyDescent="0.3"/>
  <cols>
    <col min="1" max="1" width="16.109375" bestFit="1" customWidth="1"/>
  </cols>
  <sheetData>
    <row r="2" spans="1:1" x14ac:dyDescent="0.3">
      <c r="A2" t="s">
        <v>143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Cover Sheet</vt:lpstr>
      <vt:lpstr>Enrollment</vt:lpstr>
      <vt:lpstr>Budget</vt:lpstr>
      <vt:lpstr>Statement of Activites</vt:lpstr>
      <vt:lpstr>Statement of Financial Position</vt:lpstr>
      <vt:lpstr>References</vt:lpstr>
      <vt:lpstr>'Cover Sheet'!Print_Area</vt:lpstr>
      <vt:lpstr>'Statement of Activites'!Print_Area</vt:lpstr>
      <vt:lpstr>'Statement of Financial Position'!Print_Area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 PCSB</dc:creator>
  <cp:lastModifiedBy>David Schlossman</cp:lastModifiedBy>
  <cp:lastPrinted>2015-03-10T20:29:00Z</cp:lastPrinted>
  <dcterms:created xsi:type="dcterms:W3CDTF">2015-03-09T19:17:40Z</dcterms:created>
  <dcterms:modified xsi:type="dcterms:W3CDTF">2018-05-31T16:08:38Z</dcterms:modified>
</cp:coreProperties>
</file>