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Rocketship\Dropbox\New Financial Models\Authorizer Reporting\PCSB\2017-18\"/>
    </mc:Choice>
  </mc:AlternateContent>
  <bookViews>
    <workbookView xWindow="15000" yWindow="3195" windowWidth="23040" windowHeight="24000" firstSheet="1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Budget'!$A:$Z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  <definedName name="Unit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5" l="1"/>
  <c r="D34" i="5" l="1"/>
  <c r="D58" i="5"/>
  <c r="D57" i="5"/>
  <c r="D55" i="5"/>
  <c r="D54" i="5"/>
  <c r="D53" i="5"/>
  <c r="D52" i="5"/>
  <c r="D51" i="5"/>
  <c r="D48" i="5"/>
  <c r="D49" i="5"/>
  <c r="D50" i="5"/>
  <c r="D47" i="5"/>
  <c r="D43" i="5"/>
  <c r="D42" i="5"/>
  <c r="D41" i="5"/>
  <c r="D38" i="5"/>
  <c r="D33" i="5"/>
  <c r="D32" i="5"/>
  <c r="D31" i="5"/>
  <c r="D30" i="5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I54" i="1"/>
  <c r="M54" i="1"/>
  <c r="Q54" i="1"/>
  <c r="U54" i="1"/>
  <c r="W54" i="1"/>
  <c r="I53" i="1"/>
  <c r="M53" i="1"/>
  <c r="Q53" i="1"/>
  <c r="U53" i="1"/>
  <c r="W53" i="1"/>
  <c r="I52" i="1"/>
  <c r="M52" i="1"/>
  <c r="Q52" i="1"/>
  <c r="U52" i="1"/>
  <c r="W52" i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X14" i="1"/>
  <c r="Y14" i="1" s="1"/>
  <c r="X8" i="1"/>
  <c r="Y8" i="1" s="1"/>
  <c r="I8" i="1"/>
  <c r="M8" i="1"/>
  <c r="Q8" i="1"/>
  <c r="U8" i="1"/>
  <c r="W8" i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D59" i="5"/>
  <c r="D44" i="5"/>
  <c r="D35" i="5"/>
  <c r="D27" i="5"/>
  <c r="X40" i="1"/>
  <c r="Y40" i="1" s="1"/>
  <c r="X39" i="1"/>
  <c r="Y39" i="1" s="1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F27" i="5"/>
  <c r="X58" i="1"/>
  <c r="Y58" i="1" s="1"/>
  <c r="X50" i="1"/>
  <c r="Y50" i="1" s="1"/>
  <c r="X49" i="1"/>
  <c r="Y49" i="1" s="1"/>
  <c r="X48" i="1"/>
  <c r="Y48" i="1" s="1"/>
  <c r="X43" i="1"/>
  <c r="Y43" i="1" s="1"/>
  <c r="X41" i="1"/>
  <c r="Y41" i="1" s="1"/>
  <c r="X38" i="1"/>
  <c r="Y38" i="1" s="1"/>
  <c r="X32" i="1"/>
  <c r="Y32" i="1" s="1"/>
  <c r="X31" i="1"/>
  <c r="Y31" i="1" s="1"/>
  <c r="X30" i="1"/>
  <c r="X26" i="1"/>
  <c r="Y26" i="1" s="1"/>
  <c r="X23" i="1"/>
  <c r="Y23" i="1" s="1"/>
  <c r="X20" i="1"/>
  <c r="Y20" i="1" s="1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15" i="1"/>
  <c r="Y15" i="1" s="1"/>
  <c r="X7" i="1"/>
  <c r="X9" i="1"/>
  <c r="Y9" i="1" s="1"/>
  <c r="X10" i="1"/>
  <c r="Y10" i="1" s="1"/>
  <c r="X11" i="1"/>
  <c r="Y11" i="1" s="1"/>
  <c r="X12" i="1"/>
  <c r="Y12" i="1" s="1"/>
  <c r="X13" i="1"/>
  <c r="Y13" i="1" s="1"/>
  <c r="B37" i="4"/>
  <c r="B44" i="4"/>
  <c r="C37" i="4"/>
  <c r="C44" i="4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X16" i="1" l="1"/>
  <c r="Y16" i="1" s="1"/>
  <c r="Y7" i="1"/>
  <c r="X42" i="1"/>
  <c r="Y42" i="1" s="1"/>
  <c r="X21" i="1"/>
  <c r="Y21" i="1" s="1"/>
  <c r="X24" i="1"/>
  <c r="Y24" i="1" s="1"/>
  <c r="X34" i="1"/>
  <c r="Y34" i="1" s="1"/>
  <c r="X33" i="1"/>
  <c r="Y33" i="1" s="1"/>
  <c r="X22" i="1"/>
  <c r="Y22" i="1" s="1"/>
  <c r="X25" i="1"/>
  <c r="Y25" i="1" s="1"/>
  <c r="X57" i="1"/>
  <c r="Y57" i="1" s="1"/>
  <c r="X47" i="1"/>
  <c r="Y30" i="1"/>
  <c r="D61" i="5"/>
  <c r="D62" i="5" s="1"/>
  <c r="D64" i="5" s="1"/>
  <c r="X59" i="1" l="1"/>
  <c r="Y59" i="1" s="1"/>
  <c r="X44" i="1"/>
  <c r="Y44" i="1" s="1"/>
  <c r="Y47" i="1"/>
  <c r="X27" i="1"/>
  <c r="Y27" i="1" s="1"/>
  <c r="X35" i="1"/>
  <c r="Y35" i="1" s="1"/>
  <c r="X61" i="1" l="1"/>
  <c r="Y61" i="1" s="1"/>
  <c r="X62" i="1" l="1"/>
  <c r="X64" i="1" s="1"/>
  <c r="Y64" i="1" s="1"/>
  <c r="Y62" i="1" l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<sst xmlns="http://schemas.openxmlformats.org/spreadsheetml/2006/main" count="301" uniqueCount="190">
  <si>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</si>
  <si>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</si>
  <si>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</si>
  <si>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</si>
  <si>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</si>
  <si>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</si>
  <si>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</si>
  <si>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</si>
  <si>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</si>
  <si>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</si>
  <si>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</si>
  <si>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</si>
  <si>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</si>
  <si>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</si>
  <si>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</si>
  <si>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</si>
  <si>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</si>
  <si>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</si>
  <si>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</si>
  <si>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</si>
  <si>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</si>
  <si>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</si>
  <si>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</si>
  <si>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</si>
  <si>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</si>
  <si>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</si>
  <si>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</si>
  <si>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</si>
  <si>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</si>
  <si>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</si>
  <si>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</si>
  <si>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</si>
  <si>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</si>
  <si>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</si>
  <si>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</si>
  <si>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</si>
  <si>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</si>
  <si>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</si>
  <si>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</si>
  <si>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</si>
  <si>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</si>
  <si>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</si>
  <si>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</si>
  <si>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</si>
  <si>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</si>
  <si>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</si>
  <si>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</si>
  <si>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</si>
  <si>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</si>
  <si>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</si>
  <si>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</si>
  <si>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</si>
  <si>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</si>
  <si>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</si>
  <si>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</si>
  <si>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</si>
  <si>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</si>
  <si>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</si>
  <si>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</si>
  <si>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</si>
  <si>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</si>
  <si>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</si>
  <si>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</si>
  <si>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</si>
  <si>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</si>
  <si>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</si>
  <si>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</si>
  <si>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</si>
  <si>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</si>
  <si>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</si>
  <si>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</si>
  <si>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</si>
  <si>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</si>
  <si>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</si>
  <si>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</si>
  <si>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</si>
  <si>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</si>
  <si>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</si>
  <si>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</si>
  <si>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</si>
  <si>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</si>
  <si>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</si>
  <si>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</si>
  <si>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</si>
  <si>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</si>
  <si>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</si>
  <si>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</si>
  <si>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</si>
  <si>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</si>
  <si>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</si>
  <si>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</si>
  <si>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</si>
  <si>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</si>
  <si>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</si>
  <si>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</si>
  <si>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</si>
  <si>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</si>
  <si>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</si>
  <si>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</si>
  <si>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</si>
  <si>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</si>
  <si>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</si>
  <si>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</si>
  <si>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</si>
  <si>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</si>
  <si>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</si>
  <si>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</si>
  <si>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</si>
  <si>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</si>
  <si>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</si>
  <si>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</si>
  <si>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</si>
  <si>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</si>
  <si>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</si>
  <si>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</si>
  <si>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</si>
  <si>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</si>
  <si>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</si>
  <si>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</si>
  <si>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</si>
  <si>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</si>
  <si>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</si>
  <si>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</si>
  <si>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</si>
  <si>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</si>
  <si>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</si>
  <si>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</si>
  <si>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</si>
  <si>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</si>
  <si>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</si>
  <si>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</si>
  <si>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</si>
  <si>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</si>
  <si>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</si>
  <si>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</si>
  <si>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</si>
  <si>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</si>
  <si>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</si>
  <si>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</si>
  <si>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</si>
  <si>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</si>
  <si>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</si>
  <si>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</si>
  <si>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</si>
  <si>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</si>
  <si>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</si>
  <si>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</si>
  <si>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</si>
  <si>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</si>
  <si>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</si>
  <si>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</si>
  <si>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</si>
  <si>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</si>
  <si>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</si>
  <si>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</si>
  <si>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</si>
  <si>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</si>
  <si>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</si>
  <si>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</si>
  <si>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</si>
  <si>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</si>
  <si>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</si>
  <si>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</si>
  <si>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</si>
  <si>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</si>
  <si>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</si>
  <si>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</si>
  <si>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</si>
  <si>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</si>
  <si>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</si>
  <si>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</si>
  <si>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</si>
  <si>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</si>
  <si>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</si>
  <si>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</si>
  <si>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</si>
  <si>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</si>
  <si>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</si>
  <si>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</si>
  <si>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</si>
  <si>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</si>
  <si>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</si>
  <si>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</si>
  <si>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</si>
  <si>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 xml:space="preserve">Enter School Name Rocketship </t>
  </si>
  <si>
    <t>Enter Fiscal Year FY19</t>
  </si>
  <si>
    <t>Enter School Contact Name Meredith James</t>
  </si>
  <si>
    <t>Enter School Contact Email mjames@rsed.org</t>
  </si>
  <si>
    <t>Enter School Contact Phone Number 410-292-7380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</si>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</sst>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6" formatCode="_(&quot;$&quot;* #,##0_);_(&quot;$&quot;* \(#,##0\);_(&quot;$&quot;* &quot;-&quot;??_);_(@_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/>
  </cellStyleXfs>
  <cellXfs count="121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176" fontId="22" fillId="0" borderId="3" xfId="980" applyNumberFormat="1" applyFont="1" applyFill="1" applyBorder="1"/>
    <xf numFmtId="176" fontId="22" fillId="0" borderId="0" xfId="980" applyNumberFormat="1" applyFont="1" applyFill="1" applyBorder="1"/>
    <xf numFmtId="176" fontId="62" fillId="0" borderId="0" xfId="980" applyNumberFormat="1" applyFont="1" applyBorder="1"/>
    <xf numFmtId="176" fontId="3" fillId="0" borderId="0" xfId="980" applyNumberFormat="1" applyFont="1"/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65" xfId="981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CSB%20Financials%20Report%20-%20March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Enrollment"/>
      <sheetName val="Annual Budget"/>
      <sheetName val="Statement of Activites"/>
      <sheetName val="Statement of Financial Position"/>
      <sheetName val="References"/>
    </sheetNames>
    <sheetDataSet>
      <sheetData sheetId="0"/>
      <sheetData sheetId="1"/>
      <sheetData sheetId="2">
        <row r="32">
          <cell r="Y32">
            <v>0</v>
          </cell>
        </row>
        <row r="36">
          <cell r="Y36">
            <v>46919.969999999994</v>
          </cell>
        </row>
        <row r="37">
          <cell r="Y37">
            <v>205584.17</v>
          </cell>
        </row>
        <row r="38">
          <cell r="Y38">
            <v>120400.10999999999</v>
          </cell>
        </row>
        <row r="39">
          <cell r="Y39">
            <v>31624.92</v>
          </cell>
        </row>
        <row r="40">
          <cell r="Y40">
            <v>3267699.96</v>
          </cell>
        </row>
        <row r="41">
          <cell r="Y41">
            <v>108750.08000000002</v>
          </cell>
        </row>
        <row r="45">
          <cell r="Y45">
            <v>4007969.2800000003</v>
          </cell>
        </row>
        <row r="46">
          <cell r="Y46">
            <v>49736.759999999995</v>
          </cell>
        </row>
        <row r="47">
          <cell r="Y47">
            <v>155000</v>
          </cell>
        </row>
        <row r="48">
          <cell r="Y48">
            <v>14250</v>
          </cell>
        </row>
        <row r="49">
          <cell r="Y49">
            <v>446244.74999999994</v>
          </cell>
        </row>
        <row r="53">
          <cell r="Y53">
            <v>242073.37</v>
          </cell>
        </row>
        <row r="54">
          <cell r="Y54">
            <v>65700</v>
          </cell>
        </row>
        <row r="55">
          <cell r="Y55">
            <v>51688.680000000008</v>
          </cell>
        </row>
        <row r="56">
          <cell r="Y56">
            <v>46000.079999999987</v>
          </cell>
        </row>
        <row r="57">
          <cell r="Y57">
            <v>20000.02</v>
          </cell>
        </row>
        <row r="58">
          <cell r="Y58">
            <v>2375.04</v>
          </cell>
        </row>
        <row r="59">
          <cell r="Y59">
            <v>46224.99</v>
          </cell>
        </row>
        <row r="63">
          <cell r="Y63">
            <v>16875.05</v>
          </cell>
        </row>
        <row r="64">
          <cell r="Y64">
            <v>11299.92</v>
          </cell>
        </row>
        <row r="65">
          <cell r="Y65">
            <v>541218.34000000008</v>
          </cell>
        </row>
        <row r="66">
          <cell r="Y66">
            <v>107167.56</v>
          </cell>
        </row>
        <row r="67">
          <cell r="Y67">
            <v>1399808.9999999998</v>
          </cell>
        </row>
        <row r="69">
          <cell r="Y69">
            <v>179772.76</v>
          </cell>
        </row>
        <row r="74">
          <cell r="Y74">
            <v>625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A7" sqref="A7"/>
    </sheetView>
  </sheetViews>
  <sheetFormatPr defaultColWidth="9.140625" defaultRowHeight="12.75" x14ac:dyDescent="0.2"/>
  <cols>
    <col min="1" max="1" width="49.7109375" style="71" bestFit="1" customWidth="1"/>
    <col min="2" max="3" width="9.140625" style="71"/>
    <col min="4" max="4" width="52.42578125" style="71" customWidth="1"/>
    <col min="5" max="16384" width="9.140625" style="71"/>
  </cols>
  <sheetData>
    <row r="1" spans="1:1" x14ac:dyDescent="0.2">
      <c r="A1" s="70" t="s">
        <v>135</v>
      </c>
    </row>
    <row r="2" spans="1:1" x14ac:dyDescent="0.2">
      <c r="A2" s="72" t="s">
        <v>184</v>
      </c>
    </row>
    <row r="4" spans="1:1" x14ac:dyDescent="0.2">
      <c r="A4" s="72" t="s">
        <v>186</v>
      </c>
    </row>
    <row r="5" spans="1:1" x14ac:dyDescent="0.2">
      <c r="A5" s="72" t="s">
        <v>187</v>
      </c>
    </row>
    <row r="6" spans="1:1" x14ac:dyDescent="0.2">
      <c r="A6" s="72" t="s">
        <v>188</v>
      </c>
    </row>
    <row r="8" spans="1:1" x14ac:dyDescent="0.2">
      <c r="A8" s="72" t="s">
        <v>185</v>
      </c>
    </row>
    <row r="9" spans="1:1" x14ac:dyDescent="0.2">
      <c r="A9" s="72" t="s">
        <v>136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58" sqref="C58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3" t="str">
        <f>'Cover Sheet'!A2</f>
        <v xml:space="preserve">Enter School Name Rocketship </v>
      </c>
    </row>
    <row r="2" spans="1:4" x14ac:dyDescent="0.2">
      <c r="A2" s="3" t="str">
        <f>'Cover Sheet'!A8&amp;" Enrollment Data"</f>
        <v>Enter Fiscal Year FY19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4" t="s">
        <v>38</v>
      </c>
      <c r="B4" s="113" t="s">
        <v>81</v>
      </c>
      <c r="C4" s="113" t="s">
        <v>122</v>
      </c>
      <c r="D4" s="113" t="s">
        <v>121</v>
      </c>
    </row>
    <row r="5" spans="1:4" ht="16.5" customHeight="1" x14ac:dyDescent="0.2">
      <c r="A5" s="115"/>
      <c r="B5" s="113"/>
      <c r="C5" s="113"/>
      <c r="D5" s="113"/>
    </row>
    <row r="6" spans="1:4" ht="12.75" customHeight="1" x14ac:dyDescent="0.2">
      <c r="A6" s="8" t="s">
        <v>39</v>
      </c>
      <c r="B6" s="37">
        <v>91</v>
      </c>
      <c r="C6" s="37">
        <v>160</v>
      </c>
      <c r="D6" s="37"/>
    </row>
    <row r="7" spans="1:4" ht="12.75" customHeight="1" x14ac:dyDescent="0.2">
      <c r="A7" s="8" t="s">
        <v>40</v>
      </c>
      <c r="B7" s="37">
        <v>95</v>
      </c>
      <c r="C7" s="37">
        <v>160</v>
      </c>
      <c r="D7" s="37"/>
    </row>
    <row r="8" spans="1:4" ht="12.75" customHeight="1" x14ac:dyDescent="0.2">
      <c r="A8" s="8" t="s">
        <v>41</v>
      </c>
      <c r="B8" s="37">
        <v>140</v>
      </c>
      <c r="C8" s="37">
        <v>223</v>
      </c>
      <c r="D8" s="37"/>
    </row>
    <row r="9" spans="1:4" ht="12.75" customHeight="1" x14ac:dyDescent="0.2">
      <c r="A9" s="8" t="s">
        <v>42</v>
      </c>
      <c r="B9" s="37">
        <v>132</v>
      </c>
      <c r="C9" s="37">
        <v>183</v>
      </c>
      <c r="D9" s="37"/>
    </row>
    <row r="10" spans="1:4" ht="12.75" customHeight="1" x14ac:dyDescent="0.2">
      <c r="A10" s="8" t="s">
        <v>43</v>
      </c>
      <c r="B10" s="37">
        <v>99</v>
      </c>
      <c r="C10" s="37">
        <v>166</v>
      </c>
      <c r="D10" s="37"/>
    </row>
    <row r="11" spans="1:4" ht="12.75" customHeight="1" x14ac:dyDescent="0.2">
      <c r="A11" s="8" t="s">
        <v>44</v>
      </c>
      <c r="B11" s="37">
        <v>75</v>
      </c>
      <c r="C11" s="37">
        <v>100</v>
      </c>
      <c r="D11" s="37"/>
    </row>
    <row r="12" spans="1:4" ht="12.75" customHeight="1" x14ac:dyDescent="0.2">
      <c r="A12" s="8" t="s">
        <v>45</v>
      </c>
      <c r="B12" s="36"/>
      <c r="C12" s="37">
        <v>78</v>
      </c>
      <c r="D12" s="37"/>
    </row>
    <row r="13" spans="1:4" ht="12.75" customHeight="1" x14ac:dyDescent="0.2">
      <c r="A13" s="8" t="s">
        <v>46</v>
      </c>
      <c r="B13" s="36"/>
      <c r="C13" s="37"/>
      <c r="D13" s="37"/>
    </row>
    <row r="14" spans="1:4" ht="12.75" customHeight="1" x14ac:dyDescent="0.2">
      <c r="A14" s="9" t="s">
        <v>47</v>
      </c>
      <c r="B14" s="36"/>
      <c r="C14" s="37"/>
      <c r="D14" s="37"/>
    </row>
    <row r="15" spans="1:4" ht="12.75" customHeight="1" x14ac:dyDescent="0.2">
      <c r="A15" s="9" t="s">
        <v>48</v>
      </c>
      <c r="B15" s="36"/>
      <c r="C15" s="37"/>
      <c r="D15" s="37"/>
    </row>
    <row r="16" spans="1:4" ht="12.75" customHeight="1" x14ac:dyDescent="0.2">
      <c r="A16" s="9" t="s">
        <v>49</v>
      </c>
      <c r="B16" s="36"/>
      <c r="C16" s="37"/>
      <c r="D16" s="37"/>
    </row>
    <row r="17" spans="1:4" ht="12.75" customHeight="1" x14ac:dyDescent="0.2">
      <c r="A17" s="8" t="s">
        <v>50</v>
      </c>
      <c r="B17" s="36"/>
      <c r="C17" s="37"/>
      <c r="D17" s="37"/>
    </row>
    <row r="18" spans="1:4" ht="12.75" customHeight="1" x14ac:dyDescent="0.2">
      <c r="A18" s="8" t="s">
        <v>51</v>
      </c>
      <c r="B18" s="36"/>
      <c r="C18" s="37"/>
      <c r="D18" s="37"/>
    </row>
    <row r="19" spans="1:4" ht="12.75" customHeight="1" x14ac:dyDescent="0.2">
      <c r="A19" s="8" t="s">
        <v>52</v>
      </c>
      <c r="B19" s="36"/>
      <c r="C19" s="37"/>
      <c r="D19" s="37"/>
    </row>
    <row r="20" spans="1:4" ht="12.75" customHeight="1" x14ac:dyDescent="0.2">
      <c r="A20" s="8" t="s">
        <v>53</v>
      </c>
      <c r="B20" s="36"/>
      <c r="C20" s="37"/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632</v>
      </c>
      <c r="C24" s="13">
        <f>SUM(C6:C23)</f>
        <v>1070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7">
        <v>24</v>
      </c>
      <c r="C27" s="37">
        <v>43.283900000000003</v>
      </c>
      <c r="D27" s="37"/>
    </row>
    <row r="28" spans="1:4" ht="12.75" customHeight="1" x14ac:dyDescent="0.2">
      <c r="A28" s="8" t="s">
        <v>60</v>
      </c>
      <c r="B28" s="37">
        <v>20</v>
      </c>
      <c r="C28" s="37">
        <v>47.840099999999993</v>
      </c>
      <c r="D28" s="37"/>
    </row>
    <row r="29" spans="1:4" ht="12.75" customHeight="1" x14ac:dyDescent="0.2">
      <c r="A29" s="8" t="s">
        <v>61</v>
      </c>
      <c r="B29" s="37">
        <v>16</v>
      </c>
      <c r="C29" s="37">
        <v>17.085749999999997</v>
      </c>
      <c r="D29" s="37"/>
    </row>
    <row r="30" spans="1:4" ht="12.75" customHeight="1" x14ac:dyDescent="0.2">
      <c r="A30" s="8" t="s">
        <v>62</v>
      </c>
      <c r="B30" s="37">
        <v>8</v>
      </c>
      <c r="C30" s="37">
        <v>7.6952500000000006</v>
      </c>
      <c r="D30" s="37"/>
    </row>
    <row r="31" spans="1:4" ht="13.5" customHeight="1" x14ac:dyDescent="0.2">
      <c r="A31" s="17" t="s">
        <v>63</v>
      </c>
      <c r="B31" s="13">
        <f>SUM(B27:B30)</f>
        <v>68</v>
      </c>
      <c r="C31" s="13">
        <f>SUM(C27:C30)</f>
        <v>115.90499999999999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9">
        <v>11</v>
      </c>
      <c r="C35" s="39">
        <v>10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/>
      <c r="C38" s="37"/>
      <c r="D38" s="37"/>
    </row>
    <row r="39" spans="1:6" ht="12.75" customHeight="1" x14ac:dyDescent="0.2">
      <c r="A39" s="7" t="s">
        <v>68</v>
      </c>
      <c r="B39" s="40"/>
      <c r="C39" s="37"/>
      <c r="D39" s="37"/>
    </row>
    <row r="40" spans="1:6" ht="12.75" customHeight="1" x14ac:dyDescent="0.2">
      <c r="A40" s="7" t="s">
        <v>69</v>
      </c>
      <c r="B40" s="40"/>
      <c r="C40" s="37"/>
      <c r="D40" s="37"/>
      <c r="F40" s="4"/>
    </row>
    <row r="41" spans="1:6" ht="12.75" customHeight="1" x14ac:dyDescent="0.2">
      <c r="A41" s="7" t="s">
        <v>70</v>
      </c>
      <c r="B41" s="40"/>
      <c r="C41" s="37"/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9">
        <v>454</v>
      </c>
      <c r="C51" s="39">
        <v>735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37">
        <v>5</v>
      </c>
      <c r="C54" s="37">
        <v>0</v>
      </c>
      <c r="D54" s="37"/>
      <c r="F54" s="4"/>
    </row>
    <row r="55" spans="1:6" ht="12.75" customHeight="1" x14ac:dyDescent="0.2">
      <c r="A55" s="7" t="s">
        <v>77</v>
      </c>
      <c r="B55" s="37">
        <v>5</v>
      </c>
      <c r="C55" s="37">
        <v>0</v>
      </c>
      <c r="D55" s="37"/>
      <c r="F55" s="4"/>
    </row>
    <row r="56" spans="1:6" ht="12.75" customHeight="1" x14ac:dyDescent="0.2">
      <c r="A56" s="7" t="s">
        <v>78</v>
      </c>
      <c r="B56" s="37">
        <v>5</v>
      </c>
      <c r="C56" s="37">
        <v>0</v>
      </c>
      <c r="D56" s="37"/>
      <c r="F56" s="4"/>
    </row>
    <row r="57" spans="1:6" ht="12.75" customHeight="1" x14ac:dyDescent="0.2">
      <c r="A57" s="7" t="s">
        <v>79</v>
      </c>
      <c r="B57" s="37">
        <v>5</v>
      </c>
      <c r="C57" s="37">
        <v>0</v>
      </c>
      <c r="D57" s="37"/>
      <c r="F57" s="4"/>
    </row>
    <row r="58" spans="1:6" ht="14.25" customHeight="1" x14ac:dyDescent="0.25">
      <c r="A58" s="30" t="s">
        <v>80</v>
      </c>
      <c r="B58" s="13">
        <f>SUM(B54:B57)</f>
        <v>20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Z64"/>
  <sheetViews>
    <sheetView showGridLines="0" tabSelected="1" view="pageBreakPreview" topLeftCell="B1" zoomScaleSheetLayoutView="100" workbookViewId="0">
      <selection activeCell="Z64" sqref="D64:Z64"/>
    </sheetView>
  </sheetViews>
  <sheetFormatPr defaultColWidth="9.140625" defaultRowHeight="12.75" customHeight="1" x14ac:dyDescent="0.2"/>
  <cols>
    <col min="1" max="1" width="1.85546875" style="42" customWidth="1"/>
    <col min="2" max="2" width="45.85546875" style="42" bestFit="1" customWidth="1"/>
    <col min="3" max="3" width="2.85546875" style="42" customWidth="1"/>
    <col min="4" max="4" width="14.5703125" style="42" bestFit="1" customWidth="1"/>
    <col min="5" max="5" width="2.7109375" style="2" customWidth="1"/>
    <col min="6" max="6" width="10.7109375" style="43" customWidth="1"/>
    <col min="7" max="7" width="2.7109375" style="2" customWidth="1"/>
    <col min="8" max="8" width="14.42578125" style="2" customWidth="1"/>
    <col min="9" max="9" width="15.140625" style="42" bestFit="1" customWidth="1"/>
    <col min="10" max="24" width="10.7109375" style="42" customWidth="1"/>
    <col min="25" max="25" width="2.7109375" style="42" customWidth="1"/>
    <col min="26" max="26" width="14.85546875" style="42" customWidth="1"/>
    <col min="27" max="16384" width="9.140625" style="42"/>
  </cols>
  <sheetData>
    <row r="1" spans="1:26" ht="12.75" customHeight="1" x14ac:dyDescent="0.2">
      <c r="A1" s="61" t="str">
        <f>'Cover Sheet'!A2</f>
        <v xml:space="preserve">Enter School Name Rocketship </v>
      </c>
      <c r="B1" s="61"/>
    </row>
    <row r="2" spans="1:26" ht="12.75" customHeight="1" x14ac:dyDescent="0.2">
      <c r="A2" s="42" t="str">
        <f>'Cover Sheet'!A8&amp;" Annual Budget"</f>
        <v>Enter Fiscal Year FY19 Annual Budget</v>
      </c>
    </row>
    <row r="3" spans="1:26" x14ac:dyDescent="0.2">
      <c r="A3" s="44"/>
      <c r="B3" s="45"/>
      <c r="C3" s="44"/>
      <c r="D3" s="45"/>
      <c r="F3" s="2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4"/>
    </row>
    <row r="4" spans="1:26" x14ac:dyDescent="0.2">
      <c r="A4" s="2"/>
      <c r="B4" s="2"/>
      <c r="C4" s="44"/>
      <c r="D4" s="48" t="s">
        <v>149</v>
      </c>
      <c r="E4" s="49"/>
      <c r="F4" s="49"/>
      <c r="G4" s="49"/>
      <c r="H4" s="48" t="s">
        <v>189</v>
      </c>
      <c r="I4" s="48" t="s">
        <v>137</v>
      </c>
      <c r="J4" s="48" t="s">
        <v>138</v>
      </c>
      <c r="K4" s="48" t="s">
        <v>139</v>
      </c>
      <c r="L4" s="48" t="s">
        <v>82</v>
      </c>
      <c r="M4" s="48" t="s">
        <v>140</v>
      </c>
      <c r="N4" s="48" t="s">
        <v>141</v>
      </c>
      <c r="O4" s="48" t="s">
        <v>142</v>
      </c>
      <c r="P4" s="48" t="s">
        <v>83</v>
      </c>
      <c r="Q4" s="48" t="s">
        <v>143</v>
      </c>
      <c r="R4" s="48" t="s">
        <v>144</v>
      </c>
      <c r="S4" s="48" t="s">
        <v>145</v>
      </c>
      <c r="T4" s="48" t="s">
        <v>84</v>
      </c>
      <c r="U4" s="48" t="s">
        <v>146</v>
      </c>
      <c r="V4" s="48" t="s">
        <v>147</v>
      </c>
      <c r="W4" s="48" t="s">
        <v>148</v>
      </c>
      <c r="X4" s="48" t="s">
        <v>85</v>
      </c>
      <c r="Y4" s="44"/>
      <c r="Z4" s="48" t="s">
        <v>150</v>
      </c>
    </row>
    <row r="5" spans="1:26" x14ac:dyDescent="0.2">
      <c r="B5" s="2"/>
      <c r="C5" s="44"/>
      <c r="D5" s="50" t="s">
        <v>2</v>
      </c>
      <c r="E5" s="51"/>
      <c r="F5" s="51"/>
      <c r="G5" s="51"/>
      <c r="H5" s="50" t="s">
        <v>2</v>
      </c>
      <c r="I5" s="50" t="s">
        <v>2</v>
      </c>
      <c r="J5" s="50" t="s">
        <v>2</v>
      </c>
      <c r="K5" s="50" t="s">
        <v>2</v>
      </c>
      <c r="L5" s="50" t="s">
        <v>2</v>
      </c>
      <c r="M5" s="50" t="s">
        <v>2</v>
      </c>
      <c r="N5" s="50" t="s">
        <v>2</v>
      </c>
      <c r="O5" s="50" t="s">
        <v>2</v>
      </c>
      <c r="P5" s="50" t="s">
        <v>2</v>
      </c>
      <c r="Q5" s="50" t="s">
        <v>2</v>
      </c>
      <c r="R5" s="50" t="s">
        <v>2</v>
      </c>
      <c r="S5" s="50" t="s">
        <v>2</v>
      </c>
      <c r="T5" s="50" t="s">
        <v>2</v>
      </c>
      <c r="U5" s="50" t="s">
        <v>2</v>
      </c>
      <c r="V5" s="50" t="s">
        <v>2</v>
      </c>
      <c r="W5" s="50" t="s">
        <v>2</v>
      </c>
      <c r="X5" s="50" t="s">
        <v>2</v>
      </c>
      <c r="Y5" s="44"/>
      <c r="Z5" s="50" t="s">
        <v>112</v>
      </c>
    </row>
    <row r="6" spans="1:26" x14ac:dyDescent="0.2">
      <c r="A6" s="52" t="s">
        <v>4</v>
      </c>
      <c r="B6" s="2"/>
      <c r="C6" s="44"/>
      <c r="Y6" s="44"/>
    </row>
    <row r="7" spans="1:26" x14ac:dyDescent="0.2">
      <c r="A7" s="45"/>
      <c r="B7" s="45" t="s">
        <v>153</v>
      </c>
      <c r="C7" s="44"/>
      <c r="D7" s="53">
        <v>8623933</v>
      </c>
      <c r="E7" s="54"/>
      <c r="F7" s="54"/>
      <c r="G7" s="54"/>
      <c r="H7" s="53">
        <v>14227754.039999999</v>
      </c>
      <c r="I7" s="53">
        <v>711387.70200000005</v>
      </c>
      <c r="J7" s="53">
        <v>711387.70200000005</v>
      </c>
      <c r="K7" s="53">
        <v>1280497.8635999998</v>
      </c>
      <c r="L7" s="54">
        <v>2703273.2675999999</v>
      </c>
      <c r="M7" s="53">
        <v>1280497.8635999998</v>
      </c>
      <c r="N7" s="53">
        <v>1280497.8635999998</v>
      </c>
      <c r="O7" s="53">
        <v>1280497.8635999998</v>
      </c>
      <c r="P7" s="54">
        <v>3841493.5907999994</v>
      </c>
      <c r="Q7" s="53">
        <v>1280497.8635999998</v>
      </c>
      <c r="R7" s="53">
        <v>1280497.8635999998</v>
      </c>
      <c r="S7" s="53">
        <v>1280497.8635999998</v>
      </c>
      <c r="T7" s="54">
        <v>3841493.5907999994</v>
      </c>
      <c r="U7" s="53">
        <v>1280497.8635999998</v>
      </c>
      <c r="V7" s="53">
        <v>1280497.8635999998</v>
      </c>
      <c r="W7" s="53">
        <v>1280497.8635999998</v>
      </c>
      <c r="X7" s="54">
        <v>3841493.5907999994</v>
      </c>
      <c r="Y7" s="44"/>
      <c r="Z7" s="46">
        <v>14227754.039999999</v>
      </c>
    </row>
    <row r="8" spans="1:26" x14ac:dyDescent="0.2">
      <c r="A8" s="45"/>
      <c r="B8" s="45" t="s">
        <v>154</v>
      </c>
      <c r="C8" s="44"/>
      <c r="D8" s="53">
        <v>0</v>
      </c>
      <c r="E8" s="54"/>
      <c r="F8" s="54"/>
      <c r="G8" s="54"/>
      <c r="H8" s="53">
        <v>0</v>
      </c>
      <c r="I8" s="53">
        <v>0</v>
      </c>
      <c r="J8" s="53">
        <v>0</v>
      </c>
      <c r="K8" s="53">
        <v>0</v>
      </c>
      <c r="L8" s="54">
        <v>0</v>
      </c>
      <c r="M8" s="53">
        <v>0</v>
      </c>
      <c r="N8" s="53">
        <v>0</v>
      </c>
      <c r="O8" s="53">
        <v>0</v>
      </c>
      <c r="P8" s="54">
        <v>0</v>
      </c>
      <c r="Q8" s="53">
        <v>0</v>
      </c>
      <c r="R8" s="53">
        <v>0</v>
      </c>
      <c r="S8" s="53">
        <v>0</v>
      </c>
      <c r="T8" s="54">
        <v>0</v>
      </c>
      <c r="U8" s="53">
        <v>0</v>
      </c>
      <c r="V8" s="53">
        <v>0</v>
      </c>
      <c r="W8" s="53">
        <v>0</v>
      </c>
      <c r="X8" s="54">
        <v>0</v>
      </c>
      <c r="Y8" s="44"/>
      <c r="Z8" s="46">
        <v>0</v>
      </c>
    </row>
    <row r="9" spans="1:26" x14ac:dyDescent="0.2">
      <c r="A9" s="45"/>
      <c r="B9" s="45" t="s">
        <v>5</v>
      </c>
      <c r="C9" s="44"/>
      <c r="D9" s="53">
        <v>2047511.22</v>
      </c>
      <c r="E9" s="54"/>
      <c r="F9" s="54"/>
      <c r="G9" s="54"/>
      <c r="H9" s="53">
        <v>3316839.5</v>
      </c>
      <c r="I9" s="53">
        <v>165841.97500000001</v>
      </c>
      <c r="J9" s="53">
        <v>165841.97500000001</v>
      </c>
      <c r="K9" s="53">
        <v>298515.55499999999</v>
      </c>
      <c r="L9" s="54">
        <v>630199.505</v>
      </c>
      <c r="M9" s="53">
        <v>298515.55499999999</v>
      </c>
      <c r="N9" s="53">
        <v>298515.55499999999</v>
      </c>
      <c r="O9" s="53">
        <v>298515.55499999999</v>
      </c>
      <c r="P9" s="54">
        <v>895546.66500000004</v>
      </c>
      <c r="Q9" s="53">
        <v>298515.55499999999</v>
      </c>
      <c r="R9" s="53">
        <v>298515.55499999999</v>
      </c>
      <c r="S9" s="53">
        <v>298515.55499999999</v>
      </c>
      <c r="T9" s="54">
        <v>895546.66500000004</v>
      </c>
      <c r="U9" s="53">
        <v>298515.55499999999</v>
      </c>
      <c r="V9" s="53">
        <v>298515.55499999999</v>
      </c>
      <c r="W9" s="53">
        <v>298515.55499999999</v>
      </c>
      <c r="X9" s="54">
        <v>895546.66500000004</v>
      </c>
      <c r="Y9" s="44"/>
      <c r="Z9" s="46">
        <v>3316839.5</v>
      </c>
    </row>
    <row r="10" spans="1:26" x14ac:dyDescent="0.2">
      <c r="A10" s="45"/>
      <c r="B10" s="45" t="s">
        <v>167</v>
      </c>
      <c r="C10" s="44"/>
      <c r="D10" s="53">
        <v>997533.81999999983</v>
      </c>
      <c r="E10" s="54"/>
      <c r="F10" s="54"/>
      <c r="G10" s="54"/>
      <c r="H10" s="53">
        <v>1087540.6825000001</v>
      </c>
      <c r="I10" s="53">
        <v>54377.034125000006</v>
      </c>
      <c r="J10" s="53">
        <v>54377.034125000006</v>
      </c>
      <c r="K10" s="53">
        <v>97878.661425000013</v>
      </c>
      <c r="L10" s="54">
        <v>206632.72967500001</v>
      </c>
      <c r="M10" s="53">
        <v>97878.661425000013</v>
      </c>
      <c r="N10" s="53">
        <v>97878.661425000013</v>
      </c>
      <c r="O10" s="53">
        <v>97878.661425000013</v>
      </c>
      <c r="P10" s="54">
        <v>293635.98427500005</v>
      </c>
      <c r="Q10" s="53">
        <v>97878.661425000013</v>
      </c>
      <c r="R10" s="53">
        <v>97878.661425000013</v>
      </c>
      <c r="S10" s="53">
        <v>97878.661425000013</v>
      </c>
      <c r="T10" s="54">
        <v>293635.98427500005</v>
      </c>
      <c r="U10" s="53">
        <v>97878.661425000013</v>
      </c>
      <c r="V10" s="53">
        <v>97878.661425000013</v>
      </c>
      <c r="W10" s="53">
        <v>97878.661425000013</v>
      </c>
      <c r="X10" s="54">
        <v>293635.98427500005</v>
      </c>
      <c r="Y10" s="44"/>
      <c r="Z10" s="46">
        <v>1087540.6825000001</v>
      </c>
    </row>
    <row r="11" spans="1:26" x14ac:dyDescent="0.2">
      <c r="A11" s="45"/>
      <c r="B11" s="45" t="s">
        <v>6</v>
      </c>
      <c r="C11" s="44"/>
      <c r="D11" s="53">
        <v>1168837.02</v>
      </c>
      <c r="E11" s="54"/>
      <c r="F11" s="54"/>
      <c r="G11" s="54"/>
      <c r="H11" s="53">
        <v>1932574.3832000003</v>
      </c>
      <c r="I11" s="53">
        <v>96628.719160000022</v>
      </c>
      <c r="J11" s="53">
        <v>96628.719160000022</v>
      </c>
      <c r="K11" s="53">
        <v>173931.69448800001</v>
      </c>
      <c r="L11" s="54">
        <v>367189.13280800008</v>
      </c>
      <c r="M11" s="53">
        <v>173931.69448800001</v>
      </c>
      <c r="N11" s="53">
        <v>173931.69448800001</v>
      </c>
      <c r="O11" s="53">
        <v>173931.69448800001</v>
      </c>
      <c r="P11" s="54">
        <v>521795.08346400002</v>
      </c>
      <c r="Q11" s="53">
        <v>173931.69448800001</v>
      </c>
      <c r="R11" s="53">
        <v>173931.69448800001</v>
      </c>
      <c r="S11" s="53">
        <v>173931.69448800001</v>
      </c>
      <c r="T11" s="54">
        <v>521795.08346400002</v>
      </c>
      <c r="U11" s="53">
        <v>173931.69448800001</v>
      </c>
      <c r="V11" s="53">
        <v>173931.69448800001</v>
      </c>
      <c r="W11" s="53">
        <v>173931.69448800001</v>
      </c>
      <c r="X11" s="54">
        <v>521795.08346400002</v>
      </c>
      <c r="Y11" s="44"/>
      <c r="Z11" s="46">
        <v>1932574.3832</v>
      </c>
    </row>
    <row r="12" spans="1:26" x14ac:dyDescent="0.2">
      <c r="A12" s="45"/>
      <c r="B12" s="45" t="s">
        <v>7</v>
      </c>
      <c r="C12" s="44"/>
      <c r="D12" s="53">
        <v>0</v>
      </c>
      <c r="E12" s="54"/>
      <c r="F12" s="54"/>
      <c r="G12" s="54"/>
      <c r="H12" s="53">
        <v>0</v>
      </c>
      <c r="I12" s="53">
        <v>0</v>
      </c>
      <c r="J12" s="53">
        <v>0</v>
      </c>
      <c r="K12" s="53">
        <v>0</v>
      </c>
      <c r="L12" s="54">
        <v>0</v>
      </c>
      <c r="M12" s="53">
        <v>0</v>
      </c>
      <c r="N12" s="53">
        <v>0</v>
      </c>
      <c r="O12" s="53">
        <v>0</v>
      </c>
      <c r="P12" s="54">
        <v>0</v>
      </c>
      <c r="Q12" s="53">
        <v>0</v>
      </c>
      <c r="R12" s="53">
        <v>0</v>
      </c>
      <c r="S12" s="53">
        <v>0</v>
      </c>
      <c r="T12" s="54">
        <v>0</v>
      </c>
      <c r="U12" s="53">
        <v>0</v>
      </c>
      <c r="V12" s="53">
        <v>0</v>
      </c>
      <c r="W12" s="53">
        <v>0</v>
      </c>
      <c r="X12" s="54">
        <v>0</v>
      </c>
      <c r="Y12" s="44"/>
      <c r="Z12" s="46">
        <v>0</v>
      </c>
    </row>
    <row r="13" spans="1:26" x14ac:dyDescent="0.2">
      <c r="A13" s="45"/>
      <c r="B13" s="45" t="s">
        <v>8</v>
      </c>
      <c r="C13" s="44"/>
      <c r="D13" s="53">
        <v>0</v>
      </c>
      <c r="E13" s="54"/>
      <c r="F13" s="54"/>
      <c r="G13" s="54"/>
      <c r="H13" s="53">
        <v>0</v>
      </c>
      <c r="I13" s="53">
        <v>0</v>
      </c>
      <c r="J13" s="53">
        <v>0</v>
      </c>
      <c r="K13" s="53">
        <v>0</v>
      </c>
      <c r="L13" s="54">
        <v>0</v>
      </c>
      <c r="M13" s="53">
        <v>0</v>
      </c>
      <c r="N13" s="53">
        <v>0</v>
      </c>
      <c r="O13" s="53">
        <v>0</v>
      </c>
      <c r="P13" s="54">
        <v>0</v>
      </c>
      <c r="Q13" s="53">
        <v>0</v>
      </c>
      <c r="R13" s="53">
        <v>0</v>
      </c>
      <c r="S13" s="53">
        <v>0</v>
      </c>
      <c r="T13" s="54">
        <v>0</v>
      </c>
      <c r="U13" s="53">
        <v>0</v>
      </c>
      <c r="V13" s="53">
        <v>0</v>
      </c>
      <c r="W13" s="53">
        <v>0</v>
      </c>
      <c r="X13" s="54">
        <v>0</v>
      </c>
      <c r="Y13" s="44"/>
      <c r="Z13" s="46">
        <v>0</v>
      </c>
    </row>
    <row r="14" spans="1:26" x14ac:dyDescent="0.2">
      <c r="A14" s="45"/>
      <c r="B14" s="45" t="s">
        <v>155</v>
      </c>
      <c r="C14" s="44"/>
      <c r="D14" s="53">
        <v>0</v>
      </c>
      <c r="E14" s="54"/>
      <c r="F14" s="54"/>
      <c r="G14" s="54"/>
      <c r="H14" s="106">
        <v>0</v>
      </c>
      <c r="I14" s="106">
        <v>0</v>
      </c>
      <c r="J14" s="106">
        <v>0</v>
      </c>
      <c r="K14" s="106">
        <v>0</v>
      </c>
      <c r="L14" s="54">
        <v>0</v>
      </c>
      <c r="M14" s="106">
        <v>0</v>
      </c>
      <c r="N14" s="106">
        <v>0</v>
      </c>
      <c r="O14" s="106">
        <v>0</v>
      </c>
      <c r="P14" s="54">
        <v>0</v>
      </c>
      <c r="Q14" s="106">
        <v>0</v>
      </c>
      <c r="R14" s="106">
        <v>0</v>
      </c>
      <c r="S14" s="106">
        <v>0</v>
      </c>
      <c r="T14" s="54">
        <v>0</v>
      </c>
      <c r="U14" s="106">
        <v>0</v>
      </c>
      <c r="V14" s="106">
        <v>0</v>
      </c>
      <c r="W14" s="106">
        <v>0</v>
      </c>
      <c r="X14" s="54">
        <v>0</v>
      </c>
      <c r="Y14" s="44"/>
      <c r="Z14" s="46">
        <v>0</v>
      </c>
    </row>
    <row r="15" spans="1:26" x14ac:dyDescent="0.2">
      <c r="A15" s="45"/>
      <c r="B15" s="45" t="s">
        <v>9</v>
      </c>
      <c r="C15" s="44"/>
      <c r="D15" s="106">
        <v>19000</v>
      </c>
      <c r="E15" s="54"/>
      <c r="F15" s="54"/>
      <c r="G15" s="54"/>
      <c r="H15" s="53">
        <v>30000</v>
      </c>
      <c r="I15" s="53">
        <v>1500</v>
      </c>
      <c r="J15" s="53">
        <v>1500</v>
      </c>
      <c r="K15" s="53">
        <v>2700</v>
      </c>
      <c r="L15" s="54">
        <v>5700</v>
      </c>
      <c r="M15" s="53">
        <v>2700</v>
      </c>
      <c r="N15" s="53">
        <v>2700</v>
      </c>
      <c r="O15" s="53">
        <v>2700</v>
      </c>
      <c r="P15" s="54">
        <v>8100</v>
      </c>
      <c r="Q15" s="53">
        <v>2700</v>
      </c>
      <c r="R15" s="53">
        <v>2700</v>
      </c>
      <c r="S15" s="53">
        <v>2700</v>
      </c>
      <c r="T15" s="54">
        <v>8100</v>
      </c>
      <c r="U15" s="53">
        <v>2700</v>
      </c>
      <c r="V15" s="53">
        <v>2700</v>
      </c>
      <c r="W15" s="53">
        <v>2700</v>
      </c>
      <c r="X15" s="54">
        <v>8100</v>
      </c>
      <c r="Y15" s="44"/>
      <c r="Z15" s="47">
        <v>30000</v>
      </c>
    </row>
    <row r="16" spans="1:26" x14ac:dyDescent="0.2">
      <c r="A16" s="45"/>
      <c r="B16" s="55" t="s">
        <v>10</v>
      </c>
      <c r="C16" s="44"/>
      <c r="D16" s="77">
        <f>SUM(D7:D15)</f>
        <v>12856815.060000001</v>
      </c>
      <c r="E16" s="102"/>
      <c r="F16" s="102"/>
      <c r="G16" s="102"/>
      <c r="H16" s="77">
        <v>20594708.605700001</v>
      </c>
      <c r="I16" s="77">
        <v>1029735.430285</v>
      </c>
      <c r="J16" s="77">
        <v>1029735.430285</v>
      </c>
      <c r="K16" s="77">
        <v>1853523.7745129997</v>
      </c>
      <c r="L16" s="77">
        <v>3912994.6350829997</v>
      </c>
      <c r="M16" s="77">
        <v>1853523.7745129997</v>
      </c>
      <c r="N16" s="77">
        <v>1853523.7745129997</v>
      </c>
      <c r="O16" s="77">
        <v>1853523.7745129997</v>
      </c>
      <c r="P16" s="77">
        <v>5560571.3235389991</v>
      </c>
      <c r="Q16" s="77">
        <v>1853523.7745129997</v>
      </c>
      <c r="R16" s="77">
        <v>1853523.7745129997</v>
      </c>
      <c r="S16" s="77">
        <v>1853523.7745129997</v>
      </c>
      <c r="T16" s="77">
        <v>5560571.3235389991</v>
      </c>
      <c r="U16" s="77">
        <v>1853523.7745129997</v>
      </c>
      <c r="V16" s="77">
        <v>1853523.7745129997</v>
      </c>
      <c r="W16" s="77">
        <v>1853523.7745129997</v>
      </c>
      <c r="X16" s="77">
        <v>5560571.3235389991</v>
      </c>
      <c r="Y16" s="103"/>
      <c r="Z16" s="104">
        <v>20594708.605699997</v>
      </c>
    </row>
    <row r="17" spans="1:26" x14ac:dyDescent="0.2">
      <c r="A17" s="45"/>
      <c r="B17" s="58"/>
      <c r="C17" s="44"/>
      <c r="D17" s="59"/>
      <c r="E17" s="60"/>
      <c r="F17" s="60"/>
      <c r="G17" s="60"/>
      <c r="H17" s="60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44"/>
    </row>
    <row r="18" spans="1:26" x14ac:dyDescent="0.2">
      <c r="A18" s="61" t="s">
        <v>159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44"/>
    </row>
    <row r="19" spans="1:26" ht="13.5" x14ac:dyDescent="0.25">
      <c r="A19" s="63" t="s">
        <v>11</v>
      </c>
      <c r="B19" s="2"/>
      <c r="C19" s="44"/>
      <c r="D19" s="2"/>
      <c r="F19" s="2" t="s">
        <v>111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44"/>
    </row>
    <row r="20" spans="1:26" x14ac:dyDescent="0.2">
      <c r="A20" s="45"/>
      <c r="B20" s="2" t="s">
        <v>12</v>
      </c>
      <c r="C20" s="44"/>
      <c r="D20" s="64">
        <v>650000.04</v>
      </c>
      <c r="E20" s="65"/>
      <c r="F20" s="64">
        <v>6</v>
      </c>
      <c r="G20" s="65"/>
      <c r="H20" s="64">
        <v>762749.99999999988</v>
      </c>
      <c r="I20" s="64">
        <v>63562.499999999985</v>
      </c>
      <c r="J20" s="64">
        <v>63562.499999999985</v>
      </c>
      <c r="K20" s="64">
        <v>63562.499999999985</v>
      </c>
      <c r="L20" s="66">
        <v>190687.49999999994</v>
      </c>
      <c r="M20" s="64">
        <v>63562.499999999985</v>
      </c>
      <c r="N20" s="64">
        <v>63562.499999999985</v>
      </c>
      <c r="O20" s="64">
        <v>63562.499999999985</v>
      </c>
      <c r="P20" s="66">
        <v>190687.49999999994</v>
      </c>
      <c r="Q20" s="64">
        <v>63562.499999999985</v>
      </c>
      <c r="R20" s="64">
        <v>63562.499999999985</v>
      </c>
      <c r="S20" s="64">
        <v>63562.499999999985</v>
      </c>
      <c r="T20" s="66">
        <v>190687.49999999994</v>
      </c>
      <c r="U20" s="64">
        <v>63562.499999999985</v>
      </c>
      <c r="V20" s="64">
        <v>63562.499999999985</v>
      </c>
      <c r="W20" s="64">
        <v>63562.499999999985</v>
      </c>
      <c r="X20" s="66">
        <v>190687.49999999994</v>
      </c>
      <c r="Y20" s="44"/>
      <c r="Z20" s="46">
        <v>762749.99999999977</v>
      </c>
    </row>
    <row r="21" spans="1:26" x14ac:dyDescent="0.2">
      <c r="A21" s="45"/>
      <c r="B21" s="2" t="s">
        <v>13</v>
      </c>
      <c r="C21" s="44"/>
      <c r="D21" s="64">
        <v>1081200</v>
      </c>
      <c r="E21" s="65"/>
      <c r="F21" s="64">
        <v>24</v>
      </c>
      <c r="G21" s="65"/>
      <c r="H21" s="64">
        <v>1693646.7120000001</v>
      </c>
      <c r="I21" s="64">
        <v>141137.226</v>
      </c>
      <c r="J21" s="64">
        <v>141137.226</v>
      </c>
      <c r="K21" s="64">
        <v>141137.226</v>
      </c>
      <c r="L21" s="66">
        <v>423411.67799999996</v>
      </c>
      <c r="M21" s="64">
        <v>141137.226</v>
      </c>
      <c r="N21" s="64">
        <v>141137.226</v>
      </c>
      <c r="O21" s="64">
        <v>141137.226</v>
      </c>
      <c r="P21" s="66">
        <v>423411.67799999996</v>
      </c>
      <c r="Q21" s="64">
        <v>141137.226</v>
      </c>
      <c r="R21" s="64">
        <v>141137.226</v>
      </c>
      <c r="S21" s="64">
        <v>141137.226</v>
      </c>
      <c r="T21" s="66">
        <v>423411.67799999996</v>
      </c>
      <c r="U21" s="64">
        <v>141137.226</v>
      </c>
      <c r="V21" s="64">
        <v>141137.226</v>
      </c>
      <c r="W21" s="64">
        <v>141137.226</v>
      </c>
      <c r="X21" s="66">
        <v>423411.67799999996</v>
      </c>
      <c r="Y21" s="44"/>
      <c r="Z21" s="46">
        <v>1693646.7119999998</v>
      </c>
    </row>
    <row r="22" spans="1:26" x14ac:dyDescent="0.2">
      <c r="A22" s="45"/>
      <c r="B22" s="2" t="s">
        <v>14</v>
      </c>
      <c r="C22" s="44"/>
      <c r="D22" s="64">
        <v>380093.32</v>
      </c>
      <c r="E22" s="65"/>
      <c r="F22" s="64">
        <v>13</v>
      </c>
      <c r="G22" s="65"/>
      <c r="H22" s="64">
        <v>1350592.3899719997</v>
      </c>
      <c r="I22" s="64">
        <v>112549.36583099997</v>
      </c>
      <c r="J22" s="64">
        <v>112549.36583099997</v>
      </c>
      <c r="K22" s="64">
        <v>112549.36583099997</v>
      </c>
      <c r="L22" s="66">
        <v>337648.09749299992</v>
      </c>
      <c r="M22" s="64">
        <v>112549.36583099997</v>
      </c>
      <c r="N22" s="64">
        <v>112549.36583099997</v>
      </c>
      <c r="O22" s="64">
        <v>112549.36583099997</v>
      </c>
      <c r="P22" s="66">
        <v>337648.09749299992</v>
      </c>
      <c r="Q22" s="64">
        <v>112549.36583099997</v>
      </c>
      <c r="R22" s="64">
        <v>112549.36583099997</v>
      </c>
      <c r="S22" s="64">
        <v>112549.36583099997</v>
      </c>
      <c r="T22" s="66">
        <v>337648.09749299992</v>
      </c>
      <c r="U22" s="64">
        <v>112549.36583099997</v>
      </c>
      <c r="V22" s="64">
        <v>112549.36583099997</v>
      </c>
      <c r="W22" s="64">
        <v>112549.36583099997</v>
      </c>
      <c r="X22" s="66">
        <v>337648.09749299992</v>
      </c>
      <c r="Y22" s="44"/>
      <c r="Z22" s="46">
        <v>1350592.3899719997</v>
      </c>
    </row>
    <row r="23" spans="1:26" x14ac:dyDescent="0.2">
      <c r="A23" s="45"/>
      <c r="B23" s="2" t="s">
        <v>15</v>
      </c>
      <c r="C23" s="44"/>
      <c r="D23" s="64">
        <v>1103053</v>
      </c>
      <c r="E23" s="65"/>
      <c r="F23" s="64">
        <v>6</v>
      </c>
      <c r="G23" s="65"/>
      <c r="H23" s="64">
        <v>605356.53749999986</v>
      </c>
      <c r="I23" s="64">
        <v>50446.378124999988</v>
      </c>
      <c r="J23" s="64">
        <v>50446.378124999988</v>
      </c>
      <c r="K23" s="64">
        <v>50446.378124999988</v>
      </c>
      <c r="L23" s="66">
        <v>151339.13437499997</v>
      </c>
      <c r="M23" s="64">
        <v>50446.378124999988</v>
      </c>
      <c r="N23" s="64">
        <v>50446.378124999988</v>
      </c>
      <c r="O23" s="64">
        <v>50446.378124999988</v>
      </c>
      <c r="P23" s="66">
        <v>151339.13437499997</v>
      </c>
      <c r="Q23" s="64">
        <v>50446.378124999988</v>
      </c>
      <c r="R23" s="64">
        <v>50446.378124999988</v>
      </c>
      <c r="S23" s="64">
        <v>50446.378124999988</v>
      </c>
      <c r="T23" s="66">
        <v>151339.13437499997</v>
      </c>
      <c r="U23" s="64">
        <v>50446.378124999988</v>
      </c>
      <c r="V23" s="64">
        <v>50446.378124999988</v>
      </c>
      <c r="W23" s="64">
        <v>50446.378124999988</v>
      </c>
      <c r="X23" s="66">
        <v>151339.13437499997</v>
      </c>
      <c r="Y23" s="44"/>
      <c r="Z23" s="46">
        <v>605356.53749999986</v>
      </c>
    </row>
    <row r="24" spans="1:26" x14ac:dyDescent="0.2">
      <c r="A24" s="45"/>
      <c r="B24" s="2" t="s">
        <v>16</v>
      </c>
      <c r="C24" s="44"/>
      <c r="D24" s="64">
        <v>381445.07999999996</v>
      </c>
      <c r="E24" s="65"/>
      <c r="F24" s="64">
        <v>2</v>
      </c>
      <c r="G24" s="65"/>
      <c r="H24" s="64">
        <v>443535.05699999991</v>
      </c>
      <c r="I24" s="64">
        <v>36961.254749999993</v>
      </c>
      <c r="J24" s="64">
        <v>36961.254749999993</v>
      </c>
      <c r="K24" s="64">
        <v>36961.254749999993</v>
      </c>
      <c r="L24" s="66">
        <v>110883.76424999998</v>
      </c>
      <c r="M24" s="64">
        <v>36961.254749999993</v>
      </c>
      <c r="N24" s="64">
        <v>36961.254749999993</v>
      </c>
      <c r="O24" s="64">
        <v>36961.254749999993</v>
      </c>
      <c r="P24" s="66">
        <v>110883.76424999998</v>
      </c>
      <c r="Q24" s="64">
        <v>36961.254749999993</v>
      </c>
      <c r="R24" s="64">
        <v>36961.254749999993</v>
      </c>
      <c r="S24" s="64">
        <v>36961.254749999993</v>
      </c>
      <c r="T24" s="66">
        <v>110883.76424999998</v>
      </c>
      <c r="U24" s="64">
        <v>36961.254749999993</v>
      </c>
      <c r="V24" s="64">
        <v>36961.254749999993</v>
      </c>
      <c r="W24" s="64">
        <v>36961.254749999993</v>
      </c>
      <c r="X24" s="66">
        <v>110883.76424999998</v>
      </c>
      <c r="Y24" s="44"/>
      <c r="Z24" s="46">
        <v>443535.05699999991</v>
      </c>
    </row>
    <row r="25" spans="1:26" x14ac:dyDescent="0.2">
      <c r="A25" s="45"/>
      <c r="B25" s="2" t="s">
        <v>168</v>
      </c>
      <c r="C25" s="44"/>
      <c r="D25" s="64">
        <v>130999.94</v>
      </c>
      <c r="E25" s="65"/>
      <c r="F25" s="64">
        <v>2</v>
      </c>
      <c r="G25" s="65"/>
      <c r="H25" s="64">
        <v>697446.72747340088</v>
      </c>
      <c r="I25" s="64">
        <v>58120.560622783407</v>
      </c>
      <c r="J25" s="64">
        <v>58120.560622783407</v>
      </c>
      <c r="K25" s="64">
        <v>58120.560622783407</v>
      </c>
      <c r="L25" s="66">
        <v>174361.68186835022</v>
      </c>
      <c r="M25" s="64">
        <v>58120.560622783407</v>
      </c>
      <c r="N25" s="64">
        <v>58120.560622783407</v>
      </c>
      <c r="O25" s="64">
        <v>58120.560622783407</v>
      </c>
      <c r="P25" s="66">
        <v>174361.68186835022</v>
      </c>
      <c r="Q25" s="64">
        <v>58120.560622783407</v>
      </c>
      <c r="R25" s="64">
        <v>58120.560622783407</v>
      </c>
      <c r="S25" s="64">
        <v>58120.560622783407</v>
      </c>
      <c r="T25" s="66">
        <v>174361.68186835022</v>
      </c>
      <c r="U25" s="64">
        <v>58120.560622783407</v>
      </c>
      <c r="V25" s="64">
        <v>58120.560622783407</v>
      </c>
      <c r="W25" s="64">
        <v>58120.560622783407</v>
      </c>
      <c r="X25" s="66">
        <v>174361.68186835022</v>
      </c>
      <c r="Y25" s="44"/>
      <c r="Z25" s="46">
        <v>697446.72747340088</v>
      </c>
    </row>
    <row r="26" spans="1:26" x14ac:dyDescent="0.2">
      <c r="A26" s="45"/>
      <c r="B26" s="2" t="s">
        <v>169</v>
      </c>
      <c r="C26" s="44"/>
      <c r="D26" s="64">
        <v>860879.28</v>
      </c>
      <c r="E26" s="65"/>
      <c r="F26" s="64"/>
      <c r="G26" s="65"/>
      <c r="H26" s="64">
        <v>893136.29899182043</v>
      </c>
      <c r="I26" s="64">
        <v>74428.024915985035</v>
      </c>
      <c r="J26" s="64">
        <v>74428.024915985035</v>
      </c>
      <c r="K26" s="64">
        <v>74428.024915985035</v>
      </c>
      <c r="L26" s="66">
        <v>223284.07474795511</v>
      </c>
      <c r="M26" s="64">
        <v>74428.024915985035</v>
      </c>
      <c r="N26" s="64">
        <v>74428.024915985035</v>
      </c>
      <c r="O26" s="64">
        <v>74428.024915985035</v>
      </c>
      <c r="P26" s="66">
        <v>223284.07474795511</v>
      </c>
      <c r="Q26" s="64">
        <v>74428.024915985035</v>
      </c>
      <c r="R26" s="64">
        <v>74428.024915985035</v>
      </c>
      <c r="S26" s="64">
        <v>74428.024915985035</v>
      </c>
      <c r="T26" s="66">
        <v>223284.07474795511</v>
      </c>
      <c r="U26" s="64">
        <v>74428.024915985035</v>
      </c>
      <c r="V26" s="64">
        <v>74428.024915985035</v>
      </c>
      <c r="W26" s="64">
        <v>74428.024915985035</v>
      </c>
      <c r="X26" s="66">
        <v>223284.07474795511</v>
      </c>
      <c r="Y26" s="44"/>
      <c r="Z26" s="47">
        <v>893136.29899182043</v>
      </c>
    </row>
    <row r="27" spans="1:26" x14ac:dyDescent="0.2">
      <c r="A27" s="2"/>
      <c r="B27" s="55" t="s">
        <v>17</v>
      </c>
      <c r="C27" s="44"/>
      <c r="D27" s="77">
        <f>SUM(D20:D26)</f>
        <v>4587670.66</v>
      </c>
      <c r="E27" s="102"/>
      <c r="F27" s="77">
        <f>SUM(F20:F26)</f>
        <v>53</v>
      </c>
      <c r="G27" s="102"/>
      <c r="H27" s="77">
        <v>6446463.7229372207</v>
      </c>
      <c r="I27" s="77">
        <v>537205.31024476839</v>
      </c>
      <c r="J27" s="77">
        <v>537205.31024476839</v>
      </c>
      <c r="K27" s="77">
        <v>537205.31024476839</v>
      </c>
      <c r="L27" s="77">
        <v>1611615.9307343052</v>
      </c>
      <c r="M27" s="77">
        <v>537205.31024476839</v>
      </c>
      <c r="N27" s="77">
        <v>537205.31024476839</v>
      </c>
      <c r="O27" s="77">
        <v>537205.31024476839</v>
      </c>
      <c r="P27" s="77">
        <v>1611615.9307343052</v>
      </c>
      <c r="Q27" s="77">
        <v>537205.31024476839</v>
      </c>
      <c r="R27" s="77">
        <v>537205.31024476839</v>
      </c>
      <c r="S27" s="77">
        <v>537205.31024476839</v>
      </c>
      <c r="T27" s="77">
        <v>1611615.9307343052</v>
      </c>
      <c r="U27" s="77">
        <v>537205.31024476839</v>
      </c>
      <c r="V27" s="77">
        <v>537205.31024476839</v>
      </c>
      <c r="W27" s="77">
        <v>537205.31024476839</v>
      </c>
      <c r="X27" s="77">
        <v>1611615.9307343052</v>
      </c>
      <c r="Y27" s="103"/>
      <c r="Z27" s="104">
        <v>6446463.7229372207</v>
      </c>
    </row>
    <row r="28" spans="1:26" x14ac:dyDescent="0.2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44"/>
    </row>
    <row r="29" spans="1:26" ht="13.5" x14ac:dyDescent="0.25">
      <c r="A29" s="63" t="s">
        <v>18</v>
      </c>
      <c r="B29" s="2"/>
      <c r="C29" s="44"/>
      <c r="D29" s="2"/>
      <c r="F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44"/>
    </row>
    <row r="30" spans="1:26" x14ac:dyDescent="0.2">
      <c r="A30" s="45"/>
      <c r="B30" s="2" t="s">
        <v>170</v>
      </c>
      <c r="C30" s="44"/>
      <c r="D30" s="64">
        <f>SUM('[4]Annual Budget'!$Y$36:$Y$38)</f>
        <v>372904.25</v>
      </c>
      <c r="E30" s="65"/>
      <c r="F30" s="65"/>
      <c r="G30" s="65"/>
      <c r="H30" s="64">
        <v>192430</v>
      </c>
      <c r="I30" s="64">
        <v>57729</v>
      </c>
      <c r="J30" s="64">
        <v>57729</v>
      </c>
      <c r="K30" s="64">
        <v>57729</v>
      </c>
      <c r="L30" s="66">
        <v>173187</v>
      </c>
      <c r="M30" s="64">
        <v>2138.1111111111113</v>
      </c>
      <c r="N30" s="64">
        <v>2138.1111111111113</v>
      </c>
      <c r="O30" s="64">
        <v>2138.1111111111113</v>
      </c>
      <c r="P30" s="66">
        <v>6414.3333333333339</v>
      </c>
      <c r="Q30" s="64">
        <v>2138.1111111111113</v>
      </c>
      <c r="R30" s="64">
        <v>2138.1111111111113</v>
      </c>
      <c r="S30" s="64">
        <v>2138.1111111111113</v>
      </c>
      <c r="T30" s="66">
        <v>6414.3333333333339</v>
      </c>
      <c r="U30" s="64">
        <v>2138.1111111111113</v>
      </c>
      <c r="V30" s="64">
        <v>2138.1111111111113</v>
      </c>
      <c r="W30" s="64">
        <v>2138.1111111111113</v>
      </c>
      <c r="X30" s="66">
        <v>6414.3333333333339</v>
      </c>
      <c r="Y30" s="44"/>
      <c r="Z30" s="46">
        <v>192430.00000000003</v>
      </c>
    </row>
    <row r="31" spans="1:26" x14ac:dyDescent="0.2">
      <c r="A31" s="45"/>
      <c r="B31" s="2" t="s">
        <v>171</v>
      </c>
      <c r="C31" s="44"/>
      <c r="D31" s="64">
        <f>'[4]Annual Budget'!$Y39</f>
        <v>31624.92</v>
      </c>
      <c r="E31" s="65"/>
      <c r="F31" s="65"/>
      <c r="G31" s="65"/>
      <c r="H31" s="64">
        <v>37350</v>
      </c>
      <c r="I31" s="64">
        <v>11205</v>
      </c>
      <c r="J31" s="64">
        <v>11205</v>
      </c>
      <c r="K31" s="64">
        <v>11205</v>
      </c>
      <c r="L31" s="66">
        <v>33615</v>
      </c>
      <c r="M31" s="64">
        <v>415</v>
      </c>
      <c r="N31" s="64">
        <v>415</v>
      </c>
      <c r="O31" s="64">
        <v>415</v>
      </c>
      <c r="P31" s="66">
        <v>1245</v>
      </c>
      <c r="Q31" s="64">
        <v>415</v>
      </c>
      <c r="R31" s="64">
        <v>415</v>
      </c>
      <c r="S31" s="64">
        <v>415</v>
      </c>
      <c r="T31" s="66">
        <v>1245</v>
      </c>
      <c r="U31" s="64">
        <v>415</v>
      </c>
      <c r="V31" s="64">
        <v>415</v>
      </c>
      <c r="W31" s="64">
        <v>415</v>
      </c>
      <c r="X31" s="66">
        <v>1245</v>
      </c>
      <c r="Y31" s="44"/>
      <c r="Z31" s="46">
        <v>37350</v>
      </c>
    </row>
    <row r="32" spans="1:26" x14ac:dyDescent="0.2">
      <c r="A32" s="45"/>
      <c r="B32" s="2" t="s">
        <v>19</v>
      </c>
      <c r="C32" s="44"/>
      <c r="D32" s="64">
        <f>'[4]Annual Budget'!$Y40</f>
        <v>3267699.96</v>
      </c>
      <c r="E32" s="65"/>
      <c r="F32" s="65"/>
      <c r="G32" s="65"/>
      <c r="H32" s="64">
        <v>5179811.3140675304</v>
      </c>
      <c r="I32" s="64">
        <v>258990.56570337655</v>
      </c>
      <c r="J32" s="64">
        <v>466183.01826607774</v>
      </c>
      <c r="K32" s="64">
        <v>466183.01826607774</v>
      </c>
      <c r="L32" s="66">
        <v>1191356.6022355319</v>
      </c>
      <c r="M32" s="64">
        <v>466183.01826607774</v>
      </c>
      <c r="N32" s="64">
        <v>466183.01826607774</v>
      </c>
      <c r="O32" s="64">
        <v>466183.01826607774</v>
      </c>
      <c r="P32" s="66">
        <v>1398549.0547982333</v>
      </c>
      <c r="Q32" s="64">
        <v>466183.01826607774</v>
      </c>
      <c r="R32" s="64">
        <v>466183.01826607774</v>
      </c>
      <c r="S32" s="64">
        <v>466183.01826607774</v>
      </c>
      <c r="T32" s="66">
        <v>1398549.0547982333</v>
      </c>
      <c r="U32" s="64">
        <v>466183.01826607774</v>
      </c>
      <c r="V32" s="64">
        <v>466183.01826607774</v>
      </c>
      <c r="W32" s="64">
        <v>258990.56570337655</v>
      </c>
      <c r="X32" s="66">
        <v>1191356.6022355319</v>
      </c>
      <c r="Y32" s="44"/>
      <c r="Z32" s="46">
        <v>5179811.3140675304</v>
      </c>
    </row>
    <row r="33" spans="1:26" x14ac:dyDescent="0.2">
      <c r="A33" s="45"/>
      <c r="B33" s="45" t="s">
        <v>32</v>
      </c>
      <c r="C33" s="44"/>
      <c r="D33" s="64">
        <f>'[4]Annual Budget'!$Y65</f>
        <v>541218.34000000008</v>
      </c>
      <c r="E33" s="65"/>
      <c r="F33" s="65"/>
      <c r="G33" s="65"/>
      <c r="H33" s="64">
        <v>796609.44</v>
      </c>
      <c r="I33" s="64">
        <v>39830.472000000002</v>
      </c>
      <c r="J33" s="64">
        <v>71694.849599999987</v>
      </c>
      <c r="K33" s="64">
        <v>71694.849599999987</v>
      </c>
      <c r="L33" s="66">
        <v>183220.17119999998</v>
      </c>
      <c r="M33" s="64">
        <v>71694.849599999987</v>
      </c>
      <c r="N33" s="64">
        <v>71694.849599999987</v>
      </c>
      <c r="O33" s="64">
        <v>71694.849599999987</v>
      </c>
      <c r="P33" s="66">
        <v>215084.54879999996</v>
      </c>
      <c r="Q33" s="64">
        <v>71694.849599999987</v>
      </c>
      <c r="R33" s="64">
        <v>71694.849599999987</v>
      </c>
      <c r="S33" s="64">
        <v>71694.849599999987</v>
      </c>
      <c r="T33" s="66">
        <v>215084.54879999996</v>
      </c>
      <c r="U33" s="64">
        <v>71694.849599999987</v>
      </c>
      <c r="V33" s="64">
        <v>71694.849599999987</v>
      </c>
      <c r="W33" s="64">
        <v>39830.472000000002</v>
      </c>
      <c r="X33" s="66">
        <v>183220.17119999998</v>
      </c>
      <c r="Y33" s="44"/>
      <c r="Z33" s="46">
        <v>796609.44</v>
      </c>
    </row>
    <row r="34" spans="1:26" x14ac:dyDescent="0.2">
      <c r="A34" s="45"/>
      <c r="B34" s="2" t="s">
        <v>172</v>
      </c>
      <c r="C34" s="44"/>
      <c r="D34" s="64">
        <f>'[4]Annual Budget'!$Y41</f>
        <v>108750.08000000002</v>
      </c>
      <c r="E34" s="65"/>
      <c r="F34" s="65"/>
      <c r="G34" s="65"/>
      <c r="H34" s="64">
        <v>107500</v>
      </c>
      <c r="I34" s="64">
        <v>5375</v>
      </c>
      <c r="J34" s="64">
        <v>9675</v>
      </c>
      <c r="K34" s="64">
        <v>9675</v>
      </c>
      <c r="L34" s="66">
        <v>24725</v>
      </c>
      <c r="M34" s="64">
        <v>9675</v>
      </c>
      <c r="N34" s="64">
        <v>9675</v>
      </c>
      <c r="O34" s="64">
        <v>9675</v>
      </c>
      <c r="P34" s="66">
        <v>29025</v>
      </c>
      <c r="Q34" s="64">
        <v>9675</v>
      </c>
      <c r="R34" s="64">
        <v>9675</v>
      </c>
      <c r="S34" s="64">
        <v>9675</v>
      </c>
      <c r="T34" s="66">
        <v>29025</v>
      </c>
      <c r="U34" s="64">
        <v>9675</v>
      </c>
      <c r="V34" s="64">
        <v>9675</v>
      </c>
      <c r="W34" s="64">
        <v>5375</v>
      </c>
      <c r="X34" s="66">
        <v>24725</v>
      </c>
      <c r="Y34" s="44"/>
      <c r="Z34" s="47">
        <v>107500</v>
      </c>
    </row>
    <row r="35" spans="1:26" x14ac:dyDescent="0.2">
      <c r="A35" s="2"/>
      <c r="B35" s="55" t="s">
        <v>20</v>
      </c>
      <c r="C35" s="44"/>
      <c r="D35" s="56">
        <f>SUM(D30:D34)</f>
        <v>4322197.55</v>
      </c>
      <c r="E35" s="57"/>
      <c r="F35" s="57"/>
      <c r="G35" s="57"/>
      <c r="H35" s="56">
        <v>6313700.7540675309</v>
      </c>
      <c r="I35" s="56">
        <v>373130.03770337655</v>
      </c>
      <c r="J35" s="56">
        <v>616486.86786607769</v>
      </c>
      <c r="K35" s="56">
        <v>616486.86786607769</v>
      </c>
      <c r="L35" s="56">
        <v>1606103.7734355319</v>
      </c>
      <c r="M35" s="56">
        <v>550105.97897718882</v>
      </c>
      <c r="N35" s="56">
        <v>550105.97897718882</v>
      </c>
      <c r="O35" s="56">
        <v>550105.97897718882</v>
      </c>
      <c r="P35" s="56">
        <v>1650317.9369315663</v>
      </c>
      <c r="Q35" s="56">
        <v>550105.97897718882</v>
      </c>
      <c r="R35" s="56">
        <v>550105.97897718882</v>
      </c>
      <c r="S35" s="56">
        <v>550105.97897718882</v>
      </c>
      <c r="T35" s="56">
        <v>1650317.9369315663</v>
      </c>
      <c r="U35" s="56">
        <v>550105.97897718882</v>
      </c>
      <c r="V35" s="56">
        <v>550105.97897718882</v>
      </c>
      <c r="W35" s="56">
        <v>306749.14881448768</v>
      </c>
      <c r="X35" s="56">
        <v>1406961.1067688654</v>
      </c>
      <c r="Y35" s="44"/>
      <c r="Z35" s="46">
        <v>6313700.7540675299</v>
      </c>
    </row>
    <row r="36" spans="1:26" x14ac:dyDescent="0.2">
      <c r="A36" s="52"/>
      <c r="B36" s="52"/>
      <c r="C36" s="44"/>
      <c r="D36" s="45"/>
      <c r="F36" s="2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4"/>
    </row>
    <row r="37" spans="1:26" ht="13.5" x14ac:dyDescent="0.25">
      <c r="A37" s="67" t="s">
        <v>21</v>
      </c>
      <c r="B37" s="45"/>
      <c r="C37" s="44"/>
      <c r="D37" s="66"/>
      <c r="E37" s="65"/>
      <c r="F37" s="6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44"/>
    </row>
    <row r="38" spans="1:26" x14ac:dyDescent="0.2">
      <c r="A38" s="45"/>
      <c r="B38" s="45" t="s">
        <v>22</v>
      </c>
      <c r="C38" s="44"/>
      <c r="D38" s="64">
        <f>'[4]Annual Budget'!$Y$45</f>
        <v>4007969.2800000003</v>
      </c>
      <c r="E38" s="65"/>
      <c r="F38" s="65"/>
      <c r="G38" s="65"/>
      <c r="H38" s="64">
        <v>5768099.5826163748</v>
      </c>
      <c r="I38" s="64">
        <v>480674.9652180312</v>
      </c>
      <c r="J38" s="64">
        <v>480674.9652180312</v>
      </c>
      <c r="K38" s="64">
        <v>480674.9652180312</v>
      </c>
      <c r="L38" s="66">
        <v>1442024.8956540935</v>
      </c>
      <c r="M38" s="64">
        <v>480674.9652180312</v>
      </c>
      <c r="N38" s="64">
        <v>480674.9652180312</v>
      </c>
      <c r="O38" s="64">
        <v>480674.9652180312</v>
      </c>
      <c r="P38" s="66">
        <v>1442024.8956540935</v>
      </c>
      <c r="Q38" s="64">
        <v>480674.9652180312</v>
      </c>
      <c r="R38" s="64">
        <v>480674.9652180312</v>
      </c>
      <c r="S38" s="64">
        <v>480674.9652180312</v>
      </c>
      <c r="T38" s="66">
        <v>1442024.8956540935</v>
      </c>
      <c r="U38" s="64">
        <v>480674.9652180312</v>
      </c>
      <c r="V38" s="64">
        <v>480674.9652180312</v>
      </c>
      <c r="W38" s="64">
        <v>480674.9652180312</v>
      </c>
      <c r="X38" s="66">
        <v>1442024.8956540935</v>
      </c>
      <c r="Y38" s="44"/>
      <c r="Z38" s="46">
        <v>5768099.5826163739</v>
      </c>
    </row>
    <row r="39" spans="1:26" x14ac:dyDescent="0.2">
      <c r="A39" s="45"/>
      <c r="B39" s="45" t="s">
        <v>156</v>
      </c>
      <c r="C39" s="44"/>
      <c r="D39" s="105"/>
      <c r="E39" s="65"/>
      <c r="F39" s="65"/>
      <c r="G39" s="65"/>
      <c r="H39" s="64">
        <v>0</v>
      </c>
      <c r="I39" s="64">
        <v>0</v>
      </c>
      <c r="J39" s="105">
        <v>0</v>
      </c>
      <c r="K39" s="105">
        <v>0</v>
      </c>
      <c r="L39" s="66">
        <v>0</v>
      </c>
      <c r="M39" s="105">
        <v>0</v>
      </c>
      <c r="N39" s="105">
        <v>0</v>
      </c>
      <c r="O39" s="105">
        <v>0</v>
      </c>
      <c r="P39" s="66">
        <v>0</v>
      </c>
      <c r="Q39" s="105">
        <v>0</v>
      </c>
      <c r="R39" s="105">
        <v>0</v>
      </c>
      <c r="S39" s="105">
        <v>0</v>
      </c>
      <c r="T39" s="66">
        <v>0</v>
      </c>
      <c r="U39" s="105">
        <v>0</v>
      </c>
      <c r="V39" s="105">
        <v>0</v>
      </c>
      <c r="W39" s="105">
        <v>0</v>
      </c>
      <c r="X39" s="66">
        <v>0</v>
      </c>
      <c r="Y39" s="44"/>
      <c r="Z39" s="46">
        <v>0</v>
      </c>
    </row>
    <row r="40" spans="1:26" x14ac:dyDescent="0.2">
      <c r="A40" s="45"/>
      <c r="B40" s="45" t="s">
        <v>157</v>
      </c>
      <c r="C40" s="44"/>
      <c r="D40" s="105"/>
      <c r="E40" s="65"/>
      <c r="F40" s="65"/>
      <c r="G40" s="65"/>
      <c r="H40" s="64">
        <v>0</v>
      </c>
      <c r="I40" s="64">
        <v>0</v>
      </c>
      <c r="J40" s="105">
        <v>0</v>
      </c>
      <c r="K40" s="105">
        <v>0</v>
      </c>
      <c r="L40" s="66">
        <v>0</v>
      </c>
      <c r="M40" s="105">
        <v>0</v>
      </c>
      <c r="N40" s="105">
        <v>0</v>
      </c>
      <c r="O40" s="105">
        <v>0</v>
      </c>
      <c r="P40" s="66">
        <v>0</v>
      </c>
      <c r="Q40" s="105">
        <v>0</v>
      </c>
      <c r="R40" s="105">
        <v>0</v>
      </c>
      <c r="S40" s="105">
        <v>0</v>
      </c>
      <c r="T40" s="66">
        <v>0</v>
      </c>
      <c r="U40" s="105">
        <v>0</v>
      </c>
      <c r="V40" s="105">
        <v>0</v>
      </c>
      <c r="W40" s="105">
        <v>0</v>
      </c>
      <c r="X40" s="66">
        <v>0</v>
      </c>
      <c r="Y40" s="44"/>
      <c r="Z40" s="46">
        <v>0</v>
      </c>
    </row>
    <row r="41" spans="1:26" x14ac:dyDescent="0.2">
      <c r="A41" s="45"/>
      <c r="B41" s="45" t="s">
        <v>23</v>
      </c>
      <c r="C41" s="44"/>
      <c r="D41" s="64">
        <f>'[4]Annual Budget'!$Y$46</f>
        <v>49736.759999999995</v>
      </c>
      <c r="E41" s="65"/>
      <c r="F41" s="65"/>
      <c r="G41" s="65"/>
      <c r="H41" s="64">
        <v>108500</v>
      </c>
      <c r="I41" s="64">
        <v>9041.6666666666661</v>
      </c>
      <c r="J41" s="64">
        <v>9041.6666666666661</v>
      </c>
      <c r="K41" s="64">
        <v>9041.6666666666661</v>
      </c>
      <c r="L41" s="66">
        <v>27125</v>
      </c>
      <c r="M41" s="64">
        <v>9041.6666666666661</v>
      </c>
      <c r="N41" s="64">
        <v>9041.6666666666661</v>
      </c>
      <c r="O41" s="64">
        <v>9041.6666666666661</v>
      </c>
      <c r="P41" s="66">
        <v>27125</v>
      </c>
      <c r="Q41" s="64">
        <v>9041.6666666666661</v>
      </c>
      <c r="R41" s="64">
        <v>9041.6666666666661</v>
      </c>
      <c r="S41" s="64">
        <v>9041.6666666666661</v>
      </c>
      <c r="T41" s="66">
        <v>27125</v>
      </c>
      <c r="U41" s="64">
        <v>9041.6666666666661</v>
      </c>
      <c r="V41" s="64">
        <v>9041.6666666666661</v>
      </c>
      <c r="W41" s="64">
        <v>9041.6666666666661</v>
      </c>
      <c r="X41" s="66">
        <v>27125</v>
      </c>
      <c r="Y41" s="44"/>
      <c r="Z41" s="46">
        <v>108500</v>
      </c>
    </row>
    <row r="42" spans="1:26" x14ac:dyDescent="0.2">
      <c r="A42" s="45"/>
      <c r="B42" s="45" t="s">
        <v>24</v>
      </c>
      <c r="C42" s="44"/>
      <c r="D42" s="64">
        <f>'[4]Annual Budget'!$Y$49</f>
        <v>446244.74999999994</v>
      </c>
      <c r="E42" s="65"/>
      <c r="F42" s="65"/>
      <c r="G42" s="65"/>
      <c r="H42" s="64">
        <v>600200</v>
      </c>
      <c r="I42" s="64">
        <v>30010</v>
      </c>
      <c r="J42" s="64">
        <v>54018</v>
      </c>
      <c r="K42" s="64">
        <v>54018</v>
      </c>
      <c r="L42" s="66">
        <v>138046</v>
      </c>
      <c r="M42" s="64">
        <v>54018</v>
      </c>
      <c r="N42" s="64">
        <v>54018</v>
      </c>
      <c r="O42" s="64">
        <v>54018</v>
      </c>
      <c r="P42" s="66">
        <v>162054</v>
      </c>
      <c r="Q42" s="64">
        <v>54018</v>
      </c>
      <c r="R42" s="64">
        <v>54018</v>
      </c>
      <c r="S42" s="64">
        <v>54018</v>
      </c>
      <c r="T42" s="66">
        <v>162054</v>
      </c>
      <c r="U42" s="64">
        <v>54018</v>
      </c>
      <c r="V42" s="64">
        <v>54018</v>
      </c>
      <c r="W42" s="64">
        <v>30010</v>
      </c>
      <c r="X42" s="66">
        <v>138046</v>
      </c>
      <c r="Y42" s="44"/>
      <c r="Z42" s="46">
        <v>600200</v>
      </c>
    </row>
    <row r="43" spans="1:26" x14ac:dyDescent="0.2">
      <c r="A43" s="45"/>
      <c r="B43" s="45" t="s">
        <v>158</v>
      </c>
      <c r="C43" s="44"/>
      <c r="D43" s="64">
        <f>SUM('[4]Annual Budget'!$Y$47:$Y$48)</f>
        <v>169250</v>
      </c>
      <c r="E43" s="65"/>
      <c r="F43" s="65"/>
      <c r="G43" s="65"/>
      <c r="H43" s="64">
        <v>301000</v>
      </c>
      <c r="I43" s="64">
        <v>25083.333333333332</v>
      </c>
      <c r="J43" s="64">
        <v>25083.333333333332</v>
      </c>
      <c r="K43" s="64">
        <v>25083.333333333332</v>
      </c>
      <c r="L43" s="66">
        <v>75250</v>
      </c>
      <c r="M43" s="64">
        <v>25083.333333333332</v>
      </c>
      <c r="N43" s="64">
        <v>25083.333333333332</v>
      </c>
      <c r="O43" s="64">
        <v>25083.333333333332</v>
      </c>
      <c r="P43" s="66">
        <v>75250</v>
      </c>
      <c r="Q43" s="64">
        <v>25083.333333333332</v>
      </c>
      <c r="R43" s="64">
        <v>25083.333333333332</v>
      </c>
      <c r="S43" s="64">
        <v>25083.333333333332</v>
      </c>
      <c r="T43" s="66">
        <v>75250</v>
      </c>
      <c r="U43" s="64">
        <v>25083.333333333332</v>
      </c>
      <c r="V43" s="64">
        <v>25083.333333333332</v>
      </c>
      <c r="W43" s="64">
        <v>25083.333333333332</v>
      </c>
      <c r="X43" s="66">
        <v>75250</v>
      </c>
      <c r="Y43" s="44"/>
      <c r="Z43" s="47">
        <v>301000</v>
      </c>
    </row>
    <row r="44" spans="1:26" x14ac:dyDescent="0.2">
      <c r="A44" s="45"/>
      <c r="B44" s="55" t="s">
        <v>25</v>
      </c>
      <c r="C44" s="44"/>
      <c r="D44" s="56">
        <f>SUM(D38:D43)</f>
        <v>4673200.79</v>
      </c>
      <c r="E44" s="57"/>
      <c r="F44" s="57"/>
      <c r="G44" s="57"/>
      <c r="H44" s="56">
        <v>6777799.5826163748</v>
      </c>
      <c r="I44" s="56">
        <v>544809.9652180312</v>
      </c>
      <c r="J44" s="56">
        <v>568817.9652180312</v>
      </c>
      <c r="K44" s="56">
        <v>568817.9652180312</v>
      </c>
      <c r="L44" s="56">
        <v>1682445.8956540935</v>
      </c>
      <c r="M44" s="56">
        <v>568817.9652180312</v>
      </c>
      <c r="N44" s="56">
        <v>568817.9652180312</v>
      </c>
      <c r="O44" s="56">
        <v>568817.9652180312</v>
      </c>
      <c r="P44" s="56">
        <v>1706453.8956540935</v>
      </c>
      <c r="Q44" s="56">
        <v>568817.9652180312</v>
      </c>
      <c r="R44" s="56">
        <v>568817.9652180312</v>
      </c>
      <c r="S44" s="56">
        <v>568817.9652180312</v>
      </c>
      <c r="T44" s="56">
        <v>1706453.8956540935</v>
      </c>
      <c r="U44" s="56">
        <v>568817.9652180312</v>
      </c>
      <c r="V44" s="56">
        <v>568817.9652180312</v>
      </c>
      <c r="W44" s="56">
        <v>544809.9652180312</v>
      </c>
      <c r="X44" s="56">
        <v>1682445.8956540935</v>
      </c>
      <c r="Y44" s="44"/>
      <c r="Z44" s="46">
        <v>6777799.5826163739</v>
      </c>
    </row>
    <row r="45" spans="1:26" x14ac:dyDescent="0.2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44"/>
    </row>
    <row r="46" spans="1:26" ht="13.5" x14ac:dyDescent="0.25">
      <c r="A46" s="67" t="s">
        <v>160</v>
      </c>
      <c r="B46" s="45"/>
      <c r="C46" s="44"/>
      <c r="D46" s="45"/>
      <c r="F46" s="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4"/>
    </row>
    <row r="47" spans="1:26" x14ac:dyDescent="0.2">
      <c r="A47" s="45"/>
      <c r="B47" s="45" t="s">
        <v>26</v>
      </c>
      <c r="C47" s="44"/>
      <c r="D47" s="64">
        <f>'[4]Annual Budget'!$Y53</f>
        <v>242073.37</v>
      </c>
      <c r="E47" s="65"/>
      <c r="F47" s="65"/>
      <c r="G47" s="65"/>
      <c r="H47" s="64">
        <v>332844.16666666663</v>
      </c>
      <c r="I47" s="64">
        <v>20340.47685185185</v>
      </c>
      <c r="J47" s="64">
        <v>83211.041666666657</v>
      </c>
      <c r="K47" s="64">
        <v>33284.416666666664</v>
      </c>
      <c r="L47" s="66">
        <v>136835.93518518517</v>
      </c>
      <c r="M47" s="64">
        <v>33284.416666666664</v>
      </c>
      <c r="N47" s="64">
        <v>20340.47685185185</v>
      </c>
      <c r="O47" s="64">
        <v>20340.47685185185</v>
      </c>
      <c r="P47" s="66">
        <v>73965.370370370365</v>
      </c>
      <c r="Q47" s="64">
        <v>20340.47685185185</v>
      </c>
      <c r="R47" s="64">
        <v>20340.47685185185</v>
      </c>
      <c r="S47" s="64">
        <v>20340.47685185185</v>
      </c>
      <c r="T47" s="66">
        <v>61021.430555555547</v>
      </c>
      <c r="U47" s="64">
        <v>20340.47685185185</v>
      </c>
      <c r="V47" s="64">
        <v>20340.47685185185</v>
      </c>
      <c r="W47" s="64">
        <v>20340.47685185185</v>
      </c>
      <c r="X47" s="66">
        <v>61021.430555555547</v>
      </c>
      <c r="Y47" s="44"/>
      <c r="Z47" s="46">
        <v>332844.16666666663</v>
      </c>
    </row>
    <row r="48" spans="1:26" x14ac:dyDescent="0.2">
      <c r="A48" s="45"/>
      <c r="B48" s="45" t="s">
        <v>27</v>
      </c>
      <c r="C48" s="44"/>
      <c r="D48" s="64">
        <f>'[4]Annual Budget'!$Y54</f>
        <v>65700</v>
      </c>
      <c r="E48" s="65"/>
      <c r="F48" s="65"/>
      <c r="G48" s="65"/>
      <c r="H48" s="64">
        <v>107600</v>
      </c>
      <c r="I48" s="64">
        <v>5380</v>
      </c>
      <c r="J48" s="64">
        <v>5380</v>
      </c>
      <c r="K48" s="64">
        <v>9684</v>
      </c>
      <c r="L48" s="66">
        <v>20444</v>
      </c>
      <c r="M48" s="64">
        <v>9684</v>
      </c>
      <c r="N48" s="64">
        <v>9684</v>
      </c>
      <c r="O48" s="64">
        <v>9684</v>
      </c>
      <c r="P48" s="66">
        <v>29052</v>
      </c>
      <c r="Q48" s="64">
        <v>9684</v>
      </c>
      <c r="R48" s="64">
        <v>9684</v>
      </c>
      <c r="S48" s="64">
        <v>9684</v>
      </c>
      <c r="T48" s="66">
        <v>29052</v>
      </c>
      <c r="U48" s="64">
        <v>9684</v>
      </c>
      <c r="V48" s="64">
        <v>9684</v>
      </c>
      <c r="W48" s="64">
        <v>9684</v>
      </c>
      <c r="X48" s="66">
        <v>29052</v>
      </c>
      <c r="Y48" s="44"/>
      <c r="Z48" s="46">
        <v>107600</v>
      </c>
    </row>
    <row r="49" spans="1:26" x14ac:dyDescent="0.2">
      <c r="A49" s="45"/>
      <c r="B49" s="45" t="s">
        <v>28</v>
      </c>
      <c r="C49" s="44"/>
      <c r="D49" s="64">
        <f>'[4]Annual Budget'!$Y55</f>
        <v>51688.680000000008</v>
      </c>
      <c r="E49" s="65"/>
      <c r="F49" s="65"/>
      <c r="G49" s="65"/>
      <c r="H49" s="64">
        <v>75884.635416666657</v>
      </c>
      <c r="I49" s="64">
        <v>6323.7196180555547</v>
      </c>
      <c r="J49" s="64">
        <v>6323.7196180555547</v>
      </c>
      <c r="K49" s="64">
        <v>6323.7196180555547</v>
      </c>
      <c r="L49" s="66">
        <v>18971.158854166664</v>
      </c>
      <c r="M49" s="64">
        <v>6323.7196180555547</v>
      </c>
      <c r="N49" s="64">
        <v>6323.7196180555547</v>
      </c>
      <c r="O49" s="64">
        <v>6323.7196180555547</v>
      </c>
      <c r="P49" s="66">
        <v>18971.158854166664</v>
      </c>
      <c r="Q49" s="64">
        <v>6323.7196180555547</v>
      </c>
      <c r="R49" s="64">
        <v>6323.7196180555547</v>
      </c>
      <c r="S49" s="64">
        <v>6323.7196180555547</v>
      </c>
      <c r="T49" s="66">
        <v>18971.158854166664</v>
      </c>
      <c r="U49" s="64">
        <v>6323.7196180555547</v>
      </c>
      <c r="V49" s="64">
        <v>6323.7196180555547</v>
      </c>
      <c r="W49" s="64">
        <v>6323.7196180555547</v>
      </c>
      <c r="X49" s="66">
        <v>18971.158854166664</v>
      </c>
      <c r="Y49" s="44"/>
      <c r="Z49" s="46">
        <v>75884.635416666657</v>
      </c>
    </row>
    <row r="50" spans="1:26" x14ac:dyDescent="0.2">
      <c r="A50" s="45"/>
      <c r="B50" s="45" t="s">
        <v>29</v>
      </c>
      <c r="C50" s="44"/>
      <c r="D50" s="64">
        <f>'[4]Annual Budget'!$Y56</f>
        <v>46000.079999999987</v>
      </c>
      <c r="E50" s="65"/>
      <c r="F50" s="65"/>
      <c r="G50" s="65"/>
      <c r="H50" s="64">
        <v>30000</v>
      </c>
      <c r="I50" s="64">
        <v>2500</v>
      </c>
      <c r="J50" s="64">
        <v>2500</v>
      </c>
      <c r="K50" s="64">
        <v>2500</v>
      </c>
      <c r="L50" s="66">
        <v>7500</v>
      </c>
      <c r="M50" s="64">
        <v>2500</v>
      </c>
      <c r="N50" s="64">
        <v>2500</v>
      </c>
      <c r="O50" s="64">
        <v>2500</v>
      </c>
      <c r="P50" s="66">
        <v>7500</v>
      </c>
      <c r="Q50" s="64">
        <v>2500</v>
      </c>
      <c r="R50" s="64">
        <v>2500</v>
      </c>
      <c r="S50" s="64">
        <v>2500</v>
      </c>
      <c r="T50" s="66">
        <v>7500</v>
      </c>
      <c r="U50" s="64">
        <v>2500</v>
      </c>
      <c r="V50" s="64">
        <v>2500</v>
      </c>
      <c r="W50" s="64">
        <v>2500</v>
      </c>
      <c r="X50" s="66">
        <v>7500</v>
      </c>
      <c r="Y50" s="44"/>
      <c r="Z50" s="46">
        <v>30000</v>
      </c>
    </row>
    <row r="51" spans="1:26" x14ac:dyDescent="0.2">
      <c r="A51" s="45"/>
      <c r="B51" s="45" t="s">
        <v>30</v>
      </c>
      <c r="C51" s="44"/>
      <c r="D51" s="105">
        <f>'[4]Annual Budget'!Y63</f>
        <v>16875.05</v>
      </c>
      <c r="E51" s="65"/>
      <c r="F51" s="65"/>
      <c r="G51" s="65"/>
      <c r="H51" s="64">
        <v>26750</v>
      </c>
      <c r="I51" s="64">
        <v>2229.1666666666665</v>
      </c>
      <c r="J51" s="105">
        <v>2229.1666666666665</v>
      </c>
      <c r="K51" s="105">
        <v>2229.1666666666665</v>
      </c>
      <c r="L51" s="66">
        <v>6687.5</v>
      </c>
      <c r="M51" s="105">
        <v>2229.1666666666665</v>
      </c>
      <c r="N51" s="105">
        <v>2229.1666666666665</v>
      </c>
      <c r="O51" s="105">
        <v>2229.1666666666665</v>
      </c>
      <c r="P51" s="66">
        <v>6687.5</v>
      </c>
      <c r="Q51" s="105">
        <v>2229.1666666666665</v>
      </c>
      <c r="R51" s="105">
        <v>2229.1666666666665</v>
      </c>
      <c r="S51" s="105">
        <v>2229.1666666666665</v>
      </c>
      <c r="T51" s="66">
        <v>6687.5</v>
      </c>
      <c r="U51" s="105">
        <v>2229.1666666666665</v>
      </c>
      <c r="V51" s="105">
        <v>2229.1666666666665</v>
      </c>
      <c r="W51" s="105">
        <v>2229.1666666666665</v>
      </c>
      <c r="X51" s="66">
        <v>6687.5</v>
      </c>
      <c r="Y51" s="44"/>
      <c r="Z51" s="46">
        <v>26750</v>
      </c>
    </row>
    <row r="52" spans="1:26" x14ac:dyDescent="0.2">
      <c r="A52" s="45"/>
      <c r="B52" s="45" t="s">
        <v>31</v>
      </c>
      <c r="C52" s="44"/>
      <c r="D52" s="105">
        <f>'[4]Annual Budget'!Y64</f>
        <v>11299.92</v>
      </c>
      <c r="E52" s="65"/>
      <c r="F52" s="65"/>
      <c r="G52" s="65"/>
      <c r="H52" s="64">
        <v>12149.999999999998</v>
      </c>
      <c r="I52" s="64">
        <v>1012.4999999999998</v>
      </c>
      <c r="J52" s="105">
        <v>1012.4999999999998</v>
      </c>
      <c r="K52" s="105">
        <v>1012.4999999999998</v>
      </c>
      <c r="L52" s="66">
        <v>3037.4999999999991</v>
      </c>
      <c r="M52" s="105">
        <v>1012.4999999999998</v>
      </c>
      <c r="N52" s="105">
        <v>1012.4999999999998</v>
      </c>
      <c r="O52" s="105">
        <v>1012.4999999999998</v>
      </c>
      <c r="P52" s="66">
        <v>3037.4999999999991</v>
      </c>
      <c r="Q52" s="105">
        <v>1012.4999999999998</v>
      </c>
      <c r="R52" s="105">
        <v>1012.4999999999998</v>
      </c>
      <c r="S52" s="105">
        <v>1012.4999999999998</v>
      </c>
      <c r="T52" s="66">
        <v>3037.4999999999991</v>
      </c>
      <c r="U52" s="105">
        <v>1012.4999999999998</v>
      </c>
      <c r="V52" s="105">
        <v>1012.4999999999998</v>
      </c>
      <c r="W52" s="105">
        <v>1012.4999999999998</v>
      </c>
      <c r="X52" s="66">
        <v>3037.4999999999991</v>
      </c>
      <c r="Y52" s="44"/>
      <c r="Z52" s="46">
        <v>12149.999999999996</v>
      </c>
    </row>
    <row r="53" spans="1:26" x14ac:dyDescent="0.2">
      <c r="A53" s="45"/>
      <c r="B53" s="45" t="s">
        <v>161</v>
      </c>
      <c r="C53" s="44"/>
      <c r="D53" s="105">
        <f>'[4]Annual Budget'!$Y$32</f>
        <v>0</v>
      </c>
      <c r="E53" s="65"/>
      <c r="F53" s="65"/>
      <c r="G53" s="65"/>
      <c r="H53" s="64">
        <v>23730</v>
      </c>
      <c r="I53" s="64">
        <v>862.90909090909099</v>
      </c>
      <c r="J53" s="105">
        <v>14238</v>
      </c>
      <c r="K53" s="105">
        <v>862.90909090909099</v>
      </c>
      <c r="L53" s="66">
        <v>15963.818181818184</v>
      </c>
      <c r="M53" s="105">
        <v>862.90909090909099</v>
      </c>
      <c r="N53" s="105">
        <v>862.90909090909099</v>
      </c>
      <c r="O53" s="105">
        <v>862.90909090909099</v>
      </c>
      <c r="P53" s="66">
        <v>2588.727272727273</v>
      </c>
      <c r="Q53" s="105">
        <v>862.90909090909099</v>
      </c>
      <c r="R53" s="105">
        <v>862.90909090909099</v>
      </c>
      <c r="S53" s="105">
        <v>862.90909090909099</v>
      </c>
      <c r="T53" s="66">
        <v>2588.727272727273</v>
      </c>
      <c r="U53" s="105">
        <v>862.90909090909099</v>
      </c>
      <c r="V53" s="105">
        <v>862.90909090909099</v>
      </c>
      <c r="W53" s="105">
        <v>862.90909090909099</v>
      </c>
      <c r="X53" s="66">
        <v>2588.727272727273</v>
      </c>
      <c r="Y53" s="44"/>
      <c r="Z53" s="46">
        <v>23730</v>
      </c>
    </row>
    <row r="54" spans="1:26" x14ac:dyDescent="0.2">
      <c r="A54" s="45"/>
      <c r="B54" s="45" t="s">
        <v>162</v>
      </c>
      <c r="C54" s="44"/>
      <c r="D54" s="105">
        <f>'[4]Annual Budget'!Y66</f>
        <v>107167.56</v>
      </c>
      <c r="E54" s="65"/>
      <c r="F54" s="65"/>
      <c r="G54" s="65"/>
      <c r="H54" s="64">
        <v>173235.20516100002</v>
      </c>
      <c r="I54" s="64">
        <v>8661.7602580500006</v>
      </c>
      <c r="J54" s="105">
        <v>8661.7602580500006</v>
      </c>
      <c r="K54" s="105">
        <v>15591.168464490001</v>
      </c>
      <c r="L54" s="66">
        <v>32914.688980589999</v>
      </c>
      <c r="M54" s="105">
        <v>15591.168464490001</v>
      </c>
      <c r="N54" s="105">
        <v>15591.168464490001</v>
      </c>
      <c r="O54" s="105">
        <v>15591.168464490001</v>
      </c>
      <c r="P54" s="66">
        <v>46773.505393470004</v>
      </c>
      <c r="Q54" s="105">
        <v>15591.168464490001</v>
      </c>
      <c r="R54" s="105">
        <v>15591.168464490001</v>
      </c>
      <c r="S54" s="105">
        <v>15591.168464490001</v>
      </c>
      <c r="T54" s="66">
        <v>46773.505393470004</v>
      </c>
      <c r="U54" s="105">
        <v>15591.168464490001</v>
      </c>
      <c r="V54" s="105">
        <v>15591.168464490001</v>
      </c>
      <c r="W54" s="105">
        <v>15591.168464490001</v>
      </c>
      <c r="X54" s="66">
        <v>46773.505393470004</v>
      </c>
      <c r="Y54" s="44"/>
      <c r="Z54" s="46">
        <v>173235.20516099999</v>
      </c>
    </row>
    <row r="55" spans="1:26" x14ac:dyDescent="0.2">
      <c r="A55" s="45"/>
      <c r="B55" s="45" t="s">
        <v>33</v>
      </c>
      <c r="C55" s="44"/>
      <c r="D55" s="105">
        <f>'[4]Annual Budget'!Y67</f>
        <v>1399808.9999999998</v>
      </c>
      <c r="E55" s="65"/>
      <c r="F55" s="65"/>
      <c r="G55" s="65"/>
      <c r="H55" s="64">
        <v>2202626.3045700002</v>
      </c>
      <c r="I55" s="64">
        <v>110131.31522850001</v>
      </c>
      <c r="J55" s="105">
        <v>110131.31522850001</v>
      </c>
      <c r="K55" s="105">
        <v>198236.36741130002</v>
      </c>
      <c r="L55" s="66">
        <v>418498.99786830007</v>
      </c>
      <c r="M55" s="105">
        <v>198236.36741130002</v>
      </c>
      <c r="N55" s="105">
        <v>198236.36741130002</v>
      </c>
      <c r="O55" s="105">
        <v>198236.36741130002</v>
      </c>
      <c r="P55" s="66">
        <v>594709.10223389999</v>
      </c>
      <c r="Q55" s="105">
        <v>198236.36741130002</v>
      </c>
      <c r="R55" s="105">
        <v>198236.36741130002</v>
      </c>
      <c r="S55" s="105">
        <v>198236.36741130002</v>
      </c>
      <c r="T55" s="66">
        <v>594709.10223389999</v>
      </c>
      <c r="U55" s="105">
        <v>198236.36741130002</v>
      </c>
      <c r="V55" s="105">
        <v>198236.36741130002</v>
      </c>
      <c r="W55" s="105">
        <v>198236.36741130002</v>
      </c>
      <c r="X55" s="66">
        <v>594709.10223389999</v>
      </c>
      <c r="Y55" s="44"/>
      <c r="Z55" s="46">
        <v>2202626.3045699997</v>
      </c>
    </row>
    <row r="56" spans="1:26" x14ac:dyDescent="0.2">
      <c r="A56" s="45"/>
      <c r="B56" s="45" t="s">
        <v>163</v>
      </c>
      <c r="C56" s="44"/>
      <c r="D56" s="105"/>
      <c r="E56" s="65"/>
      <c r="F56" s="65"/>
      <c r="G56" s="65"/>
      <c r="H56" s="64">
        <v>0</v>
      </c>
      <c r="I56" s="64">
        <v>0</v>
      </c>
      <c r="J56" s="105">
        <v>0</v>
      </c>
      <c r="K56" s="105">
        <v>0</v>
      </c>
      <c r="L56" s="66">
        <v>0</v>
      </c>
      <c r="M56" s="105">
        <v>0</v>
      </c>
      <c r="N56" s="105">
        <v>0</v>
      </c>
      <c r="O56" s="105">
        <v>0</v>
      </c>
      <c r="P56" s="66">
        <v>0</v>
      </c>
      <c r="Q56" s="105">
        <v>0</v>
      </c>
      <c r="R56" s="105">
        <v>0</v>
      </c>
      <c r="S56" s="105">
        <v>0</v>
      </c>
      <c r="T56" s="66">
        <v>0</v>
      </c>
      <c r="U56" s="105">
        <v>0</v>
      </c>
      <c r="V56" s="105">
        <v>0</v>
      </c>
      <c r="W56" s="105">
        <v>0</v>
      </c>
      <c r="X56" s="66">
        <v>0</v>
      </c>
      <c r="Y56" s="44"/>
      <c r="Z56" s="46">
        <v>0</v>
      </c>
    </row>
    <row r="57" spans="1:26" x14ac:dyDescent="0.2">
      <c r="A57" s="45"/>
      <c r="B57" s="45" t="s">
        <v>164</v>
      </c>
      <c r="C57" s="44"/>
      <c r="D57" s="64">
        <f>'[4]Annual Budget'!$Y$74</f>
        <v>625</v>
      </c>
      <c r="E57" s="65"/>
      <c r="F57" s="65"/>
      <c r="G57" s="65"/>
      <c r="H57" s="64">
        <v>0</v>
      </c>
      <c r="I57" s="64">
        <v>0</v>
      </c>
      <c r="J57" s="64">
        <v>0</v>
      </c>
      <c r="K57" s="64">
        <v>0</v>
      </c>
      <c r="L57" s="66">
        <v>0</v>
      </c>
      <c r="M57" s="64">
        <v>0</v>
      </c>
      <c r="N57" s="64">
        <v>0</v>
      </c>
      <c r="O57" s="64">
        <v>0</v>
      </c>
      <c r="P57" s="66">
        <v>0</v>
      </c>
      <c r="Q57" s="64">
        <v>0</v>
      </c>
      <c r="R57" s="64">
        <v>0</v>
      </c>
      <c r="S57" s="64">
        <v>0</v>
      </c>
      <c r="T57" s="66">
        <v>0</v>
      </c>
      <c r="U57" s="64">
        <v>0</v>
      </c>
      <c r="V57" s="64">
        <v>0</v>
      </c>
      <c r="W57" s="64">
        <v>0</v>
      </c>
      <c r="X57" s="66">
        <v>0</v>
      </c>
      <c r="Y57" s="44"/>
      <c r="Z57" s="46">
        <v>0</v>
      </c>
    </row>
    <row r="58" spans="1:26" x14ac:dyDescent="0.2">
      <c r="A58" s="45"/>
      <c r="B58" s="45" t="s">
        <v>34</v>
      </c>
      <c r="C58" s="44"/>
      <c r="D58" s="64">
        <f>SUM('[4]Annual Budget'!$Y$57:$Y$59,'[4]Annual Budget'!$Y$69)</f>
        <v>248372.81</v>
      </c>
      <c r="E58" s="65"/>
      <c r="F58" s="65"/>
      <c r="G58" s="65"/>
      <c r="H58" s="64">
        <v>123079.77083333333</v>
      </c>
      <c r="I58" s="64">
        <v>10256.647569444443</v>
      </c>
      <c r="J58" s="64">
        <v>10256.647569444443</v>
      </c>
      <c r="K58" s="64">
        <v>10256.647569444443</v>
      </c>
      <c r="L58" s="66">
        <v>30769.942708333328</v>
      </c>
      <c r="M58" s="64">
        <v>10256.647569444443</v>
      </c>
      <c r="N58" s="64">
        <v>10256.647569444443</v>
      </c>
      <c r="O58" s="64">
        <v>10256.647569444443</v>
      </c>
      <c r="P58" s="66">
        <v>30769.942708333328</v>
      </c>
      <c r="Q58" s="64">
        <v>10256.647569444443</v>
      </c>
      <c r="R58" s="64">
        <v>10256.647569444443</v>
      </c>
      <c r="S58" s="64">
        <v>10256.647569444443</v>
      </c>
      <c r="T58" s="66">
        <v>30769.942708333328</v>
      </c>
      <c r="U58" s="64">
        <v>10256.647569444443</v>
      </c>
      <c r="V58" s="64">
        <v>10256.647569444443</v>
      </c>
      <c r="W58" s="64">
        <v>10256.647569444443</v>
      </c>
      <c r="X58" s="66">
        <v>30769.942708333328</v>
      </c>
      <c r="Y58" s="44"/>
      <c r="Z58" s="47">
        <v>123079.77083333331</v>
      </c>
    </row>
    <row r="59" spans="1:26" x14ac:dyDescent="0.2">
      <c r="A59" s="45"/>
      <c r="B59" s="55" t="s">
        <v>35</v>
      </c>
      <c r="C59" s="44"/>
      <c r="D59" s="56">
        <f>SUM(D47:D58)</f>
        <v>2189611.4699999997</v>
      </c>
      <c r="E59" s="57"/>
      <c r="F59" s="57"/>
      <c r="G59" s="57"/>
      <c r="H59" s="56">
        <v>3107900.0826476668</v>
      </c>
      <c r="I59" s="56">
        <v>167698.49528347759</v>
      </c>
      <c r="J59" s="56">
        <v>243944.15100738333</v>
      </c>
      <c r="K59" s="56">
        <v>279980.89548753243</v>
      </c>
      <c r="L59" s="56">
        <v>691623.54177839332</v>
      </c>
      <c r="M59" s="56">
        <v>279980.89548753243</v>
      </c>
      <c r="N59" s="56">
        <v>267036.9556727176</v>
      </c>
      <c r="O59" s="56">
        <v>267036.9556727176</v>
      </c>
      <c r="P59" s="56">
        <v>814054.80683296756</v>
      </c>
      <c r="Q59" s="56">
        <v>267036.9556727176</v>
      </c>
      <c r="R59" s="56">
        <v>267036.9556727176</v>
      </c>
      <c r="S59" s="56">
        <v>267036.9556727176</v>
      </c>
      <c r="T59" s="56">
        <v>801110.86701815273</v>
      </c>
      <c r="U59" s="56">
        <v>267036.9556727176</v>
      </c>
      <c r="V59" s="56">
        <v>267036.9556727176</v>
      </c>
      <c r="W59" s="56">
        <v>267036.9556727176</v>
      </c>
      <c r="X59" s="56">
        <v>801110.86701815273</v>
      </c>
      <c r="Y59" s="44"/>
      <c r="Z59" s="46">
        <v>3107900.0826476663</v>
      </c>
    </row>
    <row r="60" spans="1:26" x14ac:dyDescent="0.2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44"/>
    </row>
    <row r="61" spans="1:26" x14ac:dyDescent="0.2">
      <c r="A61" s="45"/>
      <c r="B61" s="55" t="s">
        <v>165</v>
      </c>
      <c r="C61" s="44"/>
      <c r="D61" s="56">
        <f>D59+D44+D35+D27</f>
        <v>15772680.469999999</v>
      </c>
      <c r="E61" s="57"/>
      <c r="F61" s="57"/>
      <c r="G61" s="57"/>
      <c r="H61" s="56">
        <v>22645864.142268792</v>
      </c>
      <c r="I61" s="56">
        <v>1622843.8084496537</v>
      </c>
      <c r="J61" s="56">
        <v>1966454.2943362608</v>
      </c>
      <c r="K61" s="56">
        <v>2002491.0388164097</v>
      </c>
      <c r="L61" s="56">
        <v>5591789.1416023243</v>
      </c>
      <c r="M61" s="56">
        <v>1936110.1499275207</v>
      </c>
      <c r="N61" s="56">
        <v>1923166.2101127058</v>
      </c>
      <c r="O61" s="56">
        <v>1923166.2101127058</v>
      </c>
      <c r="P61" s="56">
        <v>5782442.5701529328</v>
      </c>
      <c r="Q61" s="56">
        <v>1923166.2101127058</v>
      </c>
      <c r="R61" s="56">
        <v>1923166.2101127058</v>
      </c>
      <c r="S61" s="56">
        <v>1923166.2101127058</v>
      </c>
      <c r="T61" s="56">
        <v>5769498.6303381175</v>
      </c>
      <c r="U61" s="56">
        <v>1923166.2101127058</v>
      </c>
      <c r="V61" s="56">
        <v>1923166.2101127058</v>
      </c>
      <c r="W61" s="56">
        <v>1655801.3799500049</v>
      </c>
      <c r="X61" s="68">
        <v>5502133.8001754172</v>
      </c>
      <c r="Y61" s="44"/>
      <c r="Z61" s="47">
        <v>22645864.142268792</v>
      </c>
    </row>
    <row r="62" spans="1:26" ht="12.75" customHeight="1" x14ac:dyDescent="0.2">
      <c r="A62" s="58" t="s">
        <v>166</v>
      </c>
      <c r="B62" s="55"/>
      <c r="C62" s="44"/>
      <c r="D62" s="56">
        <f>D16-D61</f>
        <v>-2915865.4099999983</v>
      </c>
      <c r="E62" s="57"/>
      <c r="F62" s="57"/>
      <c r="G62" s="57"/>
      <c r="H62" s="56">
        <v>-2051155.5365687907</v>
      </c>
      <c r="I62" s="56">
        <v>-593108.37816465367</v>
      </c>
      <c r="J62" s="56">
        <v>-936718.86405126075</v>
      </c>
      <c r="K62" s="56">
        <v>-148967.26430340996</v>
      </c>
      <c r="L62" s="56">
        <v>-1678794.5065193246</v>
      </c>
      <c r="M62" s="56">
        <v>-82586.375414520968</v>
      </c>
      <c r="N62" s="56">
        <v>-69642.435599706136</v>
      </c>
      <c r="O62" s="56">
        <v>-69642.435599706136</v>
      </c>
      <c r="P62" s="56">
        <v>-221871.2466139337</v>
      </c>
      <c r="Q62" s="56">
        <v>-69642.435599706136</v>
      </c>
      <c r="R62" s="56">
        <v>-69642.435599706136</v>
      </c>
      <c r="S62" s="56">
        <v>-69642.435599706136</v>
      </c>
      <c r="T62" s="56">
        <v>-208927.30679911841</v>
      </c>
      <c r="U62" s="56">
        <v>-69642.435599706136</v>
      </c>
      <c r="V62" s="56">
        <v>-69642.435599706136</v>
      </c>
      <c r="W62" s="56">
        <v>197722.39456299483</v>
      </c>
      <c r="X62" s="56">
        <v>58437.523363581859</v>
      </c>
      <c r="Y62" s="44"/>
      <c r="Z62" s="46">
        <v>-2051155.5365687949</v>
      </c>
    </row>
    <row r="63" spans="1:26" ht="12.75" customHeight="1" x14ac:dyDescent="0.2">
      <c r="A63" s="58"/>
      <c r="B63" s="52"/>
      <c r="C63" s="44"/>
      <c r="D63" s="69"/>
      <c r="E63" s="57"/>
      <c r="F63" s="57"/>
      <c r="G63" s="57"/>
      <c r="H63" s="69"/>
      <c r="I63" s="69"/>
      <c r="J63" s="69"/>
      <c r="K63" s="69"/>
      <c r="L63" s="57"/>
      <c r="M63" s="69"/>
      <c r="N63" s="69"/>
      <c r="O63" s="69"/>
      <c r="P63" s="57"/>
      <c r="Q63" s="69"/>
      <c r="R63" s="69"/>
      <c r="S63" s="69"/>
      <c r="T63" s="57"/>
      <c r="U63" s="69"/>
      <c r="V63" s="69"/>
      <c r="W63" s="69"/>
      <c r="X63" s="57"/>
      <c r="Y63" s="44"/>
    </row>
    <row r="64" spans="1:26" x14ac:dyDescent="0.2">
      <c r="A64" s="58" t="s">
        <v>36</v>
      </c>
      <c r="B64" s="55"/>
      <c r="C64" s="44"/>
      <c r="D64" s="117">
        <f>D62</f>
        <v>-2915865.4099999983</v>
      </c>
      <c r="E64" s="118"/>
      <c r="F64" s="118"/>
      <c r="G64" s="118"/>
      <c r="H64" s="117">
        <v>-2051155.5365687907</v>
      </c>
      <c r="I64" s="117">
        <v>-593108.37816465367</v>
      </c>
      <c r="J64" s="117">
        <v>-936718.86405126075</v>
      </c>
      <c r="K64" s="117">
        <v>-148967.26430340996</v>
      </c>
      <c r="L64" s="117">
        <v>-1678794.5065193246</v>
      </c>
      <c r="M64" s="117">
        <v>-82586.375414520968</v>
      </c>
      <c r="N64" s="117">
        <v>-69642.435599706136</v>
      </c>
      <c r="O64" s="117">
        <v>-69642.435599706136</v>
      </c>
      <c r="P64" s="117">
        <v>-221871.2466139337</v>
      </c>
      <c r="Q64" s="117">
        <v>-69642.435599706136</v>
      </c>
      <c r="R64" s="117">
        <v>-69642.435599706136</v>
      </c>
      <c r="S64" s="117">
        <v>-69642.435599706136</v>
      </c>
      <c r="T64" s="117">
        <v>-208927.30679911841</v>
      </c>
      <c r="U64" s="117">
        <v>-69642.435599706136</v>
      </c>
      <c r="V64" s="117">
        <v>-69642.435599706136</v>
      </c>
      <c r="W64" s="117">
        <v>197722.39456299483</v>
      </c>
      <c r="X64" s="117">
        <v>58437.523363581859</v>
      </c>
      <c r="Y64" s="119"/>
      <c r="Z64" s="120">
        <v>-2051155.5365687949</v>
      </c>
    </row>
  </sheetData>
  <pageMargins left="0.75" right="0.35" top="0.5" bottom="0.5" header="0.5" footer="0.5"/>
  <pageSetup scale="32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>
      <selection activeCell="AC40" sqref="AC40"/>
    </sheetView>
  </sheetViews>
  <sheetFormatPr defaultColWidth="9.140625" defaultRowHeight="12.75" customHeight="1" x14ac:dyDescent="0.2"/>
  <cols>
    <col min="1" max="1" width="1.85546875" style="42" customWidth="1"/>
    <col min="2" max="2" width="44.28515625" style="42" bestFit="1" customWidth="1"/>
    <col min="3" max="3" width="2.85546875" style="42" customWidth="1"/>
    <col min="4" max="4" width="10.7109375" style="42" customWidth="1"/>
    <col min="5" max="5" width="2.85546875" style="2" customWidth="1"/>
    <col min="6" max="8" width="10.7109375" style="42" hidden="1" customWidth="1"/>
    <col min="9" max="9" width="10.7109375" style="42" customWidth="1"/>
    <col min="10" max="12" width="10.7109375" style="42" hidden="1" customWidth="1"/>
    <col min="13" max="13" width="10.7109375" style="42" customWidth="1"/>
    <col min="14" max="16" width="10.7109375" style="42" hidden="1" customWidth="1"/>
    <col min="17" max="17" width="10.7109375" style="42" customWidth="1"/>
    <col min="18" max="20" width="10.7109375" style="42" hidden="1" customWidth="1"/>
    <col min="21" max="21" width="10.7109375" style="42" customWidth="1"/>
    <col min="22" max="22" width="2.7109375" style="42" customWidth="1"/>
    <col min="23" max="25" width="9.7109375" style="42" bestFit="1" customWidth="1"/>
    <col min="26" max="26" width="1.85546875" style="42" customWidth="1"/>
    <col min="27" max="16384" width="9.140625" style="42"/>
  </cols>
  <sheetData>
    <row r="1" spans="1:29" ht="12.75" customHeight="1" x14ac:dyDescent="0.2">
      <c r="A1" s="61" t="str">
        <f>'Cover Sheet'!A2</f>
        <v xml:space="preserve">Enter School Name Rocketship </v>
      </c>
    </row>
    <row r="2" spans="1:29" x14ac:dyDescent="0.2">
      <c r="A2" s="42" t="str">
        <f>'Cover Sheet'!A8&amp;" "&amp;'Cover Sheet'!$A$9&amp;" Financials"</f>
        <v>Enter Fiscal Year FY19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4"/>
    </row>
    <row r="3" spans="1:29" x14ac:dyDescent="0.2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9" x14ac:dyDescent="0.2">
      <c r="A4" s="2"/>
      <c r="B4" s="2"/>
      <c r="C4" s="44"/>
      <c r="D4" s="48" t="s">
        <v>149</v>
      </c>
      <c r="E4" s="49"/>
      <c r="F4" s="48" t="s">
        <v>137</v>
      </c>
      <c r="G4" s="48" t="s">
        <v>138</v>
      </c>
      <c r="H4" s="48" t="s">
        <v>139</v>
      </c>
      <c r="I4" s="48" t="s">
        <v>82</v>
      </c>
      <c r="J4" s="48" t="s">
        <v>140</v>
      </c>
      <c r="K4" s="48" t="s">
        <v>141</v>
      </c>
      <c r="L4" s="48" t="s">
        <v>142</v>
      </c>
      <c r="M4" s="48" t="s">
        <v>83</v>
      </c>
      <c r="N4" s="48" t="s">
        <v>143</v>
      </c>
      <c r="O4" s="48" t="s">
        <v>144</v>
      </c>
      <c r="P4" s="48" t="s">
        <v>145</v>
      </c>
      <c r="Q4" s="48" t="s">
        <v>84</v>
      </c>
      <c r="R4" s="48" t="s">
        <v>146</v>
      </c>
      <c r="S4" s="48" t="s">
        <v>147</v>
      </c>
      <c r="T4" s="48" t="s">
        <v>148</v>
      </c>
      <c r="U4" s="48" t="s">
        <v>85</v>
      </c>
      <c r="V4" s="44"/>
      <c r="W4" s="75"/>
      <c r="X4" s="76" t="s">
        <v>0</v>
      </c>
      <c r="Y4" s="75"/>
      <c r="AA4" s="61" t="s">
        <v>151</v>
      </c>
    </row>
    <row r="5" spans="1:29" ht="15.75" x14ac:dyDescent="0.2">
      <c r="B5" s="2"/>
      <c r="C5" s="44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4"/>
      <c r="W5" s="50" t="s">
        <v>1</v>
      </c>
      <c r="X5" s="50" t="s">
        <v>2</v>
      </c>
      <c r="Y5" s="50" t="s">
        <v>3</v>
      </c>
      <c r="AA5" s="42" t="s">
        <v>152</v>
      </c>
      <c r="AC5" s="112" t="s">
        <v>173</v>
      </c>
    </row>
    <row r="6" spans="1:29" x14ac:dyDescent="0.2">
      <c r="A6" s="52" t="s">
        <v>4</v>
      </c>
      <c r="B6" s="2"/>
      <c r="C6" s="44"/>
      <c r="V6" s="44"/>
      <c r="W6" s="51"/>
      <c r="X6" s="51"/>
      <c r="Y6" s="51"/>
    </row>
    <row r="7" spans="1:29" x14ac:dyDescent="0.2">
      <c r="A7" s="45"/>
      <c r="B7" s="45" t="s">
        <v>153</v>
      </c>
      <c r="C7" s="44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4"/>
      <c r="W7" s="54">
        <f>SUM(I7,M7,Q7,U7)</f>
        <v>0</v>
      </c>
      <c r="X7" s="54">
        <f>IF('Cover Sheet'!$A$9=References!$A$3,'Annual Budget'!L7,IF('Cover Sheet'!$A$9=References!$A$4,SUM('Annual Budget'!L7,'Annual Budget'!T7),IF('Cover Sheet'!$A$9=References!$A$5,SUM('Annual Budget'!L7,'Annual Budget'!T7,'Annual Budget'!P7),SUM('Annual Budget'!L7,'Annual Budget'!T7,'Annual Budget'!P7,'Annual Budget'!X7))))</f>
        <v>14227754.039999999</v>
      </c>
      <c r="Y7" s="66">
        <f>W7-X7</f>
        <v>-14227754.039999999</v>
      </c>
      <c r="AA7" s="54">
        <f>IF('Cover Sheet'!$A$9=References!$A$3,'Annual Budget'!M7,IF('Cover Sheet'!$A$9=References!$A$4,SUM('Annual Budget'!M7,'Annual Budget'!Q7),IF('Cover Sheet'!$A$9=References!$A$5,SUM('Annual Budget'!M7,'Annual Budget'!Q7,'Annual Budget'!U7),SUM('Annual Budget'!M7,'Annual Budget'!Q7,'Annual Budget'!U7,'Annual Budget'!Y7))))</f>
        <v>3841493.5907999994</v>
      </c>
    </row>
    <row r="8" spans="1:29" x14ac:dyDescent="0.2">
      <c r="A8" s="45"/>
      <c r="B8" s="45" t="s">
        <v>154</v>
      </c>
      <c r="C8" s="44"/>
      <c r="D8" s="106"/>
      <c r="E8" s="54"/>
      <c r="F8" s="106"/>
      <c r="G8" s="106"/>
      <c r="H8" s="106"/>
      <c r="I8" s="54">
        <f>SUM(F8:H8)</f>
        <v>0</v>
      </c>
      <c r="J8" s="106"/>
      <c r="K8" s="106"/>
      <c r="L8" s="106"/>
      <c r="M8" s="54">
        <f>SUM(J8:L8)</f>
        <v>0</v>
      </c>
      <c r="N8" s="106"/>
      <c r="O8" s="106"/>
      <c r="P8" s="106"/>
      <c r="Q8" s="54">
        <f>SUM(N8:P8)</f>
        <v>0</v>
      </c>
      <c r="R8" s="106"/>
      <c r="S8" s="106"/>
      <c r="T8" s="106"/>
      <c r="U8" s="54">
        <f>SUM(R8:T8)</f>
        <v>0</v>
      </c>
      <c r="V8" s="44"/>
      <c r="W8" s="54">
        <f>SUM(I8,M8,Q8,U8)</f>
        <v>0</v>
      </c>
      <c r="X8" s="54">
        <f>IF('Cover Sheet'!$A$9=References!$A$3,'Annual Budget'!L8,IF('Cover Sheet'!$A$9=References!$A$4,SUM('Annual Budget'!L8,'Annual Budget'!T8),IF('Cover Sheet'!$A$9=References!$A$5,SUM('Annual Budget'!L8,'Annual Budget'!T8,'Annual Budget'!P8),SUM('Annual Budget'!L8,'Annual Budget'!T8,'Annual Budget'!P8,'Annual Budget'!X8))))</f>
        <v>0</v>
      </c>
      <c r="Y8" s="66">
        <f>W8-X8</f>
        <v>0</v>
      </c>
      <c r="AA8" s="54"/>
    </row>
    <row r="9" spans="1:29" x14ac:dyDescent="0.2">
      <c r="A9" s="45"/>
      <c r="B9" s="45" t="s">
        <v>5</v>
      </c>
      <c r="C9" s="44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4"/>
      <c r="W9" s="54">
        <f t="shared" ref="W9:W15" si="4">SUM(I9,M9,Q9,U9)</f>
        <v>0</v>
      </c>
      <c r="X9" s="66">
        <f>IF('Cover Sheet'!$A$9=References!$A$3,'Annual Budget'!L9,IF('Cover Sheet'!$A$9=References!$A$4,SUM('Annual Budget'!L9,'Annual Budget'!T9),IF('Cover Sheet'!$A$9=References!$A$5,SUM('Annual Budget'!L9,'Annual Budget'!T9,'Annual Budget'!P9),SUM('Annual Budget'!L9,'Annual Budget'!T9,'Annual Budget'!P9,'Annual Budget'!X9))))</f>
        <v>3316839.5</v>
      </c>
      <c r="Y9" s="66">
        <f t="shared" ref="Y9:Y16" si="5">W9-X9</f>
        <v>-3316839.5</v>
      </c>
    </row>
    <row r="10" spans="1:29" x14ac:dyDescent="0.2">
      <c r="A10" s="45"/>
      <c r="B10" s="45" t="s">
        <v>167</v>
      </c>
      <c r="C10" s="44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4"/>
      <c r="W10" s="54">
        <f t="shared" si="4"/>
        <v>0</v>
      </c>
      <c r="X10" s="66">
        <f>IF('Cover Sheet'!$A$9=References!$A$3,'Annual Budget'!L10,IF('Cover Sheet'!$A$9=References!$A$4,SUM('Annual Budget'!L10,'Annual Budget'!T10),IF('Cover Sheet'!$A$9=References!$A$5,SUM('Annual Budget'!L10,'Annual Budget'!T10,'Annual Budget'!P10),SUM('Annual Budget'!L10,'Annual Budget'!T10,'Annual Budget'!P10,'Annual Budget'!X10))))</f>
        <v>1087540.6825000001</v>
      </c>
      <c r="Y10" s="66">
        <f t="shared" si="5"/>
        <v>-1087540.6825000001</v>
      </c>
      <c r="AC10" s="61" t="s">
        <v>176</v>
      </c>
    </row>
    <row r="11" spans="1:29" x14ac:dyDescent="0.2">
      <c r="A11" s="45"/>
      <c r="B11" s="45" t="s">
        <v>6</v>
      </c>
      <c r="C11" s="44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4"/>
      <c r="W11" s="54">
        <f t="shared" si="4"/>
        <v>0</v>
      </c>
      <c r="X11" s="66">
        <f>IF('Cover Sheet'!$A$9=References!$A$3,'Annual Budget'!L11,IF('Cover Sheet'!$A$9=References!$A$4,SUM('Annual Budget'!L11,'Annual Budget'!T11),IF('Cover Sheet'!$A$9=References!$A$5,SUM('Annual Budget'!L11,'Annual Budget'!T11,'Annual Budget'!P11),SUM('Annual Budget'!L11,'Annual Budget'!T11,'Annual Budget'!P11,'Annual Budget'!X11))))</f>
        <v>1932574.3832</v>
      </c>
      <c r="Y11" s="66">
        <f t="shared" si="5"/>
        <v>-1932574.3832</v>
      </c>
      <c r="AC11" s="61" t="s">
        <v>177</v>
      </c>
    </row>
    <row r="12" spans="1:29" x14ac:dyDescent="0.2">
      <c r="A12" s="45"/>
      <c r="B12" s="45" t="s">
        <v>7</v>
      </c>
      <c r="C12" s="44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4"/>
      <c r="W12" s="54">
        <f t="shared" si="4"/>
        <v>0</v>
      </c>
      <c r="X12" s="66">
        <f>IF('Cover Sheet'!$A$9=References!$A$3,'Annual Budget'!L12,IF('Cover Sheet'!$A$9=References!$A$4,SUM('Annual Budget'!L12,'Annual Budget'!T12),IF('Cover Sheet'!$A$9=References!$A$5,SUM('Annual Budget'!L12,'Annual Budget'!T12,'Annual Budget'!P12),SUM('Annual Budget'!L12,'Annual Budget'!T12,'Annual Budget'!P12,'Annual Budget'!X12))))</f>
        <v>0</v>
      </c>
      <c r="Y12" s="66">
        <f t="shared" si="5"/>
        <v>0</v>
      </c>
    </row>
    <row r="13" spans="1:29" x14ac:dyDescent="0.2">
      <c r="A13" s="45"/>
      <c r="B13" s="45" t="s">
        <v>8</v>
      </c>
      <c r="C13" s="44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4"/>
      <c r="W13" s="54">
        <f t="shared" si="4"/>
        <v>0</v>
      </c>
      <c r="X13" s="66">
        <f>IF('Cover Sheet'!$A$9=References!$A$3,'Annual Budget'!L13,IF('Cover Sheet'!$A$9=References!$A$4,SUM('Annual Budget'!L13,'Annual Budget'!T13),IF('Cover Sheet'!$A$9=References!$A$5,SUM('Annual Budget'!L13,'Annual Budget'!T13,'Annual Budget'!P13),SUM('Annual Budget'!L13,'Annual Budget'!T13,'Annual Budget'!P13,'Annual Budget'!X13))))</f>
        <v>0</v>
      </c>
      <c r="Y13" s="66">
        <f t="shared" si="5"/>
        <v>0</v>
      </c>
    </row>
    <row r="14" spans="1:29" x14ac:dyDescent="0.2">
      <c r="A14" s="45"/>
      <c r="B14" s="45" t="s">
        <v>155</v>
      </c>
      <c r="C14" s="44"/>
      <c r="D14" s="106"/>
      <c r="E14" s="54"/>
      <c r="F14" s="106"/>
      <c r="G14" s="106"/>
      <c r="H14" s="106"/>
      <c r="I14" s="54">
        <f t="shared" si="0"/>
        <v>0</v>
      </c>
      <c r="J14" s="106"/>
      <c r="K14" s="106"/>
      <c r="L14" s="106"/>
      <c r="M14" s="54">
        <f t="shared" si="1"/>
        <v>0</v>
      </c>
      <c r="N14" s="106"/>
      <c r="O14" s="106"/>
      <c r="P14" s="106"/>
      <c r="Q14" s="54">
        <f t="shared" si="2"/>
        <v>0</v>
      </c>
      <c r="R14" s="106"/>
      <c r="S14" s="106"/>
      <c r="T14" s="106"/>
      <c r="U14" s="54">
        <f t="shared" si="3"/>
        <v>0</v>
      </c>
      <c r="V14" s="44"/>
      <c r="W14" s="54">
        <f t="shared" si="4"/>
        <v>0</v>
      </c>
      <c r="X14" s="66">
        <f>IF('Cover Sheet'!$A$9=References!$A$3,'Annual Budget'!L14,IF('Cover Sheet'!$A$9=References!$A$4,SUM('Annual Budget'!L14,'Annual Budget'!T14),IF('Cover Sheet'!$A$9=References!$A$5,SUM('Annual Budget'!L14,'Annual Budget'!T14,'Annual Budget'!P14),SUM('Annual Budget'!L14,'Annual Budget'!T14,'Annual Budget'!P14,'Annual Budget'!X14))))</f>
        <v>0</v>
      </c>
      <c r="Y14" s="66">
        <f t="shared" si="5"/>
        <v>0</v>
      </c>
    </row>
    <row r="15" spans="1:29" x14ac:dyDescent="0.2">
      <c r="A15" s="45"/>
      <c r="B15" s="45" t="s">
        <v>9</v>
      </c>
      <c r="C15" s="44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4"/>
      <c r="W15" s="54">
        <f t="shared" si="4"/>
        <v>0</v>
      </c>
      <c r="X15" s="66">
        <f>IF('Cover Sheet'!$A$9=References!$A$3,'Annual Budget'!L15,IF('Cover Sheet'!$A$9=References!$A$4,SUM('Annual Budget'!L15,'Annual Budget'!T15),IF('Cover Sheet'!$A$9=References!$A$5,SUM('Annual Budget'!L15,'Annual Budget'!T15,'Annual Budget'!P15),SUM('Annual Budget'!L15,'Annual Budget'!T15,'Annual Budget'!P15,'Annual Budget'!X15))))</f>
        <v>30000</v>
      </c>
      <c r="Y15" s="66">
        <f t="shared" si="5"/>
        <v>-30000</v>
      </c>
    </row>
    <row r="16" spans="1:29" x14ac:dyDescent="0.2">
      <c r="A16" s="45"/>
      <c r="B16" s="55" t="s">
        <v>10</v>
      </c>
      <c r="C16" s="44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4"/>
      <c r="W16" s="56">
        <f>SUM(W7:W15)</f>
        <v>0</v>
      </c>
      <c r="X16" s="56">
        <f>SUM(X7:X15)</f>
        <v>20594708.605700001</v>
      </c>
      <c r="Y16" s="56">
        <f t="shared" si="5"/>
        <v>-20594708.605700001</v>
      </c>
    </row>
    <row r="17" spans="1:25" x14ac:dyDescent="0.2">
      <c r="A17" s="45"/>
      <c r="B17" s="58"/>
      <c r="C17" s="44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4"/>
      <c r="W17" s="59"/>
      <c r="X17" s="59"/>
      <c r="Y17" s="59"/>
    </row>
    <row r="18" spans="1:25" x14ac:dyDescent="0.2">
      <c r="A18" s="61" t="s">
        <v>159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4"/>
      <c r="W18" s="62"/>
      <c r="X18" s="62"/>
      <c r="Y18" s="62"/>
    </row>
    <row r="19" spans="1:25" ht="13.5" x14ac:dyDescent="0.25">
      <c r="A19" s="63" t="s">
        <v>11</v>
      </c>
      <c r="B19" s="2"/>
      <c r="C19" s="44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4"/>
      <c r="W19" s="2"/>
      <c r="X19" s="2"/>
      <c r="Y19" s="2"/>
    </row>
    <row r="20" spans="1:25" x14ac:dyDescent="0.2">
      <c r="A20" s="45"/>
      <c r="B20" s="2" t="s">
        <v>12</v>
      </c>
      <c r="C20" s="44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4"/>
      <c r="W20" s="54">
        <f t="shared" ref="W20:W26" si="10">SUM(I20,M20,Q20,U20)</f>
        <v>0</v>
      </c>
      <c r="X20" s="66">
        <f>IF('Cover Sheet'!$A$9=References!$A$3,'Annual Budget'!L20,IF('Cover Sheet'!$A$9=References!$A$4,SUM('Annual Budget'!L20,'Annual Budget'!T20),IF('Cover Sheet'!$A$9=References!$A$5,SUM('Annual Budget'!L20,'Annual Budget'!T20,'Annual Budget'!P20),SUM('Annual Budget'!L20,'Annual Budget'!T20,'Annual Budget'!P20,'Annual Budget'!X20))))</f>
        <v>762749.99999999977</v>
      </c>
      <c r="Y20" s="66">
        <f>X20-W20</f>
        <v>762749.99999999977</v>
      </c>
    </row>
    <row r="21" spans="1:25" x14ac:dyDescent="0.2">
      <c r="A21" s="45"/>
      <c r="B21" s="2" t="s">
        <v>13</v>
      </c>
      <c r="C21" s="44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4"/>
      <c r="W21" s="54">
        <f t="shared" si="10"/>
        <v>0</v>
      </c>
      <c r="X21" s="66">
        <f>IF('Cover Sheet'!$A$9=References!$A$3,'Annual Budget'!L21,IF('Cover Sheet'!$A$9=References!$A$4,SUM('Annual Budget'!L21,'Annual Budget'!T21),IF('Cover Sheet'!$A$9=References!$A$5,SUM('Annual Budget'!L21,'Annual Budget'!T21,'Annual Budget'!P21),SUM('Annual Budget'!L21,'Annual Budget'!T21,'Annual Budget'!P21,'Annual Budget'!X21))))</f>
        <v>1693646.7119999998</v>
      </c>
      <c r="Y21" s="66">
        <f t="shared" ref="Y21:Y26" si="11">X21-W21</f>
        <v>1693646.7119999998</v>
      </c>
    </row>
    <row r="22" spans="1:25" x14ac:dyDescent="0.2">
      <c r="A22" s="45"/>
      <c r="B22" s="2" t="s">
        <v>14</v>
      </c>
      <c r="C22" s="44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4"/>
      <c r="W22" s="54">
        <f t="shared" si="10"/>
        <v>0</v>
      </c>
      <c r="X22" s="66">
        <f>IF('Cover Sheet'!$A$9=References!$A$3,'Annual Budget'!L22,IF('Cover Sheet'!$A$9=References!$A$4,SUM('Annual Budget'!L22,'Annual Budget'!T22),IF('Cover Sheet'!$A$9=References!$A$5,SUM('Annual Budget'!L22,'Annual Budget'!T22,'Annual Budget'!P22),SUM('Annual Budget'!L22,'Annual Budget'!T22,'Annual Budget'!P22,'Annual Budget'!X22))))</f>
        <v>1350592.3899719997</v>
      </c>
      <c r="Y22" s="66">
        <f t="shared" si="11"/>
        <v>1350592.3899719997</v>
      </c>
    </row>
    <row r="23" spans="1:25" x14ac:dyDescent="0.2">
      <c r="A23" s="45"/>
      <c r="B23" s="2" t="s">
        <v>15</v>
      </c>
      <c r="C23" s="44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4"/>
      <c r="W23" s="54">
        <f t="shared" si="10"/>
        <v>0</v>
      </c>
      <c r="X23" s="66">
        <f>IF('Cover Sheet'!$A$9=References!$A$3,'Annual Budget'!L23,IF('Cover Sheet'!$A$9=References!$A$4,SUM('Annual Budget'!L23,'Annual Budget'!T23),IF('Cover Sheet'!$A$9=References!$A$5,SUM('Annual Budget'!L23,'Annual Budget'!T23,'Annual Budget'!P23),SUM('Annual Budget'!L23,'Annual Budget'!T23,'Annual Budget'!P23,'Annual Budget'!X23))))</f>
        <v>605356.53749999986</v>
      </c>
      <c r="Y23" s="66">
        <f t="shared" si="11"/>
        <v>605356.53749999986</v>
      </c>
    </row>
    <row r="24" spans="1:25" x14ac:dyDescent="0.2">
      <c r="A24" s="45"/>
      <c r="B24" s="2" t="s">
        <v>16</v>
      </c>
      <c r="C24" s="44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4"/>
      <c r="W24" s="54">
        <f t="shared" si="10"/>
        <v>0</v>
      </c>
      <c r="X24" s="66">
        <f>IF('Cover Sheet'!$A$9=References!$A$3,'Annual Budget'!L24,IF('Cover Sheet'!$A$9=References!$A$4,SUM('Annual Budget'!L24,'Annual Budget'!T24),IF('Cover Sheet'!$A$9=References!$A$5,SUM('Annual Budget'!L24,'Annual Budget'!T24,'Annual Budget'!P24),SUM('Annual Budget'!L24,'Annual Budget'!T24,'Annual Budget'!P24,'Annual Budget'!X24))))</f>
        <v>443535.05699999991</v>
      </c>
      <c r="Y24" s="66">
        <f t="shared" si="11"/>
        <v>443535.05699999991</v>
      </c>
    </row>
    <row r="25" spans="1:25" x14ac:dyDescent="0.2">
      <c r="A25" s="45"/>
      <c r="B25" s="2" t="s">
        <v>168</v>
      </c>
      <c r="C25" s="44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4"/>
      <c r="W25" s="54">
        <f t="shared" si="10"/>
        <v>0</v>
      </c>
      <c r="X25" s="66">
        <f>IF('Cover Sheet'!$A$9=References!$A$3,'Annual Budget'!L25,IF('Cover Sheet'!$A$9=References!$A$4,SUM('Annual Budget'!L25,'Annual Budget'!T25),IF('Cover Sheet'!$A$9=References!$A$5,SUM('Annual Budget'!L25,'Annual Budget'!T25,'Annual Budget'!P25),SUM('Annual Budget'!L25,'Annual Budget'!T25,'Annual Budget'!P25,'Annual Budget'!X25))))</f>
        <v>697446.72747340088</v>
      </c>
      <c r="Y25" s="66">
        <f t="shared" si="11"/>
        <v>697446.72747340088</v>
      </c>
    </row>
    <row r="26" spans="1:25" x14ac:dyDescent="0.2">
      <c r="A26" s="45"/>
      <c r="B26" s="107" t="s">
        <v>169</v>
      </c>
      <c r="C26" s="44"/>
      <c r="D26" s="64"/>
      <c r="E26" s="65"/>
      <c r="F26" s="64"/>
      <c r="G26" s="64"/>
      <c r="H26" s="64"/>
      <c r="I26" s="108">
        <f t="shared" si="6"/>
        <v>0</v>
      </c>
      <c r="J26" s="105"/>
      <c r="K26" s="105"/>
      <c r="L26" s="105"/>
      <c r="M26" s="109">
        <f t="shared" si="7"/>
        <v>0</v>
      </c>
      <c r="N26" s="105"/>
      <c r="O26" s="105"/>
      <c r="P26" s="105"/>
      <c r="Q26" s="109">
        <f t="shared" si="8"/>
        <v>0</v>
      </c>
      <c r="R26" s="105"/>
      <c r="S26" s="105"/>
      <c r="T26" s="105"/>
      <c r="U26" s="109">
        <f t="shared" si="9"/>
        <v>0</v>
      </c>
      <c r="V26" s="110"/>
      <c r="W26" s="111">
        <f t="shared" si="10"/>
        <v>0</v>
      </c>
      <c r="X26" s="109">
        <f>IF('Cover Sheet'!$A$9=References!$A$3,'Annual Budget'!L26,IF('Cover Sheet'!$A$9=References!$A$4,SUM('Annual Budget'!L26,'Annual Budget'!T26),IF('Cover Sheet'!$A$9=References!$A$5,SUM('Annual Budget'!L26,'Annual Budget'!T26,'Annual Budget'!P26),SUM('Annual Budget'!L26,'Annual Budget'!T26,'Annual Budget'!P26,'Annual Budget'!X26))))</f>
        <v>893136.29899182043</v>
      </c>
      <c r="Y26" s="109">
        <f t="shared" si="11"/>
        <v>893136.29899182043</v>
      </c>
    </row>
    <row r="27" spans="1:25" x14ac:dyDescent="0.2">
      <c r="A27" s="2"/>
      <c r="B27" s="55" t="s">
        <v>17</v>
      </c>
      <c r="C27" s="44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4"/>
      <c r="W27" s="56">
        <f>SUM(W20:W26)</f>
        <v>0</v>
      </c>
      <c r="X27" s="56">
        <f>SUM(X20:X26)</f>
        <v>6446463.7229372198</v>
      </c>
      <c r="Y27" s="56">
        <f>X27-W27</f>
        <v>6446463.7229372198</v>
      </c>
    </row>
    <row r="28" spans="1:25" x14ac:dyDescent="0.2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4"/>
      <c r="W28" s="60"/>
      <c r="X28" s="60"/>
      <c r="Y28" s="60"/>
    </row>
    <row r="29" spans="1:25" ht="13.5" x14ac:dyDescent="0.25">
      <c r="A29" s="63" t="s">
        <v>18</v>
      </c>
      <c r="B29" s="2"/>
      <c r="C29" s="44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4"/>
      <c r="W29" s="2"/>
      <c r="X29" s="2"/>
      <c r="Y29" s="2"/>
    </row>
    <row r="30" spans="1:25" x14ac:dyDescent="0.2">
      <c r="A30" s="45"/>
      <c r="B30" s="2" t="s">
        <v>170</v>
      </c>
      <c r="C30" s="44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4"/>
      <c r="W30" s="54">
        <f t="shared" ref="W30:W34" si="16">SUM(I30,M30,Q30,U30)</f>
        <v>0</v>
      </c>
      <c r="X30" s="66">
        <f>IF('Cover Sheet'!$A$9=References!$A$3,'Annual Budget'!L30,IF('Cover Sheet'!$A$9=References!$A$4,SUM('Annual Budget'!L30,'Annual Budget'!T30),IF('Cover Sheet'!$A$9=References!$A$5,SUM('Annual Budget'!L30,'Annual Budget'!T30,'Annual Budget'!P30),SUM('Annual Budget'!L30,'Annual Budget'!T30,'Annual Budget'!P30,'Annual Budget'!X30))))</f>
        <v>192430.00000000003</v>
      </c>
      <c r="Y30" s="66">
        <f t="shared" ref="Y30:Y34" si="17">X30-W30</f>
        <v>192430.00000000003</v>
      </c>
    </row>
    <row r="31" spans="1:25" x14ac:dyDescent="0.2">
      <c r="A31" s="45"/>
      <c r="B31" s="2" t="s">
        <v>171</v>
      </c>
      <c r="C31" s="44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4"/>
      <c r="W31" s="54">
        <f t="shared" si="16"/>
        <v>0</v>
      </c>
      <c r="X31" s="66">
        <f>IF('Cover Sheet'!$A$9=References!$A$3,'Annual Budget'!L31,IF('Cover Sheet'!$A$9=References!$A$4,SUM('Annual Budget'!L31,'Annual Budget'!T31),IF('Cover Sheet'!$A$9=References!$A$5,SUM('Annual Budget'!L31,'Annual Budget'!T31,'Annual Budget'!P31),SUM('Annual Budget'!L31,'Annual Budget'!T31,'Annual Budget'!P31,'Annual Budget'!X31))))</f>
        <v>37350</v>
      </c>
      <c r="Y31" s="66">
        <f t="shared" si="17"/>
        <v>37350</v>
      </c>
    </row>
    <row r="32" spans="1:25" x14ac:dyDescent="0.2">
      <c r="A32" s="45"/>
      <c r="B32" s="2" t="s">
        <v>19</v>
      </c>
      <c r="C32" s="44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4"/>
      <c r="W32" s="54">
        <f t="shared" si="16"/>
        <v>0</v>
      </c>
      <c r="X32" s="66">
        <f>IF('Cover Sheet'!$A$9=References!$A$3,'Annual Budget'!L32,IF('Cover Sheet'!$A$9=References!$A$4,SUM('Annual Budget'!L32,'Annual Budget'!T32),IF('Cover Sheet'!$A$9=References!$A$5,SUM('Annual Budget'!L32,'Annual Budget'!T32,'Annual Budget'!P32),SUM('Annual Budget'!L32,'Annual Budget'!T32,'Annual Budget'!P32,'Annual Budget'!X32))))</f>
        <v>5179811.3140675304</v>
      </c>
      <c r="Y32" s="66">
        <f t="shared" si="17"/>
        <v>5179811.3140675304</v>
      </c>
    </row>
    <row r="33" spans="1:29" x14ac:dyDescent="0.2">
      <c r="A33" s="45"/>
      <c r="B33" s="45" t="s">
        <v>32</v>
      </c>
      <c r="C33" s="44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4"/>
      <c r="W33" s="54">
        <f>SUM(I33,M33,Q33,U33)</f>
        <v>0</v>
      </c>
      <c r="X33" s="66">
        <f>IF('Cover Sheet'!$A$9=References!$A$3,'Annual Budget'!L33,IF('Cover Sheet'!$A$9=References!$A$4,SUM('Annual Budget'!L33,'Annual Budget'!T33),IF('Cover Sheet'!$A$9=References!$A$5,SUM('Annual Budget'!L33,'Annual Budget'!T33,'Annual Budget'!P33),SUM('Annual Budget'!L33,'Annual Budget'!T33,'Annual Budget'!P33,'Annual Budget'!X33))))</f>
        <v>796609.44</v>
      </c>
      <c r="Y33" s="66">
        <f>X33-W33</f>
        <v>796609.44</v>
      </c>
    </row>
    <row r="34" spans="1:29" x14ac:dyDescent="0.2">
      <c r="A34" s="45"/>
      <c r="B34" s="2" t="s">
        <v>172</v>
      </c>
      <c r="C34" s="44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4"/>
      <c r="W34" s="54">
        <f t="shared" si="16"/>
        <v>0</v>
      </c>
      <c r="X34" s="66">
        <f>IF('Cover Sheet'!$A$9=References!$A$3,'Annual Budget'!L34,IF('Cover Sheet'!$A$9=References!$A$4,SUM('Annual Budget'!L34,'Annual Budget'!T34),IF('Cover Sheet'!$A$9=References!$A$5,SUM('Annual Budget'!L34,'Annual Budget'!T34,'Annual Budget'!P34),SUM('Annual Budget'!L34,'Annual Budget'!T34,'Annual Budget'!P34,'Annual Budget'!X34))))</f>
        <v>107500</v>
      </c>
      <c r="Y34" s="66">
        <f t="shared" si="17"/>
        <v>107500</v>
      </c>
    </row>
    <row r="35" spans="1:29" x14ac:dyDescent="0.2">
      <c r="A35" s="2"/>
      <c r="B35" s="55" t="s">
        <v>20</v>
      </c>
      <c r="C35" s="44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4"/>
      <c r="W35" s="56">
        <f>SUM(W30:W34)</f>
        <v>0</v>
      </c>
      <c r="X35" s="56">
        <f>SUM(X30:X34)</f>
        <v>6313700.7540675309</v>
      </c>
      <c r="Y35" s="56">
        <f>X35-W35</f>
        <v>6313700.7540675309</v>
      </c>
      <c r="Z35" s="46"/>
    </row>
    <row r="36" spans="1:29" x14ac:dyDescent="0.2">
      <c r="A36" s="52"/>
      <c r="B36" s="52"/>
      <c r="C36" s="44"/>
      <c r="D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4"/>
      <c r="W36" s="45"/>
      <c r="X36" s="45"/>
      <c r="Y36" s="45"/>
    </row>
    <row r="37" spans="1:29" ht="13.5" x14ac:dyDescent="0.25">
      <c r="A37" s="67" t="s">
        <v>21</v>
      </c>
      <c r="B37" s="45"/>
      <c r="C37" s="4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4"/>
      <c r="W37" s="66"/>
      <c r="X37" s="66"/>
      <c r="Y37" s="66"/>
    </row>
    <row r="38" spans="1:29" x14ac:dyDescent="0.2">
      <c r="A38" s="45"/>
      <c r="B38" s="45" t="s">
        <v>22</v>
      </c>
      <c r="C38" s="44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4"/>
      <c r="W38" s="54">
        <f t="shared" ref="W38:W43" si="22">SUM(I38,M38,Q38,U38)</f>
        <v>0</v>
      </c>
      <c r="X38" s="66">
        <f>IF('Cover Sheet'!$A$9=References!$A$3,'Annual Budget'!L38,IF('Cover Sheet'!$A$9=References!$A$4,SUM('Annual Budget'!L38,'Annual Budget'!T38),IF('Cover Sheet'!$A$9=References!$A$5,SUM('Annual Budget'!L38,'Annual Budget'!T38,'Annual Budget'!P38),SUM('Annual Budget'!L38,'Annual Budget'!T38,'Annual Budget'!P38,'Annual Budget'!X38))))</f>
        <v>5768099.5826163739</v>
      </c>
      <c r="Y38" s="66">
        <f t="shared" ref="Y38:Y44" si="23">X38-W38</f>
        <v>5768099.5826163739</v>
      </c>
    </row>
    <row r="39" spans="1:29" x14ac:dyDescent="0.2">
      <c r="A39" s="45"/>
      <c r="B39" s="45" t="s">
        <v>156</v>
      </c>
      <c r="C39" s="44"/>
      <c r="D39" s="105"/>
      <c r="E39" s="65"/>
      <c r="F39" s="105"/>
      <c r="G39" s="105"/>
      <c r="H39" s="105"/>
      <c r="I39" s="66">
        <f t="shared" si="18"/>
        <v>0</v>
      </c>
      <c r="J39" s="105"/>
      <c r="K39" s="105"/>
      <c r="L39" s="105"/>
      <c r="M39" s="66">
        <f t="shared" si="19"/>
        <v>0</v>
      </c>
      <c r="N39" s="105"/>
      <c r="O39" s="105"/>
      <c r="P39" s="105"/>
      <c r="Q39" s="66">
        <f t="shared" si="20"/>
        <v>0</v>
      </c>
      <c r="R39" s="105"/>
      <c r="S39" s="105"/>
      <c r="T39" s="105"/>
      <c r="U39" s="66">
        <f t="shared" si="21"/>
        <v>0</v>
      </c>
      <c r="V39" s="44"/>
      <c r="W39" s="54">
        <f t="shared" si="22"/>
        <v>0</v>
      </c>
      <c r="X39" s="66">
        <f>IF('Cover Sheet'!$A$9=References!$A$3,'Annual Budget'!L39,IF('Cover Sheet'!$A$9=References!$A$4,SUM('Annual Budget'!L39,'Annual Budget'!T39),IF('Cover Sheet'!$A$9=References!$A$5,SUM('Annual Budget'!L39,'Annual Budget'!T39,'Annual Budget'!P39),SUM('Annual Budget'!L39,'Annual Budget'!T39,'Annual Budget'!P39,'Annual Budget'!X39))))</f>
        <v>0</v>
      </c>
      <c r="Y39" s="66">
        <f t="shared" si="23"/>
        <v>0</v>
      </c>
      <c r="AC39" s="61" t="s">
        <v>179</v>
      </c>
    </row>
    <row r="40" spans="1:29" x14ac:dyDescent="0.2">
      <c r="A40" s="45"/>
      <c r="B40" s="45" t="s">
        <v>157</v>
      </c>
      <c r="C40" s="44"/>
      <c r="D40" s="105"/>
      <c r="E40" s="65"/>
      <c r="F40" s="105"/>
      <c r="G40" s="105"/>
      <c r="H40" s="105"/>
      <c r="I40" s="66">
        <f t="shared" si="18"/>
        <v>0</v>
      </c>
      <c r="J40" s="105"/>
      <c r="K40" s="105"/>
      <c r="L40" s="105"/>
      <c r="M40" s="66">
        <f t="shared" si="19"/>
        <v>0</v>
      </c>
      <c r="N40" s="105"/>
      <c r="O40" s="105"/>
      <c r="P40" s="105"/>
      <c r="Q40" s="66">
        <f t="shared" si="20"/>
        <v>0</v>
      </c>
      <c r="R40" s="105"/>
      <c r="S40" s="105"/>
      <c r="T40" s="105"/>
      <c r="U40" s="66">
        <f t="shared" si="21"/>
        <v>0</v>
      </c>
      <c r="V40" s="44"/>
      <c r="W40" s="54">
        <f t="shared" si="22"/>
        <v>0</v>
      </c>
      <c r="X40" s="66">
        <f>IF('Cover Sheet'!$A$9=References!$A$3,'Annual Budget'!L40,IF('Cover Sheet'!$A$9=References!$A$4,SUM('Annual Budget'!L40,'Annual Budget'!T40),IF('Cover Sheet'!$A$9=References!$A$5,SUM('Annual Budget'!L40,'Annual Budget'!T40,'Annual Budget'!P40),SUM('Annual Budget'!L40,'Annual Budget'!T40,'Annual Budget'!P40,'Annual Budget'!X40))))</f>
        <v>0</v>
      </c>
      <c r="Y40" s="66">
        <f t="shared" si="23"/>
        <v>0</v>
      </c>
      <c r="AC40" s="61" t="s">
        <v>180</v>
      </c>
    </row>
    <row r="41" spans="1:29" x14ac:dyDescent="0.2">
      <c r="A41" s="45"/>
      <c r="B41" s="45" t="s">
        <v>23</v>
      </c>
      <c r="C41" s="44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4"/>
      <c r="W41" s="54">
        <f t="shared" si="22"/>
        <v>0</v>
      </c>
      <c r="X41" s="66">
        <f>IF('Cover Sheet'!$A$9=References!$A$3,'Annual Budget'!L41,IF('Cover Sheet'!$A$9=References!$A$4,SUM('Annual Budget'!L41,'Annual Budget'!T41),IF('Cover Sheet'!$A$9=References!$A$5,SUM('Annual Budget'!L41,'Annual Budget'!T41,'Annual Budget'!P41),SUM('Annual Budget'!L41,'Annual Budget'!T41,'Annual Budget'!P41,'Annual Budget'!X41))))</f>
        <v>108500</v>
      </c>
      <c r="Y41" s="66">
        <f t="shared" si="23"/>
        <v>108500</v>
      </c>
    </row>
    <row r="42" spans="1:29" x14ac:dyDescent="0.2">
      <c r="A42" s="45"/>
      <c r="B42" s="45" t="s">
        <v>24</v>
      </c>
      <c r="C42" s="44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4"/>
      <c r="W42" s="54">
        <f t="shared" si="22"/>
        <v>0</v>
      </c>
      <c r="X42" s="66">
        <f>IF('Cover Sheet'!$A$9=References!$A$3,'Annual Budget'!L42,IF('Cover Sheet'!$A$9=References!$A$4,SUM('Annual Budget'!L42,'Annual Budget'!T42),IF('Cover Sheet'!$A$9=References!$A$5,SUM('Annual Budget'!L42,'Annual Budget'!T42,'Annual Budget'!P42),SUM('Annual Budget'!L42,'Annual Budget'!T42,'Annual Budget'!P42,'Annual Budget'!X42))))</f>
        <v>600200</v>
      </c>
      <c r="Y42" s="66">
        <f t="shared" si="23"/>
        <v>600200</v>
      </c>
    </row>
    <row r="43" spans="1:29" x14ac:dyDescent="0.2">
      <c r="A43" s="45"/>
      <c r="B43" s="45" t="s">
        <v>158</v>
      </c>
      <c r="C43" s="44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4"/>
      <c r="W43" s="54">
        <f t="shared" si="22"/>
        <v>0</v>
      </c>
      <c r="X43" s="66">
        <f>IF('Cover Sheet'!$A$9=References!$A$3,'Annual Budget'!L43,IF('Cover Sheet'!$A$9=References!$A$4,SUM('Annual Budget'!L43,'Annual Budget'!T43),IF('Cover Sheet'!$A$9=References!$A$5,SUM('Annual Budget'!L43,'Annual Budget'!T43,'Annual Budget'!P43),SUM('Annual Budget'!L43,'Annual Budget'!T43,'Annual Budget'!P43,'Annual Budget'!X43))))</f>
        <v>301000</v>
      </c>
      <c r="Y43" s="66">
        <f t="shared" si="23"/>
        <v>301000</v>
      </c>
    </row>
    <row r="44" spans="1:29" x14ac:dyDescent="0.2">
      <c r="A44" s="45"/>
      <c r="B44" s="55" t="s">
        <v>25</v>
      </c>
      <c r="C44" s="44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4"/>
      <c r="W44" s="56">
        <f>SUM(W38:W43)</f>
        <v>0</v>
      </c>
      <c r="X44" s="56">
        <f>SUM(X38:X43)</f>
        <v>6777799.5826163739</v>
      </c>
      <c r="Y44" s="56">
        <f t="shared" si="23"/>
        <v>6777799.5826163739</v>
      </c>
    </row>
    <row r="45" spans="1:29" x14ac:dyDescent="0.2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4"/>
      <c r="W45" s="60"/>
      <c r="X45" s="60"/>
      <c r="Y45" s="60"/>
    </row>
    <row r="46" spans="1:29" ht="13.5" x14ac:dyDescent="0.25">
      <c r="A46" s="67" t="s">
        <v>160</v>
      </c>
      <c r="B46" s="45"/>
      <c r="C46" s="44"/>
      <c r="D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4"/>
      <c r="W46" s="45"/>
      <c r="X46" s="45"/>
      <c r="Y46" s="45"/>
    </row>
    <row r="47" spans="1:29" x14ac:dyDescent="0.2">
      <c r="A47" s="45"/>
      <c r="B47" s="45" t="s">
        <v>26</v>
      </c>
      <c r="C47" s="44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4"/>
      <c r="W47" s="54">
        <f t="shared" ref="W47:W58" si="29">SUM(I47,M47,Q47,U47)</f>
        <v>0</v>
      </c>
      <c r="X47" s="66">
        <f>IF('Cover Sheet'!$A$9=References!$A$3,'Annual Budget'!L47,IF('Cover Sheet'!$A$9=References!$A$4,SUM('Annual Budget'!L47,'Annual Budget'!T47),IF('Cover Sheet'!$A$9=References!$A$5,SUM('Annual Budget'!L47,'Annual Budget'!T47,'Annual Budget'!P47),SUM('Annual Budget'!L47,'Annual Budget'!T47,'Annual Budget'!P47,'Annual Budget'!X47))))</f>
        <v>332844.16666666669</v>
      </c>
      <c r="Y47" s="66">
        <f t="shared" ref="Y47:Y59" si="30">X47-W47</f>
        <v>332844.16666666669</v>
      </c>
    </row>
    <row r="48" spans="1:29" x14ac:dyDescent="0.2">
      <c r="A48" s="45"/>
      <c r="B48" s="45" t="s">
        <v>27</v>
      </c>
      <c r="C48" s="44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4"/>
      <c r="W48" s="54">
        <f t="shared" si="29"/>
        <v>0</v>
      </c>
      <c r="X48" s="66">
        <f>IF('Cover Sheet'!$A$9=References!$A$3,'Annual Budget'!L48,IF('Cover Sheet'!$A$9=References!$A$4,SUM('Annual Budget'!L48,'Annual Budget'!T48),IF('Cover Sheet'!$A$9=References!$A$5,SUM('Annual Budget'!L48,'Annual Budget'!T48,'Annual Budget'!P48),SUM('Annual Budget'!L48,'Annual Budget'!T48,'Annual Budget'!P48,'Annual Budget'!X48))))</f>
        <v>107600</v>
      </c>
      <c r="Y48" s="66">
        <f t="shared" si="30"/>
        <v>107600</v>
      </c>
    </row>
    <row r="49" spans="1:29" x14ac:dyDescent="0.2">
      <c r="A49" s="45"/>
      <c r="B49" s="45" t="s">
        <v>28</v>
      </c>
      <c r="C49" s="44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4"/>
      <c r="W49" s="54">
        <f t="shared" si="29"/>
        <v>0</v>
      </c>
      <c r="X49" s="66">
        <f>IF('Cover Sheet'!$A$9=References!$A$3,'Annual Budget'!L49,IF('Cover Sheet'!$A$9=References!$A$4,SUM('Annual Budget'!L49,'Annual Budget'!T49),IF('Cover Sheet'!$A$9=References!$A$5,SUM('Annual Budget'!L49,'Annual Budget'!T49,'Annual Budget'!P49),SUM('Annual Budget'!L49,'Annual Budget'!T49,'Annual Budget'!P49,'Annual Budget'!X49))))</f>
        <v>75884.635416666657</v>
      </c>
      <c r="Y49" s="66">
        <f t="shared" si="30"/>
        <v>75884.635416666657</v>
      </c>
    </row>
    <row r="50" spans="1:29" x14ac:dyDescent="0.2">
      <c r="A50" s="45"/>
      <c r="B50" s="45" t="s">
        <v>29</v>
      </c>
      <c r="C50" s="44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4"/>
      <c r="W50" s="54">
        <f t="shared" si="29"/>
        <v>0</v>
      </c>
      <c r="X50" s="66">
        <f>IF('Cover Sheet'!$A$9=References!$A$3,'Annual Budget'!L50,IF('Cover Sheet'!$A$9=References!$A$4,SUM('Annual Budget'!L50,'Annual Budget'!T50),IF('Cover Sheet'!$A$9=References!$A$5,SUM('Annual Budget'!L50,'Annual Budget'!T50,'Annual Budget'!P50),SUM('Annual Budget'!L50,'Annual Budget'!T50,'Annual Budget'!P50,'Annual Budget'!X50))))</f>
        <v>30000</v>
      </c>
      <c r="Y50" s="66">
        <f t="shared" si="30"/>
        <v>30000</v>
      </c>
    </row>
    <row r="51" spans="1:29" x14ac:dyDescent="0.2">
      <c r="A51" s="45"/>
      <c r="B51" s="45" t="s">
        <v>30</v>
      </c>
      <c r="C51" s="44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4"/>
      <c r="W51" s="54">
        <f t="shared" si="29"/>
        <v>0</v>
      </c>
      <c r="X51" s="66">
        <f>IF('Cover Sheet'!$A$9=References!$A$3,'Annual Budget'!L51,IF('Cover Sheet'!$A$9=References!$A$4,SUM('Annual Budget'!L51,'Annual Budget'!T51),IF('Cover Sheet'!$A$9=References!$A$5,SUM('Annual Budget'!L51,'Annual Budget'!T51,'Annual Budget'!P51),SUM('Annual Budget'!L51,'Annual Budget'!T51,'Annual Budget'!P51,'Annual Budget'!X51))))</f>
        <v>26750</v>
      </c>
      <c r="Y51" s="66">
        <f t="shared" si="30"/>
        <v>26750</v>
      </c>
    </row>
    <row r="52" spans="1:29" x14ac:dyDescent="0.2">
      <c r="A52" s="45"/>
      <c r="B52" s="45" t="s">
        <v>31</v>
      </c>
      <c r="C52" s="44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4"/>
      <c r="W52" s="54">
        <f t="shared" si="29"/>
        <v>0</v>
      </c>
      <c r="X52" s="66">
        <f>IF('Cover Sheet'!$A$9=References!$A$3,'Annual Budget'!L52,IF('Cover Sheet'!$A$9=References!$A$4,SUM('Annual Budget'!L52,'Annual Budget'!T52),IF('Cover Sheet'!$A$9=References!$A$5,SUM('Annual Budget'!L52,'Annual Budget'!T52,'Annual Budget'!P52),SUM('Annual Budget'!L52,'Annual Budget'!T52,'Annual Budget'!P52,'Annual Budget'!X52))))</f>
        <v>12149.999999999996</v>
      </c>
      <c r="Y52" s="66">
        <f t="shared" si="30"/>
        <v>12149.999999999996</v>
      </c>
    </row>
    <row r="53" spans="1:29" x14ac:dyDescent="0.2">
      <c r="A53" s="45"/>
      <c r="B53" s="45" t="s">
        <v>161</v>
      </c>
      <c r="C53" s="44"/>
      <c r="D53" s="105"/>
      <c r="E53" s="65"/>
      <c r="F53" s="105"/>
      <c r="G53" s="105"/>
      <c r="H53" s="105"/>
      <c r="I53" s="66">
        <f t="shared" si="31"/>
        <v>0</v>
      </c>
      <c r="J53" s="105"/>
      <c r="K53" s="105"/>
      <c r="L53" s="105"/>
      <c r="M53" s="66">
        <f t="shared" si="26"/>
        <v>0</v>
      </c>
      <c r="N53" s="105"/>
      <c r="O53" s="105"/>
      <c r="P53" s="105"/>
      <c r="Q53" s="66">
        <f t="shared" si="27"/>
        <v>0</v>
      </c>
      <c r="R53" s="105"/>
      <c r="S53" s="105"/>
      <c r="T53" s="105"/>
      <c r="U53" s="66">
        <f t="shared" si="28"/>
        <v>0</v>
      </c>
      <c r="V53" s="44"/>
      <c r="W53" s="54">
        <f t="shared" si="29"/>
        <v>0</v>
      </c>
      <c r="X53" s="66">
        <f>IF('Cover Sheet'!$A$9=References!$A$3,'Annual Budget'!L53,IF('Cover Sheet'!$A$9=References!$A$4,SUM('Annual Budget'!L53,'Annual Budget'!T53),IF('Cover Sheet'!$A$9=References!$A$5,SUM('Annual Budget'!L53,'Annual Budget'!T53,'Annual Budget'!P53),SUM('Annual Budget'!L53,'Annual Budget'!T53,'Annual Budget'!P53,'Annual Budget'!X53))))</f>
        <v>23730</v>
      </c>
      <c r="Y53" s="66">
        <f t="shared" si="30"/>
        <v>23730</v>
      </c>
    </row>
    <row r="54" spans="1:29" x14ac:dyDescent="0.2">
      <c r="A54" s="45"/>
      <c r="B54" s="45" t="s">
        <v>162</v>
      </c>
      <c r="C54" s="44"/>
      <c r="D54" s="105"/>
      <c r="E54" s="65"/>
      <c r="F54" s="105"/>
      <c r="G54" s="105"/>
      <c r="H54" s="105"/>
      <c r="I54" s="66">
        <f t="shared" si="31"/>
        <v>0</v>
      </c>
      <c r="J54" s="105"/>
      <c r="K54" s="105"/>
      <c r="L54" s="105"/>
      <c r="M54" s="66">
        <f t="shared" si="26"/>
        <v>0</v>
      </c>
      <c r="N54" s="105"/>
      <c r="O54" s="105"/>
      <c r="P54" s="105"/>
      <c r="Q54" s="66">
        <f t="shared" si="27"/>
        <v>0</v>
      </c>
      <c r="R54" s="105"/>
      <c r="S54" s="105"/>
      <c r="T54" s="105"/>
      <c r="U54" s="66">
        <f t="shared" si="28"/>
        <v>0</v>
      </c>
      <c r="V54" s="44"/>
      <c r="W54" s="54">
        <f t="shared" si="29"/>
        <v>0</v>
      </c>
      <c r="X54" s="66">
        <f>IF('Cover Sheet'!$A$9=References!$A$3,'Annual Budget'!L54,IF('Cover Sheet'!$A$9=References!$A$4,SUM('Annual Budget'!L54,'Annual Budget'!T54),IF('Cover Sheet'!$A$9=References!$A$5,SUM('Annual Budget'!L54,'Annual Budget'!T54,'Annual Budget'!P54),SUM('Annual Budget'!L54,'Annual Budget'!T54,'Annual Budget'!P54,'Annual Budget'!X54))))</f>
        <v>173235.20516099999</v>
      </c>
      <c r="Y54" s="66">
        <f t="shared" si="30"/>
        <v>173235.20516099999</v>
      </c>
    </row>
    <row r="55" spans="1:29" x14ac:dyDescent="0.2">
      <c r="A55" s="45"/>
      <c r="B55" s="45" t="s">
        <v>33</v>
      </c>
      <c r="C55" s="44"/>
      <c r="D55" s="105"/>
      <c r="E55" s="65"/>
      <c r="F55" s="105"/>
      <c r="G55" s="105"/>
      <c r="H55" s="105"/>
      <c r="I55" s="66">
        <f t="shared" si="31"/>
        <v>0</v>
      </c>
      <c r="J55" s="105"/>
      <c r="K55" s="105"/>
      <c r="L55" s="105"/>
      <c r="M55" s="66">
        <f t="shared" si="26"/>
        <v>0</v>
      </c>
      <c r="N55" s="105"/>
      <c r="O55" s="105"/>
      <c r="P55" s="105"/>
      <c r="Q55" s="66">
        <f t="shared" si="27"/>
        <v>0</v>
      </c>
      <c r="R55" s="105"/>
      <c r="S55" s="105"/>
      <c r="T55" s="105"/>
      <c r="U55" s="66">
        <f t="shared" si="28"/>
        <v>0</v>
      </c>
      <c r="V55" s="44"/>
      <c r="W55" s="54">
        <f t="shared" si="29"/>
        <v>0</v>
      </c>
      <c r="X55" s="66">
        <f>IF('Cover Sheet'!$A$9=References!$A$3,'Annual Budget'!L55,IF('Cover Sheet'!$A$9=References!$A$4,SUM('Annual Budget'!L55,'Annual Budget'!T55),IF('Cover Sheet'!$A$9=References!$A$5,SUM('Annual Budget'!L55,'Annual Budget'!T55,'Annual Budget'!P55),SUM('Annual Budget'!L55,'Annual Budget'!T55,'Annual Budget'!P55,'Annual Budget'!X55))))</f>
        <v>2202626.3045699997</v>
      </c>
      <c r="Y55" s="66">
        <f t="shared" si="30"/>
        <v>2202626.3045699997</v>
      </c>
    </row>
    <row r="56" spans="1:29" x14ac:dyDescent="0.2">
      <c r="A56" s="45"/>
      <c r="B56" s="45" t="s">
        <v>163</v>
      </c>
      <c r="C56" s="44"/>
      <c r="D56" s="105"/>
      <c r="E56" s="65"/>
      <c r="F56" s="105"/>
      <c r="G56" s="105"/>
      <c r="H56" s="105"/>
      <c r="I56" s="66">
        <f t="shared" si="31"/>
        <v>0</v>
      </c>
      <c r="J56" s="105"/>
      <c r="K56" s="105"/>
      <c r="L56" s="105"/>
      <c r="M56" s="66">
        <f t="shared" si="26"/>
        <v>0</v>
      </c>
      <c r="N56" s="105"/>
      <c r="O56" s="105"/>
      <c r="P56" s="105"/>
      <c r="Q56" s="66">
        <f t="shared" si="27"/>
        <v>0</v>
      </c>
      <c r="R56" s="105"/>
      <c r="S56" s="105"/>
      <c r="T56" s="105"/>
      <c r="U56" s="66">
        <f t="shared" si="28"/>
        <v>0</v>
      </c>
      <c r="V56" s="44"/>
      <c r="W56" s="54">
        <f t="shared" si="29"/>
        <v>0</v>
      </c>
      <c r="X56" s="66">
        <f>IF('Cover Sheet'!$A$9=References!$A$3,'Annual Budget'!L56,IF('Cover Sheet'!$A$9=References!$A$4,SUM('Annual Budget'!L56,'Annual Budget'!T56),IF('Cover Sheet'!$A$9=References!$A$5,SUM('Annual Budget'!L56,'Annual Budget'!T56,'Annual Budget'!P56),SUM('Annual Budget'!L56,'Annual Budget'!T56,'Annual Budget'!P56,'Annual Budget'!X56))))</f>
        <v>0</v>
      </c>
      <c r="Y56" s="66">
        <f t="shared" si="30"/>
        <v>0</v>
      </c>
      <c r="AC56" s="61" t="s">
        <v>181</v>
      </c>
    </row>
    <row r="57" spans="1:29" x14ac:dyDescent="0.2">
      <c r="A57" s="45"/>
      <c r="B57" s="45" t="s">
        <v>164</v>
      </c>
      <c r="C57" s="44"/>
      <c r="D57" s="105"/>
      <c r="E57" s="65"/>
      <c r="F57" s="105"/>
      <c r="G57" s="105"/>
      <c r="H57" s="105"/>
      <c r="I57" s="66">
        <f t="shared" si="31"/>
        <v>0</v>
      </c>
      <c r="J57" s="105"/>
      <c r="K57" s="105"/>
      <c r="L57" s="105"/>
      <c r="M57" s="66">
        <f t="shared" si="26"/>
        <v>0</v>
      </c>
      <c r="N57" s="105"/>
      <c r="O57" s="105"/>
      <c r="P57" s="105"/>
      <c r="Q57" s="66">
        <f t="shared" si="27"/>
        <v>0</v>
      </c>
      <c r="R57" s="105"/>
      <c r="S57" s="105"/>
      <c r="T57" s="105"/>
      <c r="U57" s="66">
        <f t="shared" si="28"/>
        <v>0</v>
      </c>
      <c r="V57" s="44"/>
      <c r="W57" s="54">
        <f t="shared" si="29"/>
        <v>0</v>
      </c>
      <c r="X57" s="66">
        <f>IF('Cover Sheet'!$A$9=References!$A$3,'Annual Budget'!L57,IF('Cover Sheet'!$A$9=References!$A$4,SUM('Annual Budget'!L57,'Annual Budget'!T57),IF('Cover Sheet'!$A$9=References!$A$5,SUM('Annual Budget'!L57,'Annual Budget'!T57,'Annual Budget'!P57),SUM('Annual Budget'!L57,'Annual Budget'!T57,'Annual Budget'!P57,'Annual Budget'!X57))))</f>
        <v>0</v>
      </c>
      <c r="Y57" s="66">
        <f t="shared" si="30"/>
        <v>0</v>
      </c>
      <c r="AC57" s="61" t="s">
        <v>182</v>
      </c>
    </row>
    <row r="58" spans="1:29" x14ac:dyDescent="0.2">
      <c r="A58" s="45"/>
      <c r="B58" s="45" t="s">
        <v>34</v>
      </c>
      <c r="C58" s="44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4"/>
      <c r="W58" s="54">
        <f t="shared" si="29"/>
        <v>0</v>
      </c>
      <c r="X58" s="66">
        <f>IF('Cover Sheet'!$A$9=References!$A$3,'Annual Budget'!L58,IF('Cover Sheet'!$A$9=References!$A$4,SUM('Annual Budget'!L58,'Annual Budget'!T58),IF('Cover Sheet'!$A$9=References!$A$5,SUM('Annual Budget'!L58,'Annual Budget'!T58,'Annual Budget'!P58),SUM('Annual Budget'!L58,'Annual Budget'!T58,'Annual Budget'!P58,'Annual Budget'!X58))))</f>
        <v>123079.77083333331</v>
      </c>
      <c r="Y58" s="66">
        <f t="shared" si="30"/>
        <v>123079.77083333331</v>
      </c>
    </row>
    <row r="59" spans="1:29" x14ac:dyDescent="0.2">
      <c r="A59" s="45"/>
      <c r="B59" s="55" t="s">
        <v>35</v>
      </c>
      <c r="C59" s="44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4"/>
      <c r="W59" s="56">
        <f>SUM(W47:W58)</f>
        <v>0</v>
      </c>
      <c r="X59" s="56">
        <f>SUM(X47:X58)</f>
        <v>3107900.0826476668</v>
      </c>
      <c r="Y59" s="56">
        <f t="shared" si="30"/>
        <v>3107900.0826476668</v>
      </c>
    </row>
    <row r="60" spans="1:29" x14ac:dyDescent="0.2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4"/>
      <c r="W60" s="60"/>
      <c r="X60" s="60"/>
      <c r="Y60" s="60"/>
    </row>
    <row r="61" spans="1:29" x14ac:dyDescent="0.2">
      <c r="A61" s="45"/>
      <c r="B61" s="55" t="s">
        <v>165</v>
      </c>
      <c r="C61" s="44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4"/>
      <c r="W61" s="56">
        <f>W59+W44+W35+W27</f>
        <v>0</v>
      </c>
      <c r="X61" s="56">
        <f>X59+X44+X35+X27</f>
        <v>22645864.142268792</v>
      </c>
      <c r="Y61" s="56">
        <f t="shared" ref="Y61:Y62" si="40">X61-W61</f>
        <v>22645864.142268792</v>
      </c>
    </row>
    <row r="62" spans="1:29" ht="12.75" customHeight="1" x14ac:dyDescent="0.2">
      <c r="A62" s="58" t="s">
        <v>166</v>
      </c>
      <c r="B62" s="55"/>
      <c r="C62" s="44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4"/>
      <c r="W62" s="56">
        <f>W16-W61</f>
        <v>0</v>
      </c>
      <c r="X62" s="56">
        <f>X16-X61</f>
        <v>-2051155.5365687907</v>
      </c>
      <c r="Y62" s="56">
        <f t="shared" si="40"/>
        <v>-2051155.5365687907</v>
      </c>
    </row>
    <row r="63" spans="1:29" ht="12.75" customHeight="1" x14ac:dyDescent="0.2">
      <c r="A63" s="58"/>
      <c r="B63" s="52"/>
      <c r="C63" s="44"/>
      <c r="D63" s="69"/>
      <c r="E63" s="57"/>
      <c r="F63" s="69"/>
      <c r="G63" s="69"/>
      <c r="H63" s="69"/>
      <c r="I63" s="57"/>
      <c r="J63" s="69"/>
      <c r="K63" s="69"/>
      <c r="L63" s="69"/>
      <c r="M63" s="57"/>
      <c r="N63" s="69"/>
      <c r="O63" s="69"/>
      <c r="P63" s="69"/>
      <c r="Q63" s="57"/>
      <c r="R63" s="69"/>
      <c r="S63" s="69"/>
      <c r="T63" s="69"/>
      <c r="U63" s="57"/>
      <c r="V63" s="44"/>
      <c r="W63" s="57"/>
      <c r="X63" s="57"/>
      <c r="Y63" s="57"/>
    </row>
    <row r="64" spans="1:29" x14ac:dyDescent="0.2">
      <c r="A64" s="58" t="s">
        <v>36</v>
      </c>
      <c r="B64" s="55"/>
      <c r="C64" s="44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4"/>
      <c r="W64" s="56">
        <f>W62</f>
        <v>0</v>
      </c>
      <c r="X64" s="56">
        <f>X62</f>
        <v>-2051155.5365687907</v>
      </c>
      <c r="Y64" s="77">
        <f t="shared" ref="Y64" si="43">X64-W64</f>
        <v>-2051155.5365687907</v>
      </c>
    </row>
    <row r="66" spans="1:21" ht="12.75" customHeight="1" x14ac:dyDescent="0.2">
      <c r="A66" s="52" t="s">
        <v>129</v>
      </c>
    </row>
    <row r="67" spans="1:21" ht="12.75" customHeight="1" x14ac:dyDescent="0.2">
      <c r="B67" s="42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2">
      <c r="B68" s="42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2">
      <c r="B69" s="42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2">
      <c r="A70" s="61" t="s">
        <v>133</v>
      </c>
      <c r="D70" s="46">
        <f>SUM(D67:D69,D64)</f>
        <v>0</v>
      </c>
      <c r="F70" s="46">
        <f>SUM(F67:F69,F64)</f>
        <v>0</v>
      </c>
      <c r="G70" s="46">
        <f>SUM(G67:G69,G64)</f>
        <v>0</v>
      </c>
      <c r="H70" s="46">
        <f>SUM(H67:H69,H64)</f>
        <v>0</v>
      </c>
      <c r="I70" s="66">
        <f>SUM(F70:H70)</f>
        <v>0</v>
      </c>
      <c r="J70" s="46">
        <f t="shared" ref="J70:L70" si="48">SUM(J67:J69,J64)</f>
        <v>0</v>
      </c>
      <c r="K70" s="46">
        <f t="shared" si="48"/>
        <v>0</v>
      </c>
      <c r="L70" s="46">
        <f t="shared" si="48"/>
        <v>0</v>
      </c>
      <c r="M70" s="66">
        <f t="shared" si="45"/>
        <v>0</v>
      </c>
      <c r="N70" s="46">
        <f t="shared" ref="N70" si="49">SUM(N67:N69,N64)</f>
        <v>0</v>
      </c>
      <c r="O70" s="46">
        <f t="shared" ref="O70" si="50">SUM(O67:O69,O64)</f>
        <v>0</v>
      </c>
      <c r="P70" s="46">
        <f t="shared" ref="P70" si="51">SUM(P67:P69,P64)</f>
        <v>0</v>
      </c>
      <c r="Q70" s="66">
        <f t="shared" si="46"/>
        <v>0</v>
      </c>
      <c r="R70" s="46">
        <f t="shared" ref="R70" si="52">SUM(R67:R69,R64)</f>
        <v>0</v>
      </c>
      <c r="S70" s="46">
        <f t="shared" ref="S70" si="53">SUM(S67:S69,S64)</f>
        <v>0</v>
      </c>
      <c r="T70" s="46">
        <f t="shared" ref="T70" si="54">SUM(T67:T69,T64)</f>
        <v>0</v>
      </c>
      <c r="U70" s="66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1" customWidth="1"/>
    <col min="2" max="2" width="9.140625" style="71"/>
    <col min="3" max="3" width="20.140625" style="71" customWidth="1"/>
    <col min="4" max="4" width="12.28515625" style="71" customWidth="1"/>
    <col min="5" max="5" width="11.28515625" style="71" customWidth="1"/>
    <col min="6" max="6" width="9.140625" style="71"/>
    <col min="7" max="7" width="19.7109375" style="71" customWidth="1"/>
    <col min="8" max="8" width="20" style="71" customWidth="1"/>
    <col min="9" max="9" width="25.140625" style="71" customWidth="1"/>
    <col min="10" max="10" width="27" style="71" customWidth="1"/>
    <col min="11" max="16384" width="9.140625" style="71"/>
  </cols>
  <sheetData>
    <row r="1" spans="1:13" x14ac:dyDescent="0.2">
      <c r="A1" s="70" t="str">
        <f>'Cover Sheet'!A2</f>
        <v xml:space="preserve">Enter School Name Rocketship </v>
      </c>
    </row>
    <row r="2" spans="1:13" x14ac:dyDescent="0.2">
      <c r="A2" s="42" t="str">
        <f>'Cover Sheet'!A8&amp;" "&amp;'Cover Sheet'!$A$9&amp;" Balance Sheet"</f>
        <v>Enter Fiscal Year FY19 Enter Period Balance Sheet</v>
      </c>
    </row>
    <row r="3" spans="1:13" x14ac:dyDescent="0.2">
      <c r="B3" s="116"/>
      <c r="C3" s="116"/>
      <c r="D3" s="116"/>
      <c r="E3" s="116"/>
      <c r="F3" s="116"/>
      <c r="G3" s="116"/>
      <c r="H3" s="78"/>
      <c r="I3" s="78"/>
      <c r="J3" s="78"/>
    </row>
    <row r="4" spans="1:13" x14ac:dyDescent="0.2">
      <c r="B4" s="78"/>
      <c r="C4" s="78"/>
      <c r="D4" s="78"/>
      <c r="E4" s="79" t="s">
        <v>113</v>
      </c>
      <c r="F4" s="80"/>
      <c r="G4" s="79" t="s">
        <v>82</v>
      </c>
      <c r="H4" s="79" t="s">
        <v>83</v>
      </c>
      <c r="I4" s="79" t="s">
        <v>84</v>
      </c>
      <c r="J4" s="79" t="s">
        <v>85</v>
      </c>
    </row>
    <row r="5" spans="1:13" ht="16.5" thickBot="1" x14ac:dyDescent="0.25">
      <c r="B5" s="78"/>
      <c r="C5" s="78"/>
      <c r="D5" s="78"/>
      <c r="E5" s="81" t="s">
        <v>149</v>
      </c>
      <c r="F5" s="82"/>
      <c r="G5" s="81" t="s">
        <v>86</v>
      </c>
      <c r="H5" s="81" t="s">
        <v>87</v>
      </c>
      <c r="I5" s="81" t="s">
        <v>88</v>
      </c>
      <c r="J5" s="81" t="s">
        <v>89</v>
      </c>
      <c r="M5" s="112" t="s">
        <v>173</v>
      </c>
    </row>
    <row r="6" spans="1:13" x14ac:dyDescent="0.2">
      <c r="A6" s="94" t="s">
        <v>90</v>
      </c>
      <c r="B6" s="83"/>
      <c r="C6" s="83"/>
      <c r="E6" s="84"/>
      <c r="F6" s="82"/>
      <c r="G6" s="84"/>
      <c r="H6" s="84"/>
      <c r="I6" s="84"/>
      <c r="J6" s="84"/>
    </row>
    <row r="7" spans="1:13" x14ac:dyDescent="0.2">
      <c r="B7" s="78"/>
      <c r="C7" s="78"/>
      <c r="D7" s="78"/>
      <c r="E7" s="78"/>
      <c r="F7" s="78"/>
      <c r="G7" s="78"/>
      <c r="H7" s="78"/>
      <c r="I7" s="78"/>
      <c r="J7" s="78"/>
    </row>
    <row r="8" spans="1:13" x14ac:dyDescent="0.2">
      <c r="B8" s="91" t="s">
        <v>123</v>
      </c>
      <c r="C8" s="85"/>
      <c r="D8" s="83"/>
      <c r="E8" s="86"/>
      <c r="F8" s="86"/>
      <c r="G8" s="87"/>
      <c r="H8" s="87"/>
      <c r="I8" s="87"/>
      <c r="J8" s="87"/>
    </row>
    <row r="9" spans="1:13" x14ac:dyDescent="0.2">
      <c r="B9" s="95" t="s">
        <v>91</v>
      </c>
      <c r="D9" s="88"/>
      <c r="E9" s="64">
        <v>0</v>
      </c>
      <c r="F9" s="89"/>
      <c r="G9" s="64">
        <v>0</v>
      </c>
      <c r="H9" s="64">
        <v>0</v>
      </c>
      <c r="I9" s="64">
        <v>0</v>
      </c>
      <c r="J9" s="64">
        <v>0</v>
      </c>
      <c r="M9" s="70" t="s">
        <v>183</v>
      </c>
    </row>
    <row r="10" spans="1:13" x14ac:dyDescent="0.2">
      <c r="B10" s="95" t="s">
        <v>92</v>
      </c>
      <c r="D10" s="88"/>
      <c r="E10" s="64">
        <v>0</v>
      </c>
      <c r="F10" s="90"/>
      <c r="G10" s="64">
        <v>0</v>
      </c>
      <c r="H10" s="64">
        <v>0</v>
      </c>
      <c r="I10" s="64">
        <v>0</v>
      </c>
      <c r="J10" s="64">
        <v>0</v>
      </c>
    </row>
    <row r="11" spans="1:13" x14ac:dyDescent="0.2">
      <c r="B11" s="95" t="s">
        <v>110</v>
      </c>
      <c r="D11" s="88"/>
      <c r="E11" s="64">
        <v>0</v>
      </c>
      <c r="F11" s="90"/>
      <c r="G11" s="64">
        <v>0</v>
      </c>
      <c r="H11" s="64">
        <v>0</v>
      </c>
      <c r="I11" s="64">
        <v>0</v>
      </c>
      <c r="J11" s="64">
        <v>0</v>
      </c>
    </row>
    <row r="12" spans="1:13" x14ac:dyDescent="0.2">
      <c r="B12" s="95" t="s">
        <v>109</v>
      </c>
      <c r="D12" s="88"/>
      <c r="E12" s="64">
        <v>0</v>
      </c>
      <c r="F12" s="87"/>
      <c r="G12" s="64">
        <v>0</v>
      </c>
      <c r="H12" s="64">
        <v>0</v>
      </c>
      <c r="I12" s="64">
        <v>0</v>
      </c>
      <c r="J12" s="64">
        <v>0</v>
      </c>
    </row>
    <row r="13" spans="1:13" x14ac:dyDescent="0.2">
      <c r="B13" s="91" t="s">
        <v>93</v>
      </c>
      <c r="E13" s="97">
        <f>SUM(E9:E12)</f>
        <v>0</v>
      </c>
      <c r="F13" s="87"/>
      <c r="G13" s="97">
        <f>SUM(G9:G12)</f>
        <v>0</v>
      </c>
      <c r="H13" s="97">
        <f>SUM(H9:H12)</f>
        <v>0</v>
      </c>
      <c r="I13" s="97">
        <f>SUM(I9:I12)</f>
        <v>0</v>
      </c>
      <c r="J13" s="97">
        <f>SUM(J9:J12)</f>
        <v>0</v>
      </c>
    </row>
    <row r="14" spans="1:13" x14ac:dyDescent="0.2">
      <c r="B14" s="78"/>
      <c r="C14" s="78"/>
      <c r="D14" s="78"/>
      <c r="E14" s="78"/>
      <c r="F14" s="78"/>
      <c r="G14" s="78"/>
      <c r="H14" s="78"/>
      <c r="I14" s="78"/>
      <c r="J14" s="78"/>
    </row>
    <row r="15" spans="1:13" x14ac:dyDescent="0.2">
      <c r="B15" s="94" t="s">
        <v>94</v>
      </c>
      <c r="C15" s="88"/>
      <c r="D15" s="88"/>
      <c r="E15" s="64">
        <v>0</v>
      </c>
      <c r="F15" s="89"/>
      <c r="G15" s="64">
        <v>0</v>
      </c>
      <c r="H15" s="64">
        <v>0</v>
      </c>
      <c r="I15" s="64">
        <v>0</v>
      </c>
      <c r="J15" s="64">
        <v>0</v>
      </c>
    </row>
    <row r="16" spans="1:13" x14ac:dyDescent="0.2">
      <c r="B16" s="78"/>
      <c r="C16" s="78"/>
      <c r="D16" s="78"/>
      <c r="E16" s="78"/>
      <c r="F16" s="78"/>
      <c r="G16" s="78"/>
      <c r="H16" s="78"/>
      <c r="I16" s="78"/>
      <c r="J16" s="78"/>
    </row>
    <row r="17" spans="1:13" x14ac:dyDescent="0.2">
      <c r="B17" s="94" t="s">
        <v>95</v>
      </c>
      <c r="C17" s="88"/>
      <c r="D17" s="88"/>
      <c r="E17" s="64">
        <v>0</v>
      </c>
      <c r="F17" s="89"/>
      <c r="G17" s="64">
        <v>0</v>
      </c>
      <c r="H17" s="64">
        <v>0</v>
      </c>
      <c r="I17" s="64">
        <v>0</v>
      </c>
      <c r="J17" s="64">
        <v>0</v>
      </c>
      <c r="M17" s="70" t="s">
        <v>174</v>
      </c>
    </row>
    <row r="18" spans="1:13" x14ac:dyDescent="0.2">
      <c r="B18" s="78"/>
      <c r="C18" s="78"/>
      <c r="D18" s="78"/>
      <c r="E18" s="78"/>
      <c r="F18" s="78"/>
      <c r="G18" s="78"/>
      <c r="H18" s="78"/>
      <c r="I18" s="78"/>
      <c r="J18" s="78"/>
    </row>
    <row r="19" spans="1:13" ht="13.5" thickBot="1" x14ac:dyDescent="0.25">
      <c r="A19" s="91" t="s">
        <v>96</v>
      </c>
      <c r="B19" s="78"/>
      <c r="C19" s="88"/>
      <c r="E19" s="98">
        <f>E13+E15+E17</f>
        <v>0</v>
      </c>
      <c r="F19" s="90"/>
      <c r="G19" s="98">
        <f>G13+G15+G17</f>
        <v>0</v>
      </c>
      <c r="H19" s="98">
        <f>H13+H15+H17</f>
        <v>0</v>
      </c>
      <c r="I19" s="98">
        <f>I13+I15+I17</f>
        <v>0</v>
      </c>
      <c r="J19" s="98">
        <f>J13+J15+J17</f>
        <v>0</v>
      </c>
    </row>
    <row r="20" spans="1:13" ht="13.5" thickTop="1" x14ac:dyDescent="0.2">
      <c r="B20" s="78"/>
      <c r="C20" s="78"/>
      <c r="D20" s="78"/>
      <c r="E20" s="78"/>
      <c r="F20" s="78"/>
      <c r="G20" s="78"/>
      <c r="H20" s="78"/>
      <c r="I20" s="78"/>
      <c r="J20" s="78"/>
    </row>
    <row r="21" spans="1:13" ht="15" customHeight="1" x14ac:dyDescent="0.2">
      <c r="A21" s="94" t="s">
        <v>97</v>
      </c>
      <c r="B21" s="83"/>
      <c r="C21" s="83"/>
      <c r="E21" s="92"/>
      <c r="F21" s="92"/>
      <c r="G21" s="92"/>
      <c r="H21" s="92"/>
      <c r="I21" s="92"/>
      <c r="J21" s="92"/>
    </row>
    <row r="22" spans="1:13" x14ac:dyDescent="0.2">
      <c r="B22" s="78"/>
      <c r="C22" s="78"/>
      <c r="D22" s="78"/>
      <c r="E22" s="78"/>
      <c r="F22" s="78"/>
      <c r="G22" s="78"/>
      <c r="H22" s="78"/>
      <c r="I22" s="78"/>
      <c r="J22" s="78"/>
    </row>
    <row r="23" spans="1:13" x14ac:dyDescent="0.2">
      <c r="B23" s="91" t="s">
        <v>124</v>
      </c>
      <c r="C23" s="93"/>
      <c r="D23" s="93"/>
      <c r="E23" s="87"/>
      <c r="F23" s="87"/>
      <c r="G23" s="87"/>
      <c r="H23" s="87"/>
      <c r="I23" s="87"/>
      <c r="J23" s="87"/>
    </row>
    <row r="24" spans="1:13" x14ac:dyDescent="0.2">
      <c r="B24" s="95" t="s">
        <v>99</v>
      </c>
      <c r="D24" s="88"/>
      <c r="E24" s="64">
        <v>0</v>
      </c>
      <c r="F24" s="89"/>
      <c r="G24" s="64">
        <v>0</v>
      </c>
      <c r="H24" s="64">
        <v>0</v>
      </c>
      <c r="I24" s="64">
        <v>0</v>
      </c>
      <c r="J24" s="64">
        <v>0</v>
      </c>
    </row>
    <row r="25" spans="1:13" x14ac:dyDescent="0.2">
      <c r="B25" s="95" t="s">
        <v>98</v>
      </c>
      <c r="D25" s="88"/>
      <c r="E25" s="64">
        <v>0</v>
      </c>
      <c r="F25" s="87"/>
      <c r="G25" s="64">
        <v>0</v>
      </c>
      <c r="H25" s="64">
        <v>0</v>
      </c>
      <c r="I25" s="64">
        <v>0</v>
      </c>
      <c r="J25" s="64">
        <v>0</v>
      </c>
    </row>
    <row r="26" spans="1:13" x14ac:dyDescent="0.2">
      <c r="B26" s="95" t="s">
        <v>106</v>
      </c>
      <c r="D26" s="88"/>
      <c r="E26" s="64">
        <v>0</v>
      </c>
      <c r="F26" s="87"/>
      <c r="G26" s="64">
        <v>0</v>
      </c>
      <c r="H26" s="64">
        <v>0</v>
      </c>
      <c r="I26" s="64">
        <v>0</v>
      </c>
      <c r="J26" s="64">
        <v>0</v>
      </c>
    </row>
    <row r="27" spans="1:13" x14ac:dyDescent="0.2">
      <c r="B27" s="95" t="s">
        <v>178</v>
      </c>
      <c r="D27" s="88"/>
      <c r="E27" s="64">
        <v>0</v>
      </c>
      <c r="F27" s="87"/>
      <c r="G27" s="64">
        <v>0</v>
      </c>
      <c r="H27" s="64">
        <v>0</v>
      </c>
      <c r="I27" s="64">
        <v>0</v>
      </c>
      <c r="J27" s="64">
        <v>0</v>
      </c>
    </row>
    <row r="28" spans="1:13" x14ac:dyDescent="0.2">
      <c r="B28" s="95" t="s">
        <v>108</v>
      </c>
      <c r="D28" s="88"/>
      <c r="E28" s="64">
        <v>0</v>
      </c>
      <c r="F28" s="87"/>
      <c r="G28" s="64">
        <v>0</v>
      </c>
      <c r="H28" s="64">
        <v>0</v>
      </c>
      <c r="I28" s="64">
        <v>0</v>
      </c>
      <c r="J28" s="64">
        <v>0</v>
      </c>
    </row>
    <row r="29" spans="1:13" x14ac:dyDescent="0.2">
      <c r="B29" s="91" t="s">
        <v>100</v>
      </c>
      <c r="E29" s="97">
        <f>SUM(E24:E28)</f>
        <v>0</v>
      </c>
      <c r="F29" s="87"/>
      <c r="G29" s="97">
        <f t="shared" ref="G29:J29" si="0">SUM(G24:G28)</f>
        <v>0</v>
      </c>
      <c r="H29" s="97">
        <f t="shared" si="0"/>
        <v>0</v>
      </c>
      <c r="I29" s="97">
        <f t="shared" si="0"/>
        <v>0</v>
      </c>
      <c r="J29" s="97">
        <f t="shared" si="0"/>
        <v>0</v>
      </c>
    </row>
    <row r="30" spans="1:13" x14ac:dyDescent="0.2">
      <c r="B30" s="91"/>
      <c r="E30" s="87"/>
      <c r="F30" s="87"/>
      <c r="G30" s="87"/>
      <c r="H30" s="87"/>
      <c r="I30" s="87"/>
      <c r="J30" s="87"/>
    </row>
    <row r="31" spans="1:13" x14ac:dyDescent="0.2">
      <c r="B31" s="94" t="s">
        <v>125</v>
      </c>
      <c r="C31" s="78"/>
      <c r="D31" s="78"/>
      <c r="E31" s="78"/>
      <c r="F31" s="78"/>
      <c r="G31" s="78"/>
      <c r="H31" s="78"/>
      <c r="I31" s="78"/>
      <c r="J31" s="78"/>
    </row>
    <row r="32" spans="1:13" x14ac:dyDescent="0.2">
      <c r="B32" s="95" t="s">
        <v>126</v>
      </c>
      <c r="D32" s="78"/>
      <c r="E32" s="64">
        <v>0</v>
      </c>
      <c r="F32" s="89"/>
      <c r="G32" s="64">
        <v>0</v>
      </c>
      <c r="H32" s="64">
        <v>0</v>
      </c>
      <c r="I32" s="64">
        <v>0</v>
      </c>
      <c r="J32" s="64">
        <v>0</v>
      </c>
    </row>
    <row r="33" spans="1:13" x14ac:dyDescent="0.2">
      <c r="B33" s="95" t="s">
        <v>127</v>
      </c>
      <c r="D33" s="78"/>
      <c r="E33" s="64">
        <v>0</v>
      </c>
      <c r="F33" s="87"/>
      <c r="G33" s="64">
        <v>0</v>
      </c>
      <c r="H33" s="64">
        <v>0</v>
      </c>
      <c r="I33" s="64">
        <v>0</v>
      </c>
      <c r="J33" s="64">
        <v>0</v>
      </c>
      <c r="M33" s="70" t="s">
        <v>175</v>
      </c>
    </row>
    <row r="34" spans="1:13" x14ac:dyDescent="0.2">
      <c r="B34" s="91" t="s">
        <v>107</v>
      </c>
      <c r="D34" s="88"/>
      <c r="E34" s="97">
        <f>SUM(E32:E33)</f>
        <v>0</v>
      </c>
      <c r="F34" s="87"/>
      <c r="G34" s="97">
        <f t="shared" ref="G34:J34" si="1">SUM(G32:G33)</f>
        <v>0</v>
      </c>
      <c r="H34" s="97">
        <f t="shared" si="1"/>
        <v>0</v>
      </c>
      <c r="I34" s="97">
        <f t="shared" si="1"/>
        <v>0</v>
      </c>
      <c r="J34" s="97">
        <f t="shared" si="1"/>
        <v>0</v>
      </c>
    </row>
    <row r="35" spans="1:13" x14ac:dyDescent="0.2">
      <c r="B35" s="78"/>
      <c r="C35" s="78"/>
      <c r="D35" s="78"/>
      <c r="E35" s="78"/>
      <c r="F35" s="78"/>
      <c r="G35" s="78"/>
      <c r="H35" s="78"/>
      <c r="I35" s="78"/>
      <c r="J35" s="78"/>
    </row>
    <row r="36" spans="1:13" ht="15" x14ac:dyDescent="0.35">
      <c r="B36" s="91" t="s">
        <v>101</v>
      </c>
      <c r="C36" s="78"/>
      <c r="E36" s="99">
        <f>E29+E34</f>
        <v>0</v>
      </c>
      <c r="F36" s="92"/>
      <c r="G36" s="99">
        <f>G29+G34</f>
        <v>0</v>
      </c>
      <c r="H36" s="99">
        <f>H29+H34</f>
        <v>0</v>
      </c>
      <c r="I36" s="99">
        <f>I29+I34</f>
        <v>0</v>
      </c>
      <c r="J36" s="99">
        <f>J29+J34</f>
        <v>0</v>
      </c>
    </row>
    <row r="37" spans="1:13" x14ac:dyDescent="0.2">
      <c r="B37" s="78"/>
      <c r="C37" s="78"/>
      <c r="D37" s="78"/>
      <c r="E37" s="78"/>
      <c r="F37" s="78"/>
      <c r="G37" s="78"/>
      <c r="H37" s="78"/>
      <c r="I37" s="78"/>
      <c r="J37" s="78"/>
    </row>
    <row r="38" spans="1:13" x14ac:dyDescent="0.2">
      <c r="B38" s="96" t="s">
        <v>128</v>
      </c>
      <c r="C38" s="93"/>
      <c r="D38" s="93"/>
      <c r="E38" s="87"/>
      <c r="F38" s="87"/>
      <c r="G38" s="92"/>
      <c r="H38" s="92"/>
      <c r="I38" s="92"/>
      <c r="J38" s="92"/>
    </row>
    <row r="39" spans="1:13" x14ac:dyDescent="0.2">
      <c r="B39" s="95" t="s">
        <v>102</v>
      </c>
      <c r="D39" s="93"/>
      <c r="E39" s="64">
        <v>0</v>
      </c>
      <c r="F39" s="87"/>
      <c r="G39" s="64">
        <v>0</v>
      </c>
      <c r="H39" s="64">
        <v>0</v>
      </c>
      <c r="I39" s="64">
        <v>0</v>
      </c>
      <c r="J39" s="64">
        <v>0</v>
      </c>
    </row>
    <row r="40" spans="1:13" x14ac:dyDescent="0.2">
      <c r="B40" s="95" t="s">
        <v>103</v>
      </c>
      <c r="D40" s="93"/>
      <c r="E40" s="64">
        <v>0</v>
      </c>
      <c r="F40" s="87"/>
      <c r="G40" s="64">
        <v>0</v>
      </c>
      <c r="H40" s="64">
        <v>0</v>
      </c>
      <c r="I40" s="64">
        <v>0</v>
      </c>
      <c r="J40" s="64">
        <v>0</v>
      </c>
    </row>
    <row r="41" spans="1:13" x14ac:dyDescent="0.2">
      <c r="B41" s="95" t="s">
        <v>134</v>
      </c>
      <c r="D41" s="93"/>
      <c r="E41" s="105">
        <v>0</v>
      </c>
      <c r="F41" s="87"/>
      <c r="G41" s="105">
        <v>0</v>
      </c>
      <c r="H41" s="105">
        <v>0</v>
      </c>
      <c r="I41" s="105">
        <v>0</v>
      </c>
      <c r="J41" s="105">
        <v>0</v>
      </c>
    </row>
    <row r="42" spans="1:13" ht="15" x14ac:dyDescent="0.35">
      <c r="B42" s="91" t="s">
        <v>104</v>
      </c>
      <c r="C42" s="88"/>
      <c r="E42" s="100">
        <f>SUM(E39:E41)</f>
        <v>0</v>
      </c>
      <c r="F42" s="87"/>
      <c r="G42" s="100">
        <f>SUM(G39:G41)</f>
        <v>0</v>
      </c>
      <c r="H42" s="100">
        <f>SUM(H39:H41)</f>
        <v>0</v>
      </c>
      <c r="I42" s="100">
        <f>SUM(I39:I41)</f>
        <v>0</v>
      </c>
      <c r="J42" s="100">
        <f>SUM(J39:J41)</f>
        <v>0</v>
      </c>
    </row>
    <row r="43" spans="1:13" x14ac:dyDescent="0.2">
      <c r="B43" s="78"/>
      <c r="C43" s="78"/>
      <c r="D43" s="78"/>
      <c r="E43" s="78"/>
      <c r="F43" s="78"/>
      <c r="G43" s="78"/>
      <c r="H43" s="78"/>
      <c r="I43" s="78"/>
      <c r="J43" s="78"/>
    </row>
    <row r="44" spans="1:13" ht="13.5" thickBot="1" x14ac:dyDescent="0.25">
      <c r="A44" s="91" t="s">
        <v>105</v>
      </c>
      <c r="B44" s="78"/>
      <c r="C44" s="88"/>
      <c r="E44" s="101">
        <f>E36+E42</f>
        <v>0</v>
      </c>
      <c r="F44" s="87"/>
      <c r="G44" s="101">
        <f>G36+G42</f>
        <v>0</v>
      </c>
      <c r="H44" s="101">
        <f>H36+H42</f>
        <v>0</v>
      </c>
      <c r="I44" s="101">
        <f>I36+I42</f>
        <v>0</v>
      </c>
      <c r="J44" s="101">
        <f>J36+J42</f>
        <v>0</v>
      </c>
    </row>
    <row r="45" spans="1:13" ht="13.5" thickTop="1" x14ac:dyDescent="0.2">
      <c r="B45" s="78"/>
      <c r="C45" s="88"/>
      <c r="D45" s="93"/>
      <c r="E45" s="87"/>
      <c r="F45" s="87"/>
      <c r="G45" s="92"/>
      <c r="H45" s="92"/>
      <c r="I45" s="92"/>
      <c r="J45" s="92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MJames</dc:creator>
  <cp:lastModifiedBy>Rocketship</cp:lastModifiedBy>
  <cp:lastPrinted>2016-11-10T20:34:43Z</cp:lastPrinted>
  <dcterms:created xsi:type="dcterms:W3CDTF">2015-03-09T19:17:40Z</dcterms:created>
  <dcterms:modified xsi:type="dcterms:W3CDTF">2018-06-01T23:06:01Z</dcterms:modified>
</cp:coreProperties>
</file>