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ap\OneDrive - Davis Memorial Goodwill Industries\Charter School - Planning Yr Forward\FY2019 Budget\DCPCSB\"/>
    </mc:Choice>
  </mc:AlternateContent>
  <bookViews>
    <workbookView xWindow="0" yWindow="0" windowWidth="19200" windowHeight="7050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Activites'!$A$1:$Y$67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5" l="1"/>
  <c r="S28" i="5"/>
  <c r="M40" i="1" l="1"/>
  <c r="Q40" i="1"/>
  <c r="U40" i="1"/>
  <c r="M41" i="1"/>
  <c r="Q41" i="1"/>
  <c r="U41" i="1"/>
  <c r="I41" i="1"/>
  <c r="I42" i="1"/>
  <c r="I43" i="1"/>
  <c r="W41" i="1"/>
  <c r="I27" i="1"/>
  <c r="M27" i="1"/>
  <c r="Q27" i="1"/>
  <c r="U27" i="1"/>
  <c r="W27" i="1" s="1"/>
  <c r="I28" i="1"/>
  <c r="M28" i="1"/>
  <c r="Q28" i="1"/>
  <c r="U28" i="1"/>
  <c r="W28" i="1" s="1"/>
  <c r="I26" i="1"/>
  <c r="W55" i="5"/>
  <c r="W56" i="5"/>
  <c r="W59" i="5"/>
  <c r="F29" i="5" l="1"/>
  <c r="D29" i="5"/>
  <c r="D8" i="5" l="1"/>
  <c r="A1" i="2" l="1"/>
  <c r="S64" i="1"/>
  <c r="S65" i="1" s="1"/>
  <c r="S67" i="1" s="1"/>
  <c r="S73" i="1" s="1"/>
  <c r="D65" i="1"/>
  <c r="D67" i="1" s="1"/>
  <c r="D73" i="1" s="1"/>
  <c r="D64" i="1"/>
  <c r="I60" i="1"/>
  <c r="M60" i="1"/>
  <c r="Q60" i="1"/>
  <c r="U60" i="1"/>
  <c r="W60" i="1"/>
  <c r="I59" i="1"/>
  <c r="M59" i="1"/>
  <c r="Q59" i="1"/>
  <c r="U59" i="1"/>
  <c r="W59" i="1"/>
  <c r="I58" i="1"/>
  <c r="M58" i="1"/>
  <c r="Q58" i="1"/>
  <c r="U58" i="1"/>
  <c r="W58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M43" i="1"/>
  <c r="W43" i="1" s="1"/>
  <c r="Q43" i="1"/>
  <c r="U43" i="1"/>
  <c r="M42" i="1"/>
  <c r="Q42" i="1"/>
  <c r="W42" i="1" s="1"/>
  <c r="U42" i="1"/>
  <c r="I14" i="1"/>
  <c r="M14" i="1"/>
  <c r="Q14" i="1"/>
  <c r="U14" i="1"/>
  <c r="I8" i="1"/>
  <c r="M8" i="1"/>
  <c r="Q8" i="1"/>
  <c r="U8" i="1"/>
  <c r="W8" i="1"/>
  <c r="S59" i="5"/>
  <c r="Y59" i="5" s="1"/>
  <c r="S56" i="5"/>
  <c r="S55" i="5"/>
  <c r="O59" i="5"/>
  <c r="O56" i="5"/>
  <c r="O55" i="5"/>
  <c r="X55" i="1" s="1"/>
  <c r="Y55" i="1" s="1"/>
  <c r="K59" i="5"/>
  <c r="K56" i="5"/>
  <c r="K55" i="5"/>
  <c r="D62" i="5"/>
  <c r="D47" i="5"/>
  <c r="D37" i="5"/>
  <c r="K43" i="5"/>
  <c r="O43" i="5"/>
  <c r="S43" i="5"/>
  <c r="W43" i="5"/>
  <c r="K14" i="5"/>
  <c r="O14" i="5"/>
  <c r="S14" i="5"/>
  <c r="W14" i="5"/>
  <c r="J42" i="2"/>
  <c r="I42" i="2"/>
  <c r="H42" i="2"/>
  <c r="G42" i="2"/>
  <c r="E42" i="2"/>
  <c r="F16" i="1"/>
  <c r="F62" i="1"/>
  <c r="F47" i="1"/>
  <c r="F64" i="1" s="1"/>
  <c r="F65" i="1" s="1"/>
  <c r="F67" i="1" s="1"/>
  <c r="F73" i="1" s="1"/>
  <c r="F37" i="1"/>
  <c r="F29" i="1"/>
  <c r="G16" i="1"/>
  <c r="G62" i="1"/>
  <c r="G47" i="1"/>
  <c r="G64" i="1" s="1"/>
  <c r="G65" i="1" s="1"/>
  <c r="G67" i="1" s="1"/>
  <c r="G73" i="1" s="1"/>
  <c r="G37" i="1"/>
  <c r="G29" i="1"/>
  <c r="H16" i="1"/>
  <c r="H62" i="1"/>
  <c r="H47" i="1"/>
  <c r="H64" i="1" s="1"/>
  <c r="H65" i="1" s="1"/>
  <c r="H67" i="1" s="1"/>
  <c r="H73" i="1" s="1"/>
  <c r="H37" i="1"/>
  <c r="H29" i="1"/>
  <c r="J16" i="1"/>
  <c r="J62" i="1"/>
  <c r="J47" i="1"/>
  <c r="J64" i="1" s="1"/>
  <c r="J65" i="1" s="1"/>
  <c r="J67" i="1" s="1"/>
  <c r="J73" i="1" s="1"/>
  <c r="J37" i="1"/>
  <c r="J29" i="1"/>
  <c r="K16" i="1"/>
  <c r="K62" i="1"/>
  <c r="K47" i="1"/>
  <c r="K64" i="1" s="1"/>
  <c r="K65" i="1" s="1"/>
  <c r="K67" i="1" s="1"/>
  <c r="K73" i="1" s="1"/>
  <c r="K37" i="1"/>
  <c r="K29" i="1"/>
  <c r="L16" i="1"/>
  <c r="L62" i="1"/>
  <c r="L47" i="1"/>
  <c r="L64" i="1" s="1"/>
  <c r="L65" i="1" s="1"/>
  <c r="L67" i="1" s="1"/>
  <c r="L73" i="1" s="1"/>
  <c r="L37" i="1"/>
  <c r="L29" i="1"/>
  <c r="N16" i="1"/>
  <c r="N62" i="1"/>
  <c r="N47" i="1"/>
  <c r="N64" i="1" s="1"/>
  <c r="N65" i="1" s="1"/>
  <c r="N67" i="1" s="1"/>
  <c r="N73" i="1" s="1"/>
  <c r="N37" i="1"/>
  <c r="N29" i="1"/>
  <c r="O16" i="1"/>
  <c r="O62" i="1"/>
  <c r="O47" i="1"/>
  <c r="O64" i="1" s="1"/>
  <c r="O65" i="1" s="1"/>
  <c r="O67" i="1" s="1"/>
  <c r="O73" i="1" s="1"/>
  <c r="O37" i="1"/>
  <c r="O29" i="1"/>
  <c r="P16" i="1"/>
  <c r="P62" i="1"/>
  <c r="P47" i="1"/>
  <c r="P64" i="1" s="1"/>
  <c r="P65" i="1" s="1"/>
  <c r="P67" i="1" s="1"/>
  <c r="P73" i="1" s="1"/>
  <c r="P37" i="1"/>
  <c r="P29" i="1"/>
  <c r="R16" i="1"/>
  <c r="R62" i="1"/>
  <c r="R47" i="1"/>
  <c r="R64" i="1" s="1"/>
  <c r="R65" i="1" s="1"/>
  <c r="R67" i="1" s="1"/>
  <c r="R73" i="1" s="1"/>
  <c r="R37" i="1"/>
  <c r="R29" i="1"/>
  <c r="S16" i="1"/>
  <c r="S62" i="1"/>
  <c r="S47" i="1"/>
  <c r="S37" i="1"/>
  <c r="S29" i="1"/>
  <c r="T16" i="1"/>
  <c r="T62" i="1"/>
  <c r="T47" i="1"/>
  <c r="T37" i="1"/>
  <c r="T29" i="1"/>
  <c r="D16" i="1"/>
  <c r="D62" i="1"/>
  <c r="D47" i="1"/>
  <c r="D37" i="1"/>
  <c r="D29" i="1"/>
  <c r="U72" i="1"/>
  <c r="Q72" i="1"/>
  <c r="M72" i="1"/>
  <c r="I72" i="1"/>
  <c r="U71" i="1"/>
  <c r="Q71" i="1"/>
  <c r="M71" i="1"/>
  <c r="I71" i="1"/>
  <c r="U70" i="1"/>
  <c r="Q70" i="1"/>
  <c r="M70" i="1"/>
  <c r="I70" i="1"/>
  <c r="A2" i="2"/>
  <c r="A2" i="1"/>
  <c r="D16" i="5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1" i="1"/>
  <c r="D58" i="4"/>
  <c r="D42" i="4"/>
  <c r="D31" i="4"/>
  <c r="D26" i="4"/>
  <c r="D34" i="4"/>
  <c r="D37" i="4" s="1"/>
  <c r="D24" i="4"/>
  <c r="B58" i="4"/>
  <c r="B42" i="4"/>
  <c r="B24" i="4"/>
  <c r="H5" i="5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W35" i="5"/>
  <c r="S35" i="5"/>
  <c r="O35" i="5"/>
  <c r="K35" i="5"/>
  <c r="W45" i="5"/>
  <c r="S45" i="5"/>
  <c r="O45" i="5"/>
  <c r="K45" i="5"/>
  <c r="W26" i="5"/>
  <c r="S26" i="5"/>
  <c r="O26" i="5"/>
  <c r="K26" i="5"/>
  <c r="W25" i="5"/>
  <c r="S25" i="5"/>
  <c r="O25" i="5"/>
  <c r="K25" i="5"/>
  <c r="W24" i="5"/>
  <c r="X24" i="1" s="1"/>
  <c r="S24" i="5"/>
  <c r="O24" i="5"/>
  <c r="K24" i="5"/>
  <c r="W23" i="5"/>
  <c r="X23" i="1" s="1"/>
  <c r="S23" i="5"/>
  <c r="O23" i="5"/>
  <c r="K23" i="5"/>
  <c r="W22" i="5"/>
  <c r="S22" i="5"/>
  <c r="O22" i="5"/>
  <c r="K22" i="5"/>
  <c r="Y22" i="5" s="1"/>
  <c r="W21" i="5"/>
  <c r="S21" i="5"/>
  <c r="O21" i="5"/>
  <c r="K21" i="5"/>
  <c r="W20" i="5"/>
  <c r="S20" i="5"/>
  <c r="O20" i="5"/>
  <c r="K20" i="5"/>
  <c r="X20" i="1" s="1"/>
  <c r="W15" i="5"/>
  <c r="S15" i="5"/>
  <c r="O15" i="5"/>
  <c r="K15" i="5"/>
  <c r="W13" i="5"/>
  <c r="X13" i="1" s="1"/>
  <c r="S13" i="5"/>
  <c r="O13" i="5"/>
  <c r="K13" i="5"/>
  <c r="W12" i="5"/>
  <c r="X12" i="1" s="1"/>
  <c r="S12" i="5"/>
  <c r="O12" i="5"/>
  <c r="K12" i="5"/>
  <c r="W11" i="5"/>
  <c r="S11" i="5"/>
  <c r="O11" i="5"/>
  <c r="K11" i="5"/>
  <c r="X11" i="1" s="1"/>
  <c r="W10" i="5"/>
  <c r="X10" i="1" s="1"/>
  <c r="S10" i="5"/>
  <c r="O10" i="5"/>
  <c r="Y10" i="5" s="1"/>
  <c r="K10" i="5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 s="1"/>
  <c r="B26" i="4"/>
  <c r="B34" i="4" s="1"/>
  <c r="C58" i="4"/>
  <c r="C42" i="4"/>
  <c r="J44" i="2"/>
  <c r="E44" i="2"/>
  <c r="C24" i="4"/>
  <c r="U35" i="1"/>
  <c r="Q35" i="1"/>
  <c r="M35" i="1"/>
  <c r="I35" i="1"/>
  <c r="U61" i="1"/>
  <c r="U54" i="1"/>
  <c r="U53" i="1"/>
  <c r="U52" i="1"/>
  <c r="U51" i="1"/>
  <c r="U50" i="1"/>
  <c r="Q61" i="1"/>
  <c r="Q54" i="1"/>
  <c r="Q53" i="1"/>
  <c r="Q52" i="1"/>
  <c r="Q51" i="1"/>
  <c r="Q50" i="1"/>
  <c r="M61" i="1"/>
  <c r="M54" i="1"/>
  <c r="M53" i="1"/>
  <c r="M52" i="1"/>
  <c r="M51" i="1"/>
  <c r="M50" i="1"/>
  <c r="I61" i="1"/>
  <c r="I54" i="1"/>
  <c r="I53" i="1"/>
  <c r="I52" i="1"/>
  <c r="I51" i="1"/>
  <c r="I50" i="1"/>
  <c r="U46" i="1"/>
  <c r="U45" i="1"/>
  <c r="U44" i="1"/>
  <c r="Q46" i="1"/>
  <c r="Q45" i="1"/>
  <c r="Q44" i="1"/>
  <c r="M46" i="1"/>
  <c r="M45" i="1"/>
  <c r="M44" i="1"/>
  <c r="I40" i="1"/>
  <c r="W40" i="1" s="1"/>
  <c r="I46" i="1"/>
  <c r="I45" i="1"/>
  <c r="I44" i="1"/>
  <c r="U36" i="1"/>
  <c r="U34" i="1"/>
  <c r="U33" i="1"/>
  <c r="U32" i="1"/>
  <c r="Q36" i="1"/>
  <c r="Q34" i="1"/>
  <c r="Q33" i="1"/>
  <c r="Q32" i="1"/>
  <c r="M36" i="1"/>
  <c r="M34" i="1"/>
  <c r="M33" i="1"/>
  <c r="M32" i="1"/>
  <c r="I36" i="1"/>
  <c r="W36" i="1" s="1"/>
  <c r="I34" i="1"/>
  <c r="I33" i="1"/>
  <c r="I32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W20" i="1" s="1"/>
  <c r="M26" i="1"/>
  <c r="M25" i="1"/>
  <c r="M24" i="1"/>
  <c r="M23" i="1"/>
  <c r="M22" i="1"/>
  <c r="W22" i="1" s="1"/>
  <c r="M21" i="1"/>
  <c r="W21" i="1" s="1"/>
  <c r="M20" i="1"/>
  <c r="I25" i="1"/>
  <c r="I24" i="1"/>
  <c r="W24" i="1" s="1"/>
  <c r="I23" i="1"/>
  <c r="W23" i="1" s="1"/>
  <c r="I22" i="1"/>
  <c r="I21" i="1"/>
  <c r="I20" i="1"/>
  <c r="I10" i="1"/>
  <c r="W10" i="1" s="1"/>
  <c r="I11" i="1"/>
  <c r="I15" i="1"/>
  <c r="W15" i="1" s="1"/>
  <c r="I13" i="1"/>
  <c r="I12" i="1"/>
  <c r="W12" i="1" s="1"/>
  <c r="I9" i="1"/>
  <c r="I7" i="1"/>
  <c r="Y20" i="5"/>
  <c r="Y26" i="5"/>
  <c r="U37" i="1"/>
  <c r="U29" i="1"/>
  <c r="U16" i="1"/>
  <c r="Q62" i="1"/>
  <c r="M37" i="1"/>
  <c r="M16" i="1"/>
  <c r="I62" i="1"/>
  <c r="Q29" i="1"/>
  <c r="U62" i="1"/>
  <c r="Q16" i="1"/>
  <c r="I29" i="1"/>
  <c r="Q37" i="1"/>
  <c r="I16" i="1"/>
  <c r="W44" i="1"/>
  <c r="W7" i="1"/>
  <c r="I37" i="1"/>
  <c r="M62" i="1"/>
  <c r="W35" i="1"/>
  <c r="M29" i="1"/>
  <c r="I47" i="1"/>
  <c r="W26" i="1"/>
  <c r="W32" i="1"/>
  <c r="W37" i="1" s="1"/>
  <c r="W34" i="1"/>
  <c r="W33" i="1"/>
  <c r="W46" i="1"/>
  <c r="W53" i="1"/>
  <c r="W50" i="1"/>
  <c r="W51" i="1"/>
  <c r="W61" i="1"/>
  <c r="W54" i="1"/>
  <c r="W52" i="1"/>
  <c r="W45" i="1"/>
  <c r="W62" i="1"/>
  <c r="B37" i="4" l="1"/>
  <c r="B44" i="4"/>
  <c r="C37" i="4"/>
  <c r="C44" i="4"/>
  <c r="D44" i="4"/>
  <c r="U47" i="1"/>
  <c r="Q73" i="1"/>
  <c r="M47" i="1"/>
  <c r="M64" i="1" s="1"/>
  <c r="M65" i="1" s="1"/>
  <c r="M67" i="1" s="1"/>
  <c r="I64" i="1"/>
  <c r="W47" i="1"/>
  <c r="I73" i="1"/>
  <c r="M73" i="1"/>
  <c r="W11" i="1"/>
  <c r="U64" i="1"/>
  <c r="T64" i="1"/>
  <c r="T65" i="1" s="1"/>
  <c r="T67" i="1" s="1"/>
  <c r="T73" i="1" s="1"/>
  <c r="U73" i="1" s="1"/>
  <c r="Q47" i="1"/>
  <c r="Q64" i="1" s="1"/>
  <c r="Q65" i="1" s="1"/>
  <c r="Q67" i="1" s="1"/>
  <c r="W14" i="1"/>
  <c r="W25" i="1"/>
  <c r="U65" i="1"/>
  <c r="U67" i="1" s="1"/>
  <c r="W13" i="1"/>
  <c r="W9" i="1"/>
  <c r="W16" i="1" s="1"/>
  <c r="I65" i="1"/>
  <c r="I67" i="1" s="1"/>
  <c r="W29" i="1"/>
  <c r="Y10" i="1"/>
  <c r="Y23" i="1"/>
  <c r="Y11" i="1"/>
  <c r="Y12" i="1"/>
  <c r="Y13" i="1"/>
  <c r="Y24" i="1"/>
  <c r="X56" i="1"/>
  <c r="Y56" i="1" s="1"/>
  <c r="Y56" i="5"/>
  <c r="Y55" i="5"/>
  <c r="X59" i="1"/>
  <c r="Y59" i="1" s="1"/>
  <c r="Y35" i="5"/>
  <c r="Y24" i="5"/>
  <c r="X22" i="1"/>
  <c r="Y22" i="1" s="1"/>
  <c r="Y11" i="5"/>
  <c r="Y15" i="5"/>
  <c r="X45" i="1"/>
  <c r="Y45" i="1" s="1"/>
  <c r="X15" i="1"/>
  <c r="Y15" i="1" s="1"/>
  <c r="Y21" i="5"/>
  <c r="Y23" i="5"/>
  <c r="Y25" i="5"/>
  <c r="X35" i="1"/>
  <c r="Y35" i="1" s="1"/>
  <c r="X43" i="1"/>
  <c r="Y43" i="1" s="1"/>
  <c r="Y43" i="5"/>
  <c r="D64" i="5"/>
  <c r="D65" i="5" s="1"/>
  <c r="D67" i="5" s="1"/>
  <c r="Y14" i="5"/>
  <c r="X21" i="1"/>
  <c r="Y21" i="1" s="1"/>
  <c r="Y13" i="5"/>
  <c r="Y45" i="5"/>
  <c r="Y12" i="5"/>
  <c r="X25" i="1"/>
  <c r="X26" i="1"/>
  <c r="Y26" i="1" s="1"/>
  <c r="X14" i="1"/>
  <c r="Y14" i="1" s="1"/>
  <c r="Y20" i="1"/>
  <c r="D53" i="4" l="1"/>
  <c r="D47" i="4"/>
  <c r="D50" i="4" s="1"/>
  <c r="B47" i="4"/>
  <c r="B50" i="4" s="1"/>
  <c r="B53" i="4"/>
  <c r="C47" i="4"/>
  <c r="C50" i="4" s="1"/>
  <c r="C53" i="4"/>
  <c r="Y25" i="1"/>
  <c r="W64" i="1"/>
  <c r="W65" i="1" s="1"/>
  <c r="W67" i="1" s="1"/>
  <c r="K8" i="5" l="1"/>
  <c r="Q29" i="5"/>
  <c r="V28" i="5"/>
  <c r="W28" i="5" s="1"/>
  <c r="K34" i="5"/>
  <c r="K44" i="5"/>
  <c r="K52" i="5"/>
  <c r="K54" i="5"/>
  <c r="K58" i="5"/>
  <c r="S61" i="5" l="1"/>
  <c r="S57" i="5"/>
  <c r="S53" i="5"/>
  <c r="S51" i="5"/>
  <c r="S46" i="5"/>
  <c r="S41" i="5"/>
  <c r="S36" i="5"/>
  <c r="S33" i="5"/>
  <c r="I29" i="5"/>
  <c r="W8" i="5"/>
  <c r="K46" i="5"/>
  <c r="K41" i="5"/>
  <c r="K36" i="5"/>
  <c r="K33" i="5"/>
  <c r="K42" i="5"/>
  <c r="O60" i="5"/>
  <c r="S42" i="5"/>
  <c r="U62" i="5"/>
  <c r="W58" i="5"/>
  <c r="W54" i="5"/>
  <c r="W52" i="5"/>
  <c r="W50" i="5"/>
  <c r="T62" i="5"/>
  <c r="I62" i="5"/>
  <c r="W44" i="5"/>
  <c r="T47" i="5"/>
  <c r="W40" i="5"/>
  <c r="I47" i="5"/>
  <c r="W34" i="5"/>
  <c r="W32" i="5"/>
  <c r="T37" i="5"/>
  <c r="I37" i="5"/>
  <c r="T29" i="5"/>
  <c r="W27" i="5"/>
  <c r="N16" i="5"/>
  <c r="R62" i="5"/>
  <c r="H62" i="5"/>
  <c r="K50" i="5"/>
  <c r="R47" i="5"/>
  <c r="K40" i="5"/>
  <c r="H47" i="5"/>
  <c r="R37" i="5"/>
  <c r="K32" i="5"/>
  <c r="H37" i="5"/>
  <c r="H29" i="5"/>
  <c r="K27" i="5"/>
  <c r="M16" i="5"/>
  <c r="O61" i="5"/>
  <c r="O57" i="5"/>
  <c r="O53" i="5"/>
  <c r="O51" i="5"/>
  <c r="Q62" i="5"/>
  <c r="O46" i="5"/>
  <c r="O41" i="5"/>
  <c r="X41" i="1" s="1"/>
  <c r="Y41" i="1" s="1"/>
  <c r="Q47" i="5"/>
  <c r="O36" i="5"/>
  <c r="O33" i="5"/>
  <c r="Q37" i="5"/>
  <c r="O9" i="5"/>
  <c r="V16" i="5"/>
  <c r="O7" i="5"/>
  <c r="L16" i="5"/>
  <c r="O16" i="5" s="1"/>
  <c r="W60" i="5"/>
  <c r="P62" i="5"/>
  <c r="S50" i="5"/>
  <c r="S44" i="5"/>
  <c r="P47" i="5"/>
  <c r="S40" i="5"/>
  <c r="S34" i="5"/>
  <c r="P37" i="5"/>
  <c r="S32" i="5"/>
  <c r="P29" i="5"/>
  <c r="S27" i="5"/>
  <c r="S8" i="5"/>
  <c r="U16" i="5"/>
  <c r="J16" i="5"/>
  <c r="K60" i="5"/>
  <c r="W61" i="5"/>
  <c r="W57" i="5"/>
  <c r="W53" i="5"/>
  <c r="W51" i="5"/>
  <c r="N62" i="5"/>
  <c r="W46" i="5"/>
  <c r="X46" i="1" s="1"/>
  <c r="Y46" i="1" s="1"/>
  <c r="W41" i="5"/>
  <c r="N47" i="5"/>
  <c r="W36" i="5"/>
  <c r="W33" i="5"/>
  <c r="N37" i="5"/>
  <c r="N29" i="5"/>
  <c r="W9" i="5"/>
  <c r="T16" i="5"/>
  <c r="W7" i="5"/>
  <c r="I16" i="5"/>
  <c r="O42" i="5"/>
  <c r="S52" i="5"/>
  <c r="K61" i="5"/>
  <c r="K57" i="5"/>
  <c r="K53" i="5"/>
  <c r="K51" i="5"/>
  <c r="M62" i="5"/>
  <c r="Y46" i="5"/>
  <c r="M47" i="5"/>
  <c r="X33" i="1"/>
  <c r="Y33" i="1" s="1"/>
  <c r="M37" i="5"/>
  <c r="R29" i="5"/>
  <c r="K28" i="5"/>
  <c r="M29" i="5"/>
  <c r="K9" i="5"/>
  <c r="R16" i="5"/>
  <c r="H16" i="5"/>
  <c r="K7" i="5"/>
  <c r="S60" i="5"/>
  <c r="S58" i="5"/>
  <c r="X58" i="1" s="1"/>
  <c r="Y58" i="1" s="1"/>
  <c r="S54" i="5"/>
  <c r="X54" i="1" s="1"/>
  <c r="Y54" i="1" s="1"/>
  <c r="O58" i="5"/>
  <c r="O54" i="5"/>
  <c r="O52" i="5"/>
  <c r="V62" i="5"/>
  <c r="O50" i="5"/>
  <c r="L62" i="5"/>
  <c r="O44" i="5"/>
  <c r="Y44" i="5" s="1"/>
  <c r="V47" i="5"/>
  <c r="O40" i="5"/>
  <c r="L47" i="5"/>
  <c r="O34" i="5"/>
  <c r="Y34" i="5" s="1"/>
  <c r="V37" i="5"/>
  <c r="L37" i="5"/>
  <c r="O32" i="5"/>
  <c r="V29" i="5"/>
  <c r="O27" i="5"/>
  <c r="L29" i="5"/>
  <c r="O8" i="5"/>
  <c r="Y8" i="5" s="1"/>
  <c r="Q16" i="5"/>
  <c r="W42" i="5"/>
  <c r="J62" i="5"/>
  <c r="U47" i="5"/>
  <c r="J47" i="5"/>
  <c r="U37" i="5"/>
  <c r="J37" i="5"/>
  <c r="U29" i="5"/>
  <c r="J29" i="5"/>
  <c r="S9" i="5"/>
  <c r="P16" i="5"/>
  <c r="S7" i="5"/>
  <c r="Y52" i="5" l="1"/>
  <c r="Y42" i="5"/>
  <c r="O37" i="5"/>
  <c r="X34" i="1"/>
  <c r="Y34" i="1" s="1"/>
  <c r="Y50" i="5"/>
  <c r="Y54" i="5"/>
  <c r="O29" i="5"/>
  <c r="Y58" i="5"/>
  <c r="X53" i="1"/>
  <c r="Y53" i="1" s="1"/>
  <c r="X44" i="1"/>
  <c r="Y44" i="1" s="1"/>
  <c r="W29" i="5"/>
  <c r="K16" i="5"/>
  <c r="Y33" i="5"/>
  <c r="Y36" i="5"/>
  <c r="O47" i="5"/>
  <c r="M64" i="5"/>
  <c r="M65" i="5" s="1"/>
  <c r="M67" i="5" s="1"/>
  <c r="X36" i="1"/>
  <c r="Y36" i="1" s="1"/>
  <c r="X51" i="1"/>
  <c r="Y51" i="1" s="1"/>
  <c r="Y51" i="5"/>
  <c r="S37" i="5"/>
  <c r="K62" i="5"/>
  <c r="H64" i="5"/>
  <c r="H65" i="5" s="1"/>
  <c r="H67" i="5" s="1"/>
  <c r="I64" i="5"/>
  <c r="I65" i="5" s="1"/>
  <c r="I67" i="5" s="1"/>
  <c r="R64" i="5"/>
  <c r="R65" i="5" s="1"/>
  <c r="R67" i="5" s="1"/>
  <c r="W37" i="5"/>
  <c r="T64" i="5"/>
  <c r="T65" i="5" s="1"/>
  <c r="T67" i="5" s="1"/>
  <c r="W62" i="5"/>
  <c r="X8" i="1"/>
  <c r="Y8" i="1" s="1"/>
  <c r="X57" i="1"/>
  <c r="Y57" i="1" s="1"/>
  <c r="Y57" i="5"/>
  <c r="W16" i="5"/>
  <c r="K47" i="5"/>
  <c r="X9" i="1"/>
  <c r="Y9" i="1" s="1"/>
  <c r="Y9" i="5"/>
  <c r="X42" i="1"/>
  <c r="Y42" i="1" s="1"/>
  <c r="X28" i="1"/>
  <c r="Y28" i="1" s="1"/>
  <c r="Y28" i="5"/>
  <c r="Y41" i="5"/>
  <c r="Y61" i="5"/>
  <c r="X61" i="1"/>
  <c r="Y61" i="1" s="1"/>
  <c r="S47" i="5"/>
  <c r="Q64" i="5"/>
  <c r="Q65" i="5" s="1"/>
  <c r="Q67" i="5" s="1"/>
  <c r="X27" i="1"/>
  <c r="Y27" i="5"/>
  <c r="Y40" i="5"/>
  <c r="X40" i="1"/>
  <c r="X52" i="1"/>
  <c r="Y52" i="1" s="1"/>
  <c r="N64" i="5"/>
  <c r="N65" i="5" s="1"/>
  <c r="N67" i="5" s="1"/>
  <c r="K29" i="5"/>
  <c r="V64" i="5"/>
  <c r="V65" i="5" s="1"/>
  <c r="V67" i="5" s="1"/>
  <c r="X60" i="1"/>
  <c r="Y60" i="1" s="1"/>
  <c r="Y60" i="5"/>
  <c r="O62" i="5"/>
  <c r="L64" i="5"/>
  <c r="L65" i="5" s="1"/>
  <c r="L67" i="5" s="1"/>
  <c r="Y53" i="5"/>
  <c r="K37" i="5"/>
  <c r="S16" i="5"/>
  <c r="J64" i="5"/>
  <c r="J65" i="5" s="1"/>
  <c r="J67" i="5" s="1"/>
  <c r="X50" i="1"/>
  <c r="X7" i="1"/>
  <c r="Y7" i="5"/>
  <c r="S29" i="5"/>
  <c r="P64" i="5"/>
  <c r="P65" i="5" s="1"/>
  <c r="P67" i="5" s="1"/>
  <c r="S62" i="5"/>
  <c r="X32" i="1"/>
  <c r="Y32" i="5"/>
  <c r="W47" i="5"/>
  <c r="U64" i="5"/>
  <c r="U65" i="5" s="1"/>
  <c r="U67" i="5" s="1"/>
  <c r="Y16" i="5" l="1"/>
  <c r="Y37" i="5"/>
  <c r="O64" i="5"/>
  <c r="O65" i="5" s="1"/>
  <c r="O67" i="5" s="1"/>
  <c r="Y40" i="1"/>
  <c r="X47" i="1"/>
  <c r="Y47" i="1" s="1"/>
  <c r="K64" i="5"/>
  <c r="Y62" i="5"/>
  <c r="Y7" i="1"/>
  <c r="X16" i="1"/>
  <c r="Y50" i="1"/>
  <c r="X62" i="1"/>
  <c r="Y27" i="1"/>
  <c r="X29" i="1"/>
  <c r="Y29" i="1" s="1"/>
  <c r="W64" i="5"/>
  <c r="W65" i="5" s="1"/>
  <c r="W67" i="5" s="1"/>
  <c r="Y29" i="5"/>
  <c r="Y32" i="1"/>
  <c r="X37" i="1"/>
  <c r="Y37" i="1" s="1"/>
  <c r="S64" i="5"/>
  <c r="S65" i="5" s="1"/>
  <c r="S67" i="5" s="1"/>
  <c r="Y47" i="5"/>
  <c r="Y16" i="1" l="1"/>
  <c r="Y62" i="1"/>
  <c r="X64" i="1"/>
  <c r="Y64" i="1" s="1"/>
  <c r="K65" i="5"/>
  <c r="Y64" i="5"/>
  <c r="K67" i="5" l="1"/>
  <c r="Y67" i="5" s="1"/>
  <c r="Y65" i="5"/>
  <c r="X65" i="1"/>
  <c r="Y65" i="1" l="1"/>
  <c r="X67" i="1"/>
  <c r="Y67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<sst xmlns="http://schemas.openxmlformats.org/spreadsheetml/2006/main" count="289" uniqueCount="192">
  <si>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</si>
  <si>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</si>
  <si>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</si>
  <si>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</si>
  <si>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</si>
  <si>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</si>
  <si>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</si>
  <si>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</si>
  <si>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</si>
  <si>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</si>
  <si>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</si>
  <si>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</si>
  <si>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</si>
  <si>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</si>
  <si>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</si>
  <si>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</si>
  <si>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</si>
  <si>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</si>
  <si>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</si>
  <si>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</si>
  <si>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</si>
  <si>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</si>
  <si>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</si>
  <si>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</si>
  <si>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</si>
  <si>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</si>
  <si>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</si>
  <si>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</si>
  <si>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</si>
  <si>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</si>
  <si>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</si>
  <si>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</si>
  <si>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</si>
  <si>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</si>
  <si>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</si>
  <si>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</si>
  <si>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</si>
  <si>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</si>
  <si>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</si>
  <si>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</si>
  <si>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</si>
  <si>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</si>
  <si>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</si>
  <si>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</si>
  <si>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</si>
  <si>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</si>
  <si>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</si>
  <si>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</si>
  <si>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</si>
  <si>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</si>
  <si>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</si>
  <si>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</si>
  <si>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</si>
  <si>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</si>
  <si>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</si>
  <si>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</si>
  <si>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</si>
  <si>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</si>
  <si>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</si>
  <si>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</si>
  <si>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</si>
  <si>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</si>
  <si>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</si>
  <si>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</si>
  <si>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</si>
  <si>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</si>
  <si>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</si>
  <si>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</si>
  <si>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</si>
  <si>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</si>
  <si>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</si>
  <si>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</si>
  <si>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</si>
  <si>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</si>
  <si>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</si>
  <si>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</si>
  <si>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</si>
  <si>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</si>
  <si>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</si>
  <si>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</si>
  <si>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</si>
  <si>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</si>
  <si>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</si>
  <si>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</si>
  <si>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</si>
  <si>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</si>
  <si>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</si>
  <si>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</si>
  <si>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</si>
  <si>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</si>
  <si>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</si>
  <si>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</si>
  <si>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</si>
  <si>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</si>
  <si>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</si>
  <si>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</si>
  <si>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</si>
  <si>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</si>
  <si>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</si>
  <si>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</si>
  <si>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</si>
  <si>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</si>
  <si>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</si>
  <si>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</si>
  <si>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</si>
  <si>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</si>
  <si>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</si>
  <si>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</si>
  <si>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</si>
  <si>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</si>
  <si>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</si>
  <si>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</si>
  <si>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</si>
  <si>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</si>
  <si>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</si>
  <si>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</si>
  <si>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</si>
  <si>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</si>
  <si>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</si>
  <si>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</si>
  <si>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</si>
  <si>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</si>
  <si>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</si>
  <si>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</si>
  <si>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</si>
  <si>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</si>
  <si>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</si>
  <si>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</si>
  <si>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</si>
  <si>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</si>
  <si>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</si>
  <si>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</si>
  <si>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</si>
  <si>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</si>
  <si>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</si>
  <si>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</si>
  <si>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</si>
  <si>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</si>
  <si>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</si>
  <si>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</si>
  <si>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</si>
  <si>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</si>
  <si>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</si>
  <si>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</si>
  <si>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</si>
  <si>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</si>
  <si>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</si>
  <si>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</si>
  <si>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</si>
  <si>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</si>
  <si>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</si>
  <si>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</si>
  <si>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</si>
  <si>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</si>
  <si>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</si>
  <si>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</si>
  <si>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</si>
  <si>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</si>
  <si>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</si>
  <si>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</si>
  <si>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</si>
  <si>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</si>
  <si>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</si>
  <si>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</si>
  <si>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</si>
  <si>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</si>
  <si>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</si>
  <si>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</si>
  <si>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</si>
  <si>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</si>
  <si>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</si>
  <si>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</si>
  <si>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</si>
  <si>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</si>
  <si>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</si>
  <si>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</si>
  <si>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</si>
  <si>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</si>
  <si>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</si>
  <si>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</si>
  <si>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</si>
  <si>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</si>
  <si>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</si>
  <si>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The Goodwill Excel Center, Public Charter School</t>
  </si>
  <si>
    <t>Rosa Proctor</t>
  </si>
  <si>
    <t>rosa.proctor@dcgoodwill.org</t>
  </si>
  <si>
    <t>202-715-2612</t>
  </si>
  <si>
    <t>FY2019</t>
  </si>
  <si>
    <t>July 1, 2018 - June 30, 2019</t>
  </si>
  <si>
    <t>Contracted Staff</t>
  </si>
  <si>
    <t>Staff Development Expense</t>
  </si>
  <si>
    <t>Real Estate Tax 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</si>
</sst>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0000FF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57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165" fontId="3" fillId="0" borderId="2" xfId="1" applyNumberFormat="1" applyFont="1" applyBorder="1"/>
    <xf numFmtId="0" fontId="69" fillId="62" borderId="0" xfId="0" applyFont="1" applyFill="1" applyAlignment="1">
      <alignment horizontal="left" vertical="center"/>
    </xf>
    <xf numFmtId="0" fontId="70" fillId="61" borderId="0" xfId="981" applyFill="1"/>
    <xf numFmtId="165" fontId="3" fillId="0" borderId="0" xfId="2" applyNumberFormat="1" applyFont="1" applyBorder="1"/>
    <xf numFmtId="165" fontId="3" fillId="2" borderId="27" xfId="1" applyNumberFormat="1" applyFont="1" applyFill="1" applyBorder="1"/>
    <xf numFmtId="165" fontId="3" fillId="2" borderId="28" xfId="1" applyNumberFormat="1" applyFont="1" applyFill="1" applyBorder="1"/>
    <xf numFmtId="165" fontId="3" fillId="2" borderId="25" xfId="1" applyNumberFormat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24" xfId="1" applyFont="1" applyFill="1" applyBorder="1" applyAlignment="1">
      <alignment horizontal="center"/>
    </xf>
    <xf numFmtId="43" fontId="22" fillId="0" borderId="0" xfId="1" applyFont="1" applyBorder="1"/>
    <xf numFmtId="43" fontId="3" fillId="0" borderId="0" xfId="1" applyFont="1" applyFill="1" applyBorder="1"/>
    <xf numFmtId="43" fontId="3" fillId="2" borderId="24" xfId="1" applyFont="1" applyFill="1" applyBorder="1"/>
    <xf numFmtId="43" fontId="3" fillId="2" borderId="25" xfId="1" applyFont="1" applyFill="1" applyBorder="1"/>
    <xf numFmtId="43" fontId="3" fillId="2" borderId="4" xfId="1" applyFont="1" applyFill="1" applyBorder="1"/>
    <xf numFmtId="43" fontId="3" fillId="0" borderId="0" xfId="1" applyFont="1" applyBorder="1"/>
    <xf numFmtId="165" fontId="22" fillId="0" borderId="3" xfId="1" applyNumberFormat="1" applyFont="1" applyFill="1" applyBorder="1"/>
    <xf numFmtId="44" fontId="3" fillId="2" borderId="4" xfId="980" applyFont="1" applyFill="1" applyBorder="1" applyAlignment="1">
      <alignment horizontal="center"/>
    </xf>
    <xf numFmtId="165" fontId="3" fillId="2" borderId="0" xfId="1" applyNumberFormat="1" applyFont="1" applyFill="1" applyBorder="1"/>
    <xf numFmtId="165" fontId="3" fillId="2" borderId="26" xfId="1" applyNumberFormat="1" applyFont="1" applyFill="1" applyBorder="1"/>
    <xf numFmtId="0" fontId="62" fillId="0" borderId="0" xfId="2" applyFont="1" applyFill="1" applyBorder="1"/>
    <xf numFmtId="43" fontId="3" fillId="2" borderId="4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43" fontId="62" fillId="0" borderId="0" xfId="2" applyNumberFormat="1" applyFont="1" applyBorder="1"/>
    <xf numFmtId="43" fontId="3" fillId="0" borderId="0" xfId="2" applyNumberFormat="1" applyFont="1"/>
    <xf numFmtId="43" fontId="3" fillId="2" borderId="24" xfId="1" applyNumberFormat="1" applyFont="1" applyFill="1" applyBorder="1" applyAlignment="1">
      <alignment horizontal="center"/>
    </xf>
    <xf numFmtId="43" fontId="3" fillId="0" borderId="2" xfId="2" applyNumberFormat="1" applyFont="1" applyBorder="1"/>
    <xf numFmtId="43" fontId="22" fillId="0" borderId="3" xfId="1" applyNumberFormat="1" applyFont="1" applyFill="1" applyBorder="1"/>
    <xf numFmtId="43" fontId="62" fillId="0" borderId="0" xfId="1" applyNumberFormat="1" applyFont="1" applyBorder="1"/>
    <xf numFmtId="43" fontId="22" fillId="0" borderId="0" xfId="2" applyNumberFormat="1" applyFont="1" applyBorder="1"/>
    <xf numFmtId="43" fontId="3" fillId="2" borderId="24" xfId="1" applyNumberFormat="1" applyFont="1" applyFill="1" applyBorder="1"/>
    <xf numFmtId="43" fontId="3" fillId="0" borderId="0" xfId="1" applyNumberFormat="1" applyFont="1" applyBorder="1"/>
    <xf numFmtId="43" fontId="3" fillId="0" borderId="0" xfId="2" applyNumberFormat="1" applyFont="1" applyBorder="1"/>
    <xf numFmtId="43" fontId="22" fillId="0" borderId="0" xfId="2" applyNumberFormat="1" applyFont="1" applyFill="1" applyBorder="1"/>
    <xf numFmtId="43" fontId="3" fillId="0" borderId="0" xfId="2" applyNumberFormat="1" applyFont="1" applyFill="1" applyBorder="1"/>
    <xf numFmtId="43" fontId="3" fillId="0" borderId="2" xfId="1" applyFont="1" applyBorder="1"/>
    <xf numFmtId="43" fontId="22" fillId="0" borderId="1" xfId="1" applyFont="1" applyBorder="1"/>
    <xf numFmtId="43" fontId="22" fillId="0" borderId="2" xfId="1" applyFont="1" applyFill="1" applyBorder="1"/>
    <xf numFmtId="0" fontId="71" fillId="0" borderId="0" xfId="2" applyFont="1" applyBorder="1"/>
    <xf numFmtId="0" fontId="71" fillId="0" borderId="0" xfId="2" applyFont="1" applyFill="1" applyBorder="1"/>
    <xf numFmtId="44" fontId="22" fillId="0" borderId="29" xfId="980" applyFont="1" applyFill="1" applyBorder="1"/>
    <xf numFmtId="44" fontId="62" fillId="0" borderId="29" xfId="980" applyFont="1" applyBorder="1"/>
    <xf numFmtId="44" fontId="22" fillId="0" borderId="29" xfId="980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43" fontId="22" fillId="0" borderId="0" xfId="1" applyFont="1"/>
    <xf numFmtId="43" fontId="22" fillId="0" borderId="2" xfId="1" applyFont="1" applyBorder="1"/>
    <xf numFmtId="44" fontId="22" fillId="0" borderId="29" xfId="980" applyFont="1" applyBorder="1"/>
    <xf numFmtId="43" fontId="22" fillId="0" borderId="0" xfId="1" applyNumberFormat="1" applyFont="1"/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EC%20FY2019%20Budget%20Export%20from%20PP%205_29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Budget"/>
      <sheetName val="CY Budget vs PY"/>
      <sheetName val="GEC Budget Mgmt Reporter"/>
    </sheetNames>
    <sheetDataSet>
      <sheetData sheetId="0">
        <row r="127">
          <cell r="O127">
            <v>3149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a.proctor@dcgoodwill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A15" sqref="A15"/>
    </sheetView>
  </sheetViews>
  <sheetFormatPr defaultColWidth="9.1796875" defaultRowHeight="13" x14ac:dyDescent="0.3"/>
  <cols>
    <col min="1" max="1" width="49.7265625" style="70" bestFit="1" customWidth="1"/>
    <col min="2" max="3" width="9.1796875" style="70"/>
    <col min="4" max="4" width="52.453125" style="70" customWidth="1"/>
    <col min="5" max="16384" width="9.1796875" style="70"/>
  </cols>
  <sheetData>
    <row r="1" spans="1:1" x14ac:dyDescent="0.3">
      <c r="A1" s="69" t="s">
        <v>135</v>
      </c>
    </row>
    <row r="2" spans="1:1" x14ac:dyDescent="0.3">
      <c r="A2" s="71" t="s">
        <v>183</v>
      </c>
    </row>
    <row r="4" spans="1:1" x14ac:dyDescent="0.3">
      <c r="A4" s="71" t="s">
        <v>184</v>
      </c>
    </row>
    <row r="5" spans="1:1" ht="14.5" x14ac:dyDescent="0.35">
      <c r="A5" s="109" t="s">
        <v>185</v>
      </c>
    </row>
    <row r="6" spans="1:1" x14ac:dyDescent="0.3">
      <c r="A6" s="71" t="s">
        <v>186</v>
      </c>
    </row>
    <row r="8" spans="1:1" x14ac:dyDescent="0.3">
      <c r="A8" s="71" t="s">
        <v>187</v>
      </c>
    </row>
    <row r="9" spans="1:1" x14ac:dyDescent="0.3">
      <c r="A9" s="71" t="s">
        <v>188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10" zoomScaleNormal="115" zoomScaleSheetLayoutView="100" zoomScalePageLayoutView="115" workbookViewId="0">
      <selection activeCell="G21" sqref="G21"/>
    </sheetView>
  </sheetViews>
  <sheetFormatPr defaultColWidth="7.453125" defaultRowHeight="13" x14ac:dyDescent="0.3"/>
  <cols>
    <col min="1" max="1" width="31.453125" style="3" customWidth="1"/>
    <col min="2" max="2" width="26.453125" style="35" customWidth="1"/>
    <col min="3" max="4" width="15.7265625" style="35" customWidth="1"/>
    <col min="5" max="5" width="12" style="3" bestFit="1" customWidth="1"/>
    <col min="6" max="6" width="11.1796875" style="3" bestFit="1" customWidth="1"/>
    <col min="7" max="16384" width="7.453125" style="3"/>
  </cols>
  <sheetData>
    <row r="1" spans="1:4" x14ac:dyDescent="0.3">
      <c r="A1" s="72" t="str">
        <f>'Cover Sheet'!A2</f>
        <v>The Goodwill Excel Center, Public Charter School</v>
      </c>
    </row>
    <row r="2" spans="1:4" x14ac:dyDescent="0.3">
      <c r="A2" s="3" t="str">
        <f>'Cover Sheet'!A8&amp;" Enrollment Data"</f>
        <v>FY2019 Enrollment Data</v>
      </c>
    </row>
    <row r="3" spans="1:4" x14ac:dyDescent="0.3">
      <c r="A3" s="14"/>
      <c r="B3" s="15"/>
      <c r="C3" s="16"/>
      <c r="D3" s="16"/>
    </row>
    <row r="4" spans="1:4" ht="31.5" customHeight="1" x14ac:dyDescent="0.3">
      <c r="A4" s="150" t="s">
        <v>38</v>
      </c>
      <c r="B4" s="149" t="s">
        <v>81</v>
      </c>
      <c r="C4" s="149" t="s">
        <v>122</v>
      </c>
      <c r="D4" s="149" t="s">
        <v>121</v>
      </c>
    </row>
    <row r="5" spans="1:4" ht="16.5" customHeight="1" x14ac:dyDescent="0.3">
      <c r="A5" s="151"/>
      <c r="B5" s="149"/>
      <c r="C5" s="149"/>
      <c r="D5" s="149"/>
    </row>
    <row r="6" spans="1:4" ht="12.75" customHeight="1" x14ac:dyDescent="0.3">
      <c r="A6" s="8" t="s">
        <v>39</v>
      </c>
      <c r="B6" s="36"/>
      <c r="C6" s="37"/>
      <c r="D6" s="37"/>
    </row>
    <row r="7" spans="1:4" ht="12.75" customHeight="1" x14ac:dyDescent="0.3">
      <c r="A7" s="8" t="s">
        <v>40</v>
      </c>
      <c r="B7" s="36"/>
      <c r="C7" s="37"/>
      <c r="D7" s="37"/>
    </row>
    <row r="8" spans="1:4" ht="12.75" customHeight="1" x14ac:dyDescent="0.3">
      <c r="A8" s="8" t="s">
        <v>41</v>
      </c>
      <c r="B8" s="36"/>
      <c r="C8" s="37"/>
      <c r="D8" s="37"/>
    </row>
    <row r="9" spans="1:4" ht="12.75" customHeight="1" x14ac:dyDescent="0.3">
      <c r="A9" s="8" t="s">
        <v>42</v>
      </c>
      <c r="B9" s="36"/>
      <c r="C9" s="37"/>
      <c r="D9" s="37"/>
    </row>
    <row r="10" spans="1:4" ht="12.75" customHeight="1" x14ac:dyDescent="0.3">
      <c r="A10" s="8" t="s">
        <v>43</v>
      </c>
      <c r="B10" s="36"/>
      <c r="C10" s="37"/>
      <c r="D10" s="37"/>
    </row>
    <row r="11" spans="1:4" ht="12.75" customHeight="1" x14ac:dyDescent="0.3">
      <c r="A11" s="8" t="s">
        <v>44</v>
      </c>
      <c r="B11" s="36"/>
      <c r="C11" s="37"/>
      <c r="D11" s="37"/>
    </row>
    <row r="12" spans="1:4" ht="12.75" customHeight="1" x14ac:dyDescent="0.3">
      <c r="A12" s="8" t="s">
        <v>45</v>
      </c>
      <c r="B12" s="36"/>
      <c r="C12" s="37"/>
      <c r="D12" s="37"/>
    </row>
    <row r="13" spans="1:4" ht="12.75" customHeight="1" x14ac:dyDescent="0.3">
      <c r="A13" s="8" t="s">
        <v>46</v>
      </c>
      <c r="B13" s="36"/>
      <c r="C13" s="37"/>
      <c r="D13" s="37"/>
    </row>
    <row r="14" spans="1:4" ht="12.75" customHeight="1" x14ac:dyDescent="0.3">
      <c r="A14" s="9" t="s">
        <v>47</v>
      </c>
      <c r="B14" s="36"/>
      <c r="C14" s="37"/>
      <c r="D14" s="37"/>
    </row>
    <row r="15" spans="1:4" ht="12.75" customHeight="1" x14ac:dyDescent="0.3">
      <c r="A15" s="9" t="s">
        <v>48</v>
      </c>
      <c r="B15" s="36"/>
      <c r="C15" s="37"/>
      <c r="D15" s="37"/>
    </row>
    <row r="16" spans="1:4" ht="12.75" customHeight="1" x14ac:dyDescent="0.3">
      <c r="A16" s="9" t="s">
        <v>49</v>
      </c>
      <c r="B16" s="36"/>
      <c r="C16" s="37"/>
      <c r="D16" s="37"/>
    </row>
    <row r="17" spans="1:4" ht="12.75" customHeight="1" x14ac:dyDescent="0.3">
      <c r="A17" s="8" t="s">
        <v>50</v>
      </c>
      <c r="B17" s="36"/>
      <c r="C17" s="37"/>
      <c r="D17" s="37"/>
    </row>
    <row r="18" spans="1:4" ht="12.75" customHeight="1" x14ac:dyDescent="0.3">
      <c r="A18" s="8" t="s">
        <v>51</v>
      </c>
      <c r="B18" s="36"/>
      <c r="C18" s="37"/>
      <c r="D18" s="37"/>
    </row>
    <row r="19" spans="1:4" ht="12.75" customHeight="1" x14ac:dyDescent="0.3">
      <c r="A19" s="8" t="s">
        <v>52</v>
      </c>
      <c r="B19" s="36"/>
      <c r="C19" s="37"/>
      <c r="D19" s="37"/>
    </row>
    <row r="20" spans="1:4" ht="12.75" customHeight="1" x14ac:dyDescent="0.3">
      <c r="A20" s="8" t="s">
        <v>53</v>
      </c>
      <c r="B20" s="36"/>
      <c r="C20" s="37">
        <v>324</v>
      </c>
      <c r="D20" s="37"/>
    </row>
    <row r="21" spans="1:4" ht="12.75" customHeight="1" x14ac:dyDescent="0.3">
      <c r="A21" s="8" t="s">
        <v>54</v>
      </c>
      <c r="B21" s="36"/>
      <c r="C21" s="37"/>
      <c r="D21" s="37"/>
    </row>
    <row r="22" spans="1:4" ht="12.75" customHeight="1" x14ac:dyDescent="0.3">
      <c r="A22" s="8" t="s">
        <v>55</v>
      </c>
      <c r="B22" s="36"/>
      <c r="C22" s="37"/>
      <c r="D22" s="37"/>
    </row>
    <row r="23" spans="1:4" ht="13.5" customHeight="1" x14ac:dyDescent="0.3">
      <c r="A23" s="9" t="s">
        <v>56</v>
      </c>
      <c r="B23" s="36"/>
      <c r="C23" s="37"/>
      <c r="D23" s="37"/>
    </row>
    <row r="24" spans="1:4" x14ac:dyDescent="0.3">
      <c r="A24" s="17" t="s">
        <v>57</v>
      </c>
      <c r="B24" s="13">
        <f>SUM(B6:B23)</f>
        <v>0</v>
      </c>
      <c r="C24" s="13">
        <f>SUM(C6:C23)</f>
        <v>324</v>
      </c>
      <c r="D24" s="13">
        <f>SUM(D6:D23)</f>
        <v>0</v>
      </c>
    </row>
    <row r="25" spans="1:4" x14ac:dyDescent="0.3">
      <c r="A25" s="18"/>
      <c r="B25" s="19"/>
      <c r="C25" s="11"/>
      <c r="D25" s="11"/>
    </row>
    <row r="26" spans="1:4" ht="26" x14ac:dyDescent="0.3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3">
      <c r="A27" s="8" t="s">
        <v>59</v>
      </c>
      <c r="B27" s="36"/>
      <c r="C27" s="37">
        <v>5</v>
      </c>
      <c r="D27" s="37"/>
    </row>
    <row r="28" spans="1:4" ht="12.75" customHeight="1" x14ac:dyDescent="0.3">
      <c r="A28" s="8" t="s">
        <v>60</v>
      </c>
      <c r="B28" s="36"/>
      <c r="C28" s="37">
        <v>13</v>
      </c>
      <c r="D28" s="37"/>
    </row>
    <row r="29" spans="1:4" ht="12.75" customHeight="1" x14ac:dyDescent="0.3">
      <c r="A29" s="8" t="s">
        <v>61</v>
      </c>
      <c r="B29" s="36"/>
      <c r="C29" s="37">
        <v>5</v>
      </c>
      <c r="D29" s="37"/>
    </row>
    <row r="30" spans="1:4" ht="12.75" customHeight="1" x14ac:dyDescent="0.3">
      <c r="A30" s="8" t="s">
        <v>62</v>
      </c>
      <c r="B30" s="36"/>
      <c r="C30" s="37"/>
      <c r="D30" s="37"/>
    </row>
    <row r="31" spans="1:4" ht="13.5" customHeight="1" x14ac:dyDescent="0.3">
      <c r="A31" s="17" t="s">
        <v>63</v>
      </c>
      <c r="B31" s="13">
        <f>SUM(B27:B30)</f>
        <v>0</v>
      </c>
      <c r="C31" s="13">
        <f>SUM(C27:C30)</f>
        <v>23</v>
      </c>
      <c r="D31" s="13">
        <f>SUM(D27:D30)</f>
        <v>0</v>
      </c>
    </row>
    <row r="32" spans="1:4" ht="13.5" customHeight="1" x14ac:dyDescent="0.3">
      <c r="A32" s="21"/>
      <c r="B32" s="22"/>
      <c r="C32" s="11"/>
      <c r="D32" s="11"/>
    </row>
    <row r="33" spans="1:6" ht="13.5" x14ac:dyDescent="0.35">
      <c r="A33" s="23"/>
      <c r="B33" s="22"/>
      <c r="C33" s="11"/>
      <c r="D33" s="11"/>
    </row>
    <row r="34" spans="1:6" ht="32.25" customHeight="1" x14ac:dyDescent="0.3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3">
      <c r="A35" s="12" t="s">
        <v>65</v>
      </c>
      <c r="B35" s="38"/>
      <c r="C35" s="39"/>
      <c r="D35" s="39"/>
    </row>
    <row r="36" spans="1:6" x14ac:dyDescent="0.3">
      <c r="A36" s="21"/>
      <c r="B36" s="22"/>
      <c r="C36" s="11"/>
      <c r="D36" s="11"/>
    </row>
    <row r="37" spans="1:6" ht="12.75" customHeight="1" x14ac:dyDescent="0.3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3">
      <c r="A38" s="7" t="s">
        <v>67</v>
      </c>
      <c r="B38" s="40"/>
      <c r="C38" s="37"/>
      <c r="D38" s="37"/>
    </row>
    <row r="39" spans="1:6" ht="12.75" customHeight="1" x14ac:dyDescent="0.3">
      <c r="A39" s="7" t="s">
        <v>68</v>
      </c>
      <c r="B39" s="40"/>
      <c r="C39" s="37"/>
      <c r="D39" s="37"/>
    </row>
    <row r="40" spans="1:6" ht="12.75" customHeight="1" x14ac:dyDescent="0.3">
      <c r="A40" s="7" t="s">
        <v>69</v>
      </c>
      <c r="B40" s="40"/>
      <c r="C40" s="37"/>
      <c r="D40" s="37"/>
      <c r="F40" s="4"/>
    </row>
    <row r="41" spans="1:6" ht="12.75" customHeight="1" x14ac:dyDescent="0.3">
      <c r="A41" s="7" t="s">
        <v>70</v>
      </c>
      <c r="B41" s="40"/>
      <c r="C41" s="37"/>
      <c r="D41" s="37"/>
      <c r="F41" s="4"/>
    </row>
    <row r="42" spans="1:6" ht="13.5" customHeight="1" x14ac:dyDescent="0.3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3">
      <c r="A43" s="18"/>
      <c r="B43" s="22"/>
      <c r="C43" s="25"/>
      <c r="D43" s="25"/>
      <c r="F43" s="4"/>
    </row>
    <row r="44" spans="1:6" ht="26" x14ac:dyDescent="0.3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3">
      <c r="A45" s="12" t="s">
        <v>73</v>
      </c>
      <c r="B45" s="41"/>
      <c r="C45" s="39"/>
      <c r="D45" s="39"/>
      <c r="F45" s="4"/>
    </row>
    <row r="46" spans="1:6" ht="13.5" customHeight="1" x14ac:dyDescent="0.3">
      <c r="A46" s="21"/>
      <c r="B46" s="22"/>
      <c r="C46" s="27"/>
      <c r="D46" s="27"/>
      <c r="F46" s="4"/>
    </row>
    <row r="47" spans="1:6" ht="12.75" customHeight="1" x14ac:dyDescent="0.3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3">
      <c r="A48" s="12" t="s">
        <v>74</v>
      </c>
      <c r="B48" s="38"/>
      <c r="C48" s="39"/>
      <c r="D48" s="39"/>
      <c r="F48" s="4"/>
    </row>
    <row r="49" spans="1:6" x14ac:dyDescent="0.3">
      <c r="A49" s="21"/>
      <c r="B49" s="22"/>
      <c r="C49" s="27"/>
      <c r="D49" s="27"/>
      <c r="F49" s="4"/>
    </row>
    <row r="50" spans="1:6" ht="12.75" customHeight="1" x14ac:dyDescent="0.3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3">
      <c r="A51" s="12" t="s">
        <v>120</v>
      </c>
      <c r="B51" s="38"/>
      <c r="C51" s="39">
        <v>324</v>
      </c>
      <c r="D51" s="39"/>
      <c r="F51" s="4"/>
    </row>
    <row r="52" spans="1:6" x14ac:dyDescent="0.3">
      <c r="A52" s="28"/>
      <c r="B52" s="10"/>
      <c r="C52" s="29"/>
      <c r="D52" s="29"/>
      <c r="F52" s="4"/>
    </row>
    <row r="53" spans="1:6" ht="26" x14ac:dyDescent="0.3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3">
      <c r="A54" s="7" t="s">
        <v>76</v>
      </c>
      <c r="B54" s="42"/>
      <c r="C54" s="37"/>
      <c r="D54" s="37"/>
      <c r="F54" s="4"/>
    </row>
    <row r="55" spans="1:6" ht="12.75" customHeight="1" x14ac:dyDescent="0.3">
      <c r="A55" s="7" t="s">
        <v>77</v>
      </c>
      <c r="B55" s="42"/>
      <c r="C55" s="37"/>
      <c r="D55" s="37"/>
      <c r="F55" s="4"/>
    </row>
    <row r="56" spans="1:6" ht="12.75" customHeight="1" x14ac:dyDescent="0.3">
      <c r="A56" s="7" t="s">
        <v>78</v>
      </c>
      <c r="B56" s="42"/>
      <c r="C56" s="37"/>
      <c r="D56" s="37"/>
      <c r="F56" s="4"/>
    </row>
    <row r="57" spans="1:6" ht="12.75" customHeight="1" x14ac:dyDescent="0.3">
      <c r="A57" s="7" t="s">
        <v>79</v>
      </c>
      <c r="B57" s="42"/>
      <c r="C57" s="37"/>
      <c r="D57" s="37"/>
      <c r="F57" s="4"/>
    </row>
    <row r="58" spans="1:6" ht="14.25" customHeight="1" x14ac:dyDescent="0.3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3">
      <c r="A59" s="5"/>
      <c r="B59" s="10"/>
      <c r="C59" s="11"/>
      <c r="D59" s="11"/>
      <c r="F59" s="4"/>
    </row>
    <row r="60" spans="1:6" x14ac:dyDescent="0.3">
      <c r="A60" s="31"/>
      <c r="B60" s="32"/>
      <c r="C60" s="32"/>
      <c r="D60" s="32"/>
      <c r="F60" s="4"/>
    </row>
    <row r="61" spans="1:6" x14ac:dyDescent="0.3">
      <c r="A61" s="33"/>
      <c r="B61" s="34"/>
      <c r="C61" s="34"/>
      <c r="D61" s="34"/>
      <c r="E61" s="4"/>
      <c r="F61" s="6"/>
    </row>
    <row r="62" spans="1:6" x14ac:dyDescent="0.3">
      <c r="F62" s="4"/>
    </row>
    <row r="63" spans="1:6" x14ac:dyDescent="0.3">
      <c r="F63" s="4"/>
    </row>
    <row r="64" spans="1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70"/>
  <sheetViews>
    <sheetView showGridLines="0" tabSelected="1" view="pageBreakPreview" topLeftCell="M1" zoomScaleSheetLayoutView="100" workbookViewId="0">
      <selection activeCell="B27" sqref="B27:B28"/>
    </sheetView>
  </sheetViews>
  <sheetFormatPr defaultColWidth="9.1796875" defaultRowHeight="12.75" customHeight="1" x14ac:dyDescent="0.3"/>
  <cols>
    <col min="1" max="1" width="1.81640625" style="43" customWidth="1"/>
    <col min="2" max="2" width="45.81640625" style="43" bestFit="1" customWidth="1"/>
    <col min="3" max="3" width="2.81640625" style="43" customWidth="1"/>
    <col min="4" max="4" width="12.54296875" style="43" customWidth="1"/>
    <col min="5" max="5" width="2.7265625" style="2" customWidth="1"/>
    <col min="6" max="6" width="10.7265625" style="44" customWidth="1"/>
    <col min="7" max="7" width="2.7265625" style="2" customWidth="1"/>
    <col min="8" max="10" width="10.7265625" style="43" customWidth="1"/>
    <col min="11" max="11" width="11.6328125" style="43" bestFit="1" customWidth="1"/>
    <col min="12" max="13" width="10.7265625" style="43" customWidth="1"/>
    <col min="14" max="14" width="11.1796875" style="43" bestFit="1" customWidth="1"/>
    <col min="15" max="15" width="11.6328125" style="43" bestFit="1" customWidth="1"/>
    <col min="16" max="18" width="10.7265625" style="43" customWidth="1"/>
    <col min="19" max="19" width="12.54296875" style="43" bestFit="1" customWidth="1"/>
    <col min="20" max="21" width="10.7265625" style="43" customWidth="1"/>
    <col min="22" max="22" width="10.26953125" style="43" bestFit="1" customWidth="1"/>
    <col min="23" max="23" width="11.6328125" style="43" bestFit="1" customWidth="1"/>
    <col min="24" max="24" width="2.7265625" style="43" customWidth="1"/>
    <col min="25" max="25" width="14.81640625" style="43" customWidth="1"/>
    <col min="26" max="16384" width="9.1796875" style="43"/>
  </cols>
  <sheetData>
    <row r="1" spans="1:26" ht="12.75" customHeight="1" x14ac:dyDescent="0.3">
      <c r="A1" s="61" t="str">
        <f>'Cover Sheet'!A2</f>
        <v>The Goodwill Excel Center, Public Charter School</v>
      </c>
      <c r="B1" s="61"/>
    </row>
    <row r="2" spans="1:26" ht="12.75" customHeight="1" x14ac:dyDescent="0.3">
      <c r="A2" s="43" t="str">
        <f>'Cover Sheet'!A8&amp;" Annual Budget"</f>
        <v>FY2019 Annual Budget</v>
      </c>
    </row>
    <row r="3" spans="1:26" ht="13" x14ac:dyDescent="0.3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6" ht="13" x14ac:dyDescent="0.3">
      <c r="A4" s="2"/>
      <c r="B4" s="2"/>
      <c r="C4" s="45"/>
      <c r="D4" s="48" t="s">
        <v>148</v>
      </c>
      <c r="E4" s="49"/>
      <c r="F4" s="49"/>
      <c r="G4" s="49"/>
      <c r="H4" s="48" t="s">
        <v>136</v>
      </c>
      <c r="I4" s="48" t="s">
        <v>137</v>
      </c>
      <c r="J4" s="48" t="s">
        <v>138</v>
      </c>
      <c r="K4" s="48" t="s">
        <v>82</v>
      </c>
      <c r="L4" s="48" t="s">
        <v>139</v>
      </c>
      <c r="M4" s="48" t="s">
        <v>140</v>
      </c>
      <c r="N4" s="48" t="s">
        <v>141</v>
      </c>
      <c r="O4" s="48" t="s">
        <v>83</v>
      </c>
      <c r="P4" s="48" t="s">
        <v>142</v>
      </c>
      <c r="Q4" s="48" t="s">
        <v>143</v>
      </c>
      <c r="R4" s="48" t="s">
        <v>144</v>
      </c>
      <c r="S4" s="48" t="s">
        <v>84</v>
      </c>
      <c r="T4" s="48" t="s">
        <v>145</v>
      </c>
      <c r="U4" s="48" t="s">
        <v>146</v>
      </c>
      <c r="V4" s="48" t="s">
        <v>147</v>
      </c>
      <c r="W4" s="48" t="s">
        <v>85</v>
      </c>
      <c r="X4" s="45"/>
      <c r="Y4" s="48" t="s">
        <v>149</v>
      </c>
    </row>
    <row r="5" spans="1:26" ht="13" x14ac:dyDescent="0.3">
      <c r="B5" s="2"/>
      <c r="C5" s="45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5"/>
      <c r="Y5" s="50" t="s">
        <v>112</v>
      </c>
    </row>
    <row r="6" spans="1:26" ht="13" x14ac:dyDescent="0.3">
      <c r="A6" s="52" t="s">
        <v>4</v>
      </c>
      <c r="B6" s="2"/>
      <c r="C6" s="45"/>
      <c r="X6" s="45"/>
    </row>
    <row r="7" spans="1:26" ht="13" x14ac:dyDescent="0.3">
      <c r="A7" s="46"/>
      <c r="B7" s="46" t="s">
        <v>152</v>
      </c>
      <c r="C7" s="45"/>
      <c r="D7" s="123">
        <v>4196227</v>
      </c>
      <c r="E7" s="54"/>
      <c r="F7" s="54"/>
      <c r="G7" s="54"/>
      <c r="H7" s="127">
        <v>351076.12</v>
      </c>
      <c r="I7" s="127">
        <v>351076.12</v>
      </c>
      <c r="J7" s="127">
        <v>351076.12</v>
      </c>
      <c r="K7" s="128">
        <f>SUM(H7:J7)</f>
        <v>1053228.3599999999</v>
      </c>
      <c r="L7" s="127">
        <v>351076.12</v>
      </c>
      <c r="M7" s="127">
        <v>351076.12</v>
      </c>
      <c r="N7" s="127">
        <v>351076.12</v>
      </c>
      <c r="O7" s="128">
        <f>SUM(L7:N7)</f>
        <v>1053228.3599999999</v>
      </c>
      <c r="P7" s="127">
        <v>351076.12</v>
      </c>
      <c r="Q7" s="127">
        <v>351076.12</v>
      </c>
      <c r="R7" s="127">
        <v>351076.12</v>
      </c>
      <c r="S7" s="128">
        <f>SUM(P7:R7)</f>
        <v>1053228.3599999999</v>
      </c>
      <c r="T7" s="127">
        <v>351076.12</v>
      </c>
      <c r="U7" s="127">
        <v>351076.12</v>
      </c>
      <c r="V7" s="127">
        <v>351076.12</v>
      </c>
      <c r="W7" s="128">
        <f>SUM(T7:V7)</f>
        <v>1053228.3599999999</v>
      </c>
      <c r="X7" s="129"/>
      <c r="Y7" s="130">
        <f>SUM(K7,O7,S7,W7)</f>
        <v>4212913.4399999995</v>
      </c>
      <c r="Z7" s="47"/>
    </row>
    <row r="8" spans="1:26" ht="13" x14ac:dyDescent="0.3">
      <c r="A8" s="46"/>
      <c r="B8" s="46" t="s">
        <v>153</v>
      </c>
      <c r="C8" s="45"/>
      <c r="D8" s="114">
        <f>333962+753257</f>
        <v>1087219</v>
      </c>
      <c r="E8" s="54"/>
      <c r="F8" s="54"/>
      <c r="G8" s="54"/>
      <c r="H8" s="127">
        <v>93773.06</v>
      </c>
      <c r="I8" s="127">
        <v>93773.06</v>
      </c>
      <c r="J8" s="127">
        <v>93773.06</v>
      </c>
      <c r="K8" s="128">
        <f t="shared" ref="K8:K15" si="1">SUM(H8:J8)</f>
        <v>281319.18</v>
      </c>
      <c r="L8" s="127">
        <v>93773.06</v>
      </c>
      <c r="M8" s="127">
        <v>93773.06</v>
      </c>
      <c r="N8" s="127">
        <v>93773.06</v>
      </c>
      <c r="O8" s="128">
        <f t="shared" ref="O8:O15" si="2">SUM(L8:N8)</f>
        <v>281319.18</v>
      </c>
      <c r="P8" s="127">
        <v>93773.06</v>
      </c>
      <c r="Q8" s="127">
        <v>93773.06</v>
      </c>
      <c r="R8" s="127">
        <v>93773.06</v>
      </c>
      <c r="S8" s="128">
        <f t="shared" ref="S8:S15" si="3">SUM(P8:R8)</f>
        <v>281319.18</v>
      </c>
      <c r="T8" s="127">
        <v>93773.06</v>
      </c>
      <c r="U8" s="127">
        <v>93773.06</v>
      </c>
      <c r="V8" s="127">
        <v>93773.06</v>
      </c>
      <c r="W8" s="128">
        <f t="shared" ref="W8:W15" si="4">SUM(T8:V8)</f>
        <v>281319.18</v>
      </c>
      <c r="X8" s="129"/>
      <c r="Y8" s="130">
        <f t="shared" ref="Y8:Y15" si="5">SUM(K8,O8,S8,W8)</f>
        <v>1125276.72</v>
      </c>
      <c r="Z8" s="47"/>
    </row>
    <row r="9" spans="1:26" ht="13" x14ac:dyDescent="0.3">
      <c r="A9" s="46"/>
      <c r="B9" s="46" t="s">
        <v>5</v>
      </c>
      <c r="C9" s="45"/>
      <c r="D9" s="114">
        <v>1117455</v>
      </c>
      <c r="E9" s="54"/>
      <c r="F9" s="54"/>
      <c r="G9" s="54"/>
      <c r="H9" s="127">
        <v>88100.14</v>
      </c>
      <c r="I9" s="127">
        <v>88100.14</v>
      </c>
      <c r="J9" s="127">
        <v>88100.14</v>
      </c>
      <c r="K9" s="128">
        <f t="shared" si="1"/>
        <v>264300.42</v>
      </c>
      <c r="L9" s="127">
        <v>88100.14</v>
      </c>
      <c r="M9" s="127">
        <v>88100.14</v>
      </c>
      <c r="N9" s="127">
        <v>88100.14</v>
      </c>
      <c r="O9" s="128">
        <f t="shared" si="2"/>
        <v>264300.42</v>
      </c>
      <c r="P9" s="127">
        <v>88100.14</v>
      </c>
      <c r="Q9" s="127">
        <v>88100.14</v>
      </c>
      <c r="R9" s="127">
        <v>88100.14</v>
      </c>
      <c r="S9" s="128">
        <f t="shared" si="3"/>
        <v>264300.42</v>
      </c>
      <c r="T9" s="127">
        <v>88100.14</v>
      </c>
      <c r="U9" s="127">
        <v>88100.14</v>
      </c>
      <c r="V9" s="127">
        <v>88100.14</v>
      </c>
      <c r="W9" s="128">
        <f t="shared" si="4"/>
        <v>264300.42</v>
      </c>
      <c r="X9" s="129"/>
      <c r="Y9" s="130">
        <f t="shared" si="5"/>
        <v>1057201.68</v>
      </c>
      <c r="Z9" s="47"/>
    </row>
    <row r="10" spans="1:26" ht="13" x14ac:dyDescent="0.3">
      <c r="A10" s="46"/>
      <c r="B10" s="46" t="s">
        <v>166</v>
      </c>
      <c r="C10" s="45"/>
      <c r="D10" s="114"/>
      <c r="E10" s="54"/>
      <c r="F10" s="54"/>
      <c r="G10" s="54"/>
      <c r="H10" s="127"/>
      <c r="I10" s="127"/>
      <c r="J10" s="127"/>
      <c r="K10" s="128">
        <f t="shared" si="1"/>
        <v>0</v>
      </c>
      <c r="L10" s="127"/>
      <c r="M10" s="127"/>
      <c r="N10" s="127"/>
      <c r="O10" s="128">
        <f t="shared" si="2"/>
        <v>0</v>
      </c>
      <c r="P10" s="127"/>
      <c r="Q10" s="127"/>
      <c r="R10" s="127"/>
      <c r="S10" s="128">
        <f t="shared" si="3"/>
        <v>0</v>
      </c>
      <c r="T10" s="127"/>
      <c r="U10" s="127"/>
      <c r="V10" s="127"/>
      <c r="W10" s="128">
        <f t="shared" si="4"/>
        <v>0</v>
      </c>
      <c r="X10" s="129"/>
      <c r="Y10" s="130">
        <f t="shared" si="5"/>
        <v>0</v>
      </c>
      <c r="Z10" s="47"/>
    </row>
    <row r="11" spans="1:26" ht="13" x14ac:dyDescent="0.3">
      <c r="A11" s="46"/>
      <c r="B11" s="46" t="s">
        <v>6</v>
      </c>
      <c r="C11" s="45"/>
      <c r="D11" s="114"/>
      <c r="E11" s="54"/>
      <c r="F11" s="54"/>
      <c r="G11" s="54"/>
      <c r="H11" s="127"/>
      <c r="I11" s="127"/>
      <c r="J11" s="127"/>
      <c r="K11" s="128">
        <f t="shared" si="1"/>
        <v>0</v>
      </c>
      <c r="L11" s="127"/>
      <c r="M11" s="127"/>
      <c r="N11" s="127"/>
      <c r="O11" s="128">
        <f t="shared" si="2"/>
        <v>0</v>
      </c>
      <c r="P11" s="127"/>
      <c r="Q11" s="127"/>
      <c r="R11" s="127"/>
      <c r="S11" s="128">
        <f t="shared" si="3"/>
        <v>0</v>
      </c>
      <c r="T11" s="127"/>
      <c r="U11" s="127"/>
      <c r="V11" s="127"/>
      <c r="W11" s="128">
        <f t="shared" si="4"/>
        <v>0</v>
      </c>
      <c r="X11" s="129"/>
      <c r="Y11" s="130">
        <f t="shared" si="5"/>
        <v>0</v>
      </c>
      <c r="Z11" s="47"/>
    </row>
    <row r="12" spans="1:26" ht="13" x14ac:dyDescent="0.3">
      <c r="A12" s="46"/>
      <c r="B12" s="46" t="s">
        <v>7</v>
      </c>
      <c r="C12" s="45"/>
      <c r="D12" s="114"/>
      <c r="E12" s="54"/>
      <c r="F12" s="54"/>
      <c r="G12" s="54"/>
      <c r="H12" s="127"/>
      <c r="I12" s="127"/>
      <c r="J12" s="127"/>
      <c r="K12" s="128">
        <f t="shared" si="1"/>
        <v>0</v>
      </c>
      <c r="L12" s="127"/>
      <c r="M12" s="127"/>
      <c r="N12" s="127"/>
      <c r="O12" s="128">
        <f t="shared" si="2"/>
        <v>0</v>
      </c>
      <c r="P12" s="127"/>
      <c r="Q12" s="127"/>
      <c r="R12" s="127"/>
      <c r="S12" s="128">
        <f t="shared" si="3"/>
        <v>0</v>
      </c>
      <c r="T12" s="127"/>
      <c r="U12" s="127"/>
      <c r="V12" s="127"/>
      <c r="W12" s="128">
        <f t="shared" si="4"/>
        <v>0</v>
      </c>
      <c r="X12" s="129"/>
      <c r="Y12" s="130">
        <f t="shared" si="5"/>
        <v>0</v>
      </c>
      <c r="Z12" s="47"/>
    </row>
    <row r="13" spans="1:26" ht="13" x14ac:dyDescent="0.3">
      <c r="A13" s="46"/>
      <c r="B13" s="46" t="s">
        <v>8</v>
      </c>
      <c r="C13" s="45"/>
      <c r="D13" s="114"/>
      <c r="E13" s="54"/>
      <c r="F13" s="54"/>
      <c r="G13" s="54"/>
      <c r="H13" s="127"/>
      <c r="I13" s="127"/>
      <c r="J13" s="127"/>
      <c r="K13" s="128">
        <f t="shared" si="1"/>
        <v>0</v>
      </c>
      <c r="L13" s="127"/>
      <c r="M13" s="127"/>
      <c r="N13" s="127"/>
      <c r="O13" s="128">
        <f t="shared" si="2"/>
        <v>0</v>
      </c>
      <c r="P13" s="127"/>
      <c r="Q13" s="127"/>
      <c r="R13" s="127"/>
      <c r="S13" s="128">
        <f t="shared" si="3"/>
        <v>0</v>
      </c>
      <c r="T13" s="127"/>
      <c r="U13" s="127"/>
      <c r="V13" s="127"/>
      <c r="W13" s="128">
        <f t="shared" si="4"/>
        <v>0</v>
      </c>
      <c r="X13" s="129"/>
      <c r="Y13" s="130">
        <f t="shared" si="5"/>
        <v>0</v>
      </c>
      <c r="Z13" s="47"/>
    </row>
    <row r="14" spans="1:26" ht="13" x14ac:dyDescent="0.3">
      <c r="A14" s="46"/>
      <c r="B14" s="46" t="s">
        <v>154</v>
      </c>
      <c r="C14" s="45"/>
      <c r="D14" s="115"/>
      <c r="E14" s="54"/>
      <c r="F14" s="54"/>
      <c r="G14" s="54"/>
      <c r="H14" s="131"/>
      <c r="I14" s="131"/>
      <c r="J14" s="131"/>
      <c r="K14" s="128">
        <f t="shared" si="1"/>
        <v>0</v>
      </c>
      <c r="L14" s="131"/>
      <c r="M14" s="131"/>
      <c r="N14" s="131"/>
      <c r="O14" s="128">
        <f t="shared" si="2"/>
        <v>0</v>
      </c>
      <c r="P14" s="131"/>
      <c r="Q14" s="131"/>
      <c r="R14" s="131"/>
      <c r="S14" s="128">
        <f t="shared" si="3"/>
        <v>0</v>
      </c>
      <c r="T14" s="131"/>
      <c r="U14" s="131"/>
      <c r="V14" s="131"/>
      <c r="W14" s="128">
        <f t="shared" si="4"/>
        <v>0</v>
      </c>
      <c r="X14" s="129"/>
      <c r="Y14" s="130">
        <f t="shared" si="5"/>
        <v>0</v>
      </c>
      <c r="Z14" s="47"/>
    </row>
    <row r="15" spans="1:26" ht="13" x14ac:dyDescent="0.3">
      <c r="A15" s="46"/>
      <c r="B15" s="46" t="s">
        <v>9</v>
      </c>
      <c r="C15" s="45"/>
      <c r="D15" s="114"/>
      <c r="E15" s="54"/>
      <c r="F15" s="54"/>
      <c r="G15" s="54"/>
      <c r="H15" s="127"/>
      <c r="I15" s="127"/>
      <c r="J15" s="127"/>
      <c r="K15" s="128">
        <f t="shared" si="1"/>
        <v>0</v>
      </c>
      <c r="L15" s="127"/>
      <c r="M15" s="127"/>
      <c r="N15" s="127"/>
      <c r="O15" s="128">
        <f t="shared" si="2"/>
        <v>0</v>
      </c>
      <c r="P15" s="127"/>
      <c r="Q15" s="127"/>
      <c r="R15" s="127"/>
      <c r="S15" s="128">
        <f t="shared" si="3"/>
        <v>0</v>
      </c>
      <c r="T15" s="127"/>
      <c r="U15" s="127"/>
      <c r="V15" s="127"/>
      <c r="W15" s="128">
        <f t="shared" si="4"/>
        <v>0</v>
      </c>
      <c r="X15" s="129"/>
      <c r="Y15" s="132">
        <f t="shared" si="5"/>
        <v>0</v>
      </c>
      <c r="Z15" s="47"/>
    </row>
    <row r="16" spans="1:26" ht="13" x14ac:dyDescent="0.3">
      <c r="A16" s="46"/>
      <c r="B16" s="55" t="s">
        <v>10</v>
      </c>
      <c r="C16" s="45"/>
      <c r="D16" s="76">
        <f>SUM(D7:D15)</f>
        <v>6400901</v>
      </c>
      <c r="E16" s="102"/>
      <c r="F16" s="102"/>
      <c r="G16" s="102"/>
      <c r="H16" s="133">
        <f>SUM(H7:H15)</f>
        <v>532949.31999999995</v>
      </c>
      <c r="I16" s="133">
        <f t="shared" ref="I16:J16" si="6">SUM(I7:I15)</f>
        <v>532949.31999999995</v>
      </c>
      <c r="J16" s="133">
        <f t="shared" si="6"/>
        <v>532949.31999999995</v>
      </c>
      <c r="K16" s="133">
        <f>SUM(H16:J16)</f>
        <v>1598847.96</v>
      </c>
      <c r="L16" s="133">
        <f>SUM(L7:L15)</f>
        <v>532949.31999999995</v>
      </c>
      <c r="M16" s="133">
        <f t="shared" ref="M16:N16" si="7">SUM(M7:M15)</f>
        <v>532949.31999999995</v>
      </c>
      <c r="N16" s="133">
        <f t="shared" si="7"/>
        <v>532949.31999999995</v>
      </c>
      <c r="O16" s="133">
        <f>SUM(L16:N16)</f>
        <v>1598847.96</v>
      </c>
      <c r="P16" s="133">
        <f>SUM(P7:P15)</f>
        <v>532949.31999999995</v>
      </c>
      <c r="Q16" s="133">
        <f t="shared" ref="Q16:R16" si="8">SUM(Q7:Q15)</f>
        <v>532949.31999999995</v>
      </c>
      <c r="R16" s="133">
        <f t="shared" si="8"/>
        <v>532949.31999999995</v>
      </c>
      <c r="S16" s="133">
        <f>SUM(P16:R16)</f>
        <v>1598847.96</v>
      </c>
      <c r="T16" s="133">
        <f>SUM(T7:T15)</f>
        <v>532949.31999999995</v>
      </c>
      <c r="U16" s="133">
        <f t="shared" ref="U16:V16" si="9">SUM(U7:U15)</f>
        <v>532949.31999999995</v>
      </c>
      <c r="V16" s="133">
        <f t="shared" si="9"/>
        <v>532949.31999999995</v>
      </c>
      <c r="W16" s="133">
        <f>SUM(T16:V16)</f>
        <v>1598847.96</v>
      </c>
      <c r="X16" s="134"/>
      <c r="Y16" s="156">
        <f>SUM(K16,O16,S16,W16)</f>
        <v>6395391.8399999999</v>
      </c>
      <c r="Z16" s="47"/>
    </row>
    <row r="17" spans="1:27" ht="13" x14ac:dyDescent="0.3">
      <c r="A17" s="46"/>
      <c r="B17" s="58"/>
      <c r="C17" s="45"/>
      <c r="D17" s="116"/>
      <c r="E17" s="60"/>
      <c r="F17" s="60"/>
      <c r="G17" s="60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29"/>
      <c r="Y17" s="130"/>
      <c r="Z17" s="47"/>
    </row>
    <row r="18" spans="1:27" ht="13" x14ac:dyDescent="0.3">
      <c r="A18" s="61" t="s">
        <v>158</v>
      </c>
      <c r="B18" s="2"/>
      <c r="C18" s="45"/>
      <c r="D18" s="117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45"/>
      <c r="Z18" s="47"/>
    </row>
    <row r="19" spans="1:27" ht="13.5" x14ac:dyDescent="0.35">
      <c r="A19" s="63" t="s">
        <v>11</v>
      </c>
      <c r="B19" s="2"/>
      <c r="C19" s="45"/>
      <c r="D19" s="117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  <c r="Z19" s="47"/>
    </row>
    <row r="20" spans="1:27" ht="13" x14ac:dyDescent="0.3">
      <c r="A20" s="46"/>
      <c r="B20" s="2" t="s">
        <v>12</v>
      </c>
      <c r="C20" s="45"/>
      <c r="D20" s="118"/>
      <c r="E20" s="65"/>
      <c r="F20" s="105"/>
      <c r="G20" s="65"/>
      <c r="H20" s="111"/>
      <c r="I20" s="105"/>
      <c r="J20" s="112"/>
      <c r="K20" s="66">
        <f t="shared" ref="K20:K28" si="10">SUM(H20:J20)</f>
        <v>0</v>
      </c>
      <c r="L20" s="111"/>
      <c r="M20" s="105"/>
      <c r="N20" s="112"/>
      <c r="O20" s="66">
        <f t="shared" ref="O20:O28" si="11">SUM(L20:N20)</f>
        <v>0</v>
      </c>
      <c r="P20" s="111"/>
      <c r="Q20" s="105"/>
      <c r="R20" s="112"/>
      <c r="S20" s="66">
        <f t="shared" ref="S20:S28" si="12">SUM(P20:R20)</f>
        <v>0</v>
      </c>
      <c r="T20" s="111"/>
      <c r="U20" s="105"/>
      <c r="V20" s="112"/>
      <c r="W20" s="66">
        <f t="shared" ref="W20:W29" si="13">SUM(T20:V20)</f>
        <v>0</v>
      </c>
      <c r="X20" s="45"/>
      <c r="Y20" s="47">
        <f t="shared" ref="Y20:Y29" si="14">SUM(K20,O20,S20,W20)</f>
        <v>0</v>
      </c>
      <c r="Z20" s="47"/>
    </row>
    <row r="21" spans="1:27" ht="13" x14ac:dyDescent="0.3">
      <c r="A21" s="46"/>
      <c r="B21" s="2" t="s">
        <v>13</v>
      </c>
      <c r="C21" s="45"/>
      <c r="D21" s="118"/>
      <c r="E21" s="65"/>
      <c r="F21" s="105"/>
      <c r="G21" s="65"/>
      <c r="H21" s="111"/>
      <c r="I21" s="105"/>
      <c r="J21" s="112"/>
      <c r="K21" s="66">
        <f t="shared" si="10"/>
        <v>0</v>
      </c>
      <c r="L21" s="111"/>
      <c r="M21" s="105"/>
      <c r="N21" s="112"/>
      <c r="O21" s="66">
        <f t="shared" si="11"/>
        <v>0</v>
      </c>
      <c r="P21" s="111"/>
      <c r="Q21" s="105"/>
      <c r="R21" s="112"/>
      <c r="S21" s="66">
        <f t="shared" si="12"/>
        <v>0</v>
      </c>
      <c r="T21" s="111"/>
      <c r="U21" s="105"/>
      <c r="V21" s="112"/>
      <c r="W21" s="66">
        <f t="shared" si="13"/>
        <v>0</v>
      </c>
      <c r="X21" s="45"/>
      <c r="Y21" s="47">
        <f t="shared" si="14"/>
        <v>0</v>
      </c>
      <c r="Z21" s="47"/>
    </row>
    <row r="22" spans="1:27" ht="13" x14ac:dyDescent="0.3">
      <c r="A22" s="46"/>
      <c r="B22" s="2" t="s">
        <v>14</v>
      </c>
      <c r="C22" s="45"/>
      <c r="D22" s="118"/>
      <c r="E22" s="65"/>
      <c r="F22" s="105"/>
      <c r="G22" s="65"/>
      <c r="H22" s="111"/>
      <c r="I22" s="105"/>
      <c r="J22" s="112"/>
      <c r="K22" s="66">
        <f t="shared" si="10"/>
        <v>0</v>
      </c>
      <c r="L22" s="111"/>
      <c r="M22" s="105"/>
      <c r="N22" s="112"/>
      <c r="O22" s="66">
        <f t="shared" si="11"/>
        <v>0</v>
      </c>
      <c r="P22" s="111"/>
      <c r="Q22" s="105"/>
      <c r="R22" s="112"/>
      <c r="S22" s="66">
        <f t="shared" si="12"/>
        <v>0</v>
      </c>
      <c r="T22" s="111"/>
      <c r="U22" s="105"/>
      <c r="V22" s="112"/>
      <c r="W22" s="66">
        <f t="shared" si="13"/>
        <v>0</v>
      </c>
      <c r="X22" s="45"/>
      <c r="Y22" s="47">
        <f t="shared" si="14"/>
        <v>0</v>
      </c>
      <c r="Z22" s="47"/>
    </row>
    <row r="23" spans="1:27" ht="13" x14ac:dyDescent="0.3">
      <c r="A23" s="46"/>
      <c r="B23" s="2" t="s">
        <v>15</v>
      </c>
      <c r="C23" s="45"/>
      <c r="D23" s="118"/>
      <c r="E23" s="65"/>
      <c r="F23" s="105"/>
      <c r="G23" s="65"/>
      <c r="H23" s="111"/>
      <c r="I23" s="105"/>
      <c r="J23" s="112"/>
      <c r="K23" s="66">
        <f t="shared" si="10"/>
        <v>0</v>
      </c>
      <c r="L23" s="111"/>
      <c r="M23" s="105"/>
      <c r="N23" s="112"/>
      <c r="O23" s="66">
        <f t="shared" si="11"/>
        <v>0</v>
      </c>
      <c r="P23" s="111"/>
      <c r="Q23" s="105"/>
      <c r="R23" s="112"/>
      <c r="S23" s="66">
        <f t="shared" si="12"/>
        <v>0</v>
      </c>
      <c r="T23" s="111"/>
      <c r="U23" s="105"/>
      <c r="V23" s="112"/>
      <c r="W23" s="66">
        <f t="shared" si="13"/>
        <v>0</v>
      </c>
      <c r="X23" s="45"/>
      <c r="Y23" s="47">
        <f t="shared" si="14"/>
        <v>0</v>
      </c>
      <c r="Z23" s="47"/>
    </row>
    <row r="24" spans="1:27" ht="13" x14ac:dyDescent="0.3">
      <c r="A24" s="46"/>
      <c r="B24" s="2" t="s">
        <v>16</v>
      </c>
      <c r="C24" s="45"/>
      <c r="D24" s="118"/>
      <c r="E24" s="65"/>
      <c r="F24" s="105"/>
      <c r="G24" s="65"/>
      <c r="H24" s="111"/>
      <c r="I24" s="105"/>
      <c r="J24" s="112"/>
      <c r="K24" s="66">
        <f t="shared" si="10"/>
        <v>0</v>
      </c>
      <c r="L24" s="111"/>
      <c r="M24" s="105"/>
      <c r="N24" s="112"/>
      <c r="O24" s="66">
        <f t="shared" si="11"/>
        <v>0</v>
      </c>
      <c r="P24" s="111"/>
      <c r="Q24" s="105"/>
      <c r="R24" s="112"/>
      <c r="S24" s="66">
        <f t="shared" si="12"/>
        <v>0</v>
      </c>
      <c r="T24" s="111"/>
      <c r="U24" s="105"/>
      <c r="V24" s="112"/>
      <c r="W24" s="66">
        <f t="shared" si="13"/>
        <v>0</v>
      </c>
      <c r="X24" s="45"/>
      <c r="Y24" s="47">
        <f t="shared" si="14"/>
        <v>0</v>
      </c>
      <c r="Z24" s="47"/>
    </row>
    <row r="25" spans="1:27" ht="13" x14ac:dyDescent="0.3">
      <c r="A25" s="46"/>
      <c r="B25" s="2" t="s">
        <v>167</v>
      </c>
      <c r="C25" s="45"/>
      <c r="D25" s="118"/>
      <c r="E25" s="65"/>
      <c r="F25" s="105"/>
      <c r="G25" s="65"/>
      <c r="H25" s="111"/>
      <c r="I25" s="105"/>
      <c r="J25" s="112"/>
      <c r="K25" s="66">
        <f t="shared" si="10"/>
        <v>0</v>
      </c>
      <c r="L25" s="111"/>
      <c r="M25" s="105"/>
      <c r="N25" s="112"/>
      <c r="O25" s="66">
        <f t="shared" si="11"/>
        <v>0</v>
      </c>
      <c r="P25" s="111"/>
      <c r="Q25" s="105"/>
      <c r="R25" s="112"/>
      <c r="S25" s="66">
        <f t="shared" si="12"/>
        <v>0</v>
      </c>
      <c r="T25" s="111"/>
      <c r="U25" s="105"/>
      <c r="V25" s="112"/>
      <c r="W25" s="66">
        <f t="shared" si="13"/>
        <v>0</v>
      </c>
      <c r="X25" s="45"/>
      <c r="Y25" s="47">
        <f t="shared" si="14"/>
        <v>0</v>
      </c>
      <c r="Z25" s="47"/>
    </row>
    <row r="26" spans="1:27" ht="13" x14ac:dyDescent="0.3">
      <c r="A26" s="46"/>
      <c r="B26" s="2" t="s">
        <v>168</v>
      </c>
      <c r="C26" s="45"/>
      <c r="D26" s="118"/>
      <c r="E26" s="65"/>
      <c r="F26" s="105"/>
      <c r="G26" s="65"/>
      <c r="H26" s="105"/>
      <c r="I26" s="105"/>
      <c r="J26" s="105"/>
      <c r="K26" s="66">
        <f t="shared" si="10"/>
        <v>0</v>
      </c>
      <c r="L26" s="105"/>
      <c r="M26" s="105"/>
      <c r="N26" s="105"/>
      <c r="O26" s="66">
        <f t="shared" si="11"/>
        <v>0</v>
      </c>
      <c r="P26" s="105"/>
      <c r="Q26" s="105"/>
      <c r="R26" s="105"/>
      <c r="S26" s="66">
        <f t="shared" si="12"/>
        <v>0</v>
      </c>
      <c r="T26" s="105"/>
      <c r="U26" s="105"/>
      <c r="V26" s="105"/>
      <c r="W26" s="66">
        <f t="shared" si="13"/>
        <v>0</v>
      </c>
      <c r="X26" s="45"/>
      <c r="Y26" s="110">
        <f t="shared" si="14"/>
        <v>0</v>
      </c>
      <c r="Z26" s="47"/>
    </row>
    <row r="27" spans="1:27" ht="13" x14ac:dyDescent="0.3">
      <c r="A27" s="46"/>
      <c r="B27" s="145" t="s">
        <v>189</v>
      </c>
      <c r="C27" s="45"/>
      <c r="D27" s="119">
        <v>2736677</v>
      </c>
      <c r="E27" s="65"/>
      <c r="F27" s="113"/>
      <c r="G27" s="65"/>
      <c r="H27" s="136">
        <v>273937.65000000002</v>
      </c>
      <c r="I27" s="136">
        <v>287575.03999999998</v>
      </c>
      <c r="J27" s="136">
        <v>253776.54</v>
      </c>
      <c r="K27" s="137">
        <f t="shared" si="10"/>
        <v>815289.23</v>
      </c>
      <c r="L27" s="136">
        <v>289494.44</v>
      </c>
      <c r="M27" s="136">
        <v>276956.99</v>
      </c>
      <c r="N27" s="136">
        <v>263615.76</v>
      </c>
      <c r="O27" s="137">
        <f t="shared" si="11"/>
        <v>830067.19</v>
      </c>
      <c r="P27" s="136">
        <v>288774.44</v>
      </c>
      <c r="Q27" s="136">
        <v>253056.54</v>
      </c>
      <c r="R27" s="136">
        <v>265292.76</v>
      </c>
      <c r="S27" s="137">
        <f t="shared" si="12"/>
        <v>807123.74</v>
      </c>
      <c r="T27" s="136">
        <v>275834.99</v>
      </c>
      <c r="U27" s="136">
        <v>288971.06</v>
      </c>
      <c r="V27" s="136">
        <v>253252.17</v>
      </c>
      <c r="W27" s="137">
        <f t="shared" si="13"/>
        <v>818058.22000000009</v>
      </c>
      <c r="X27" s="129"/>
      <c r="Y27" s="138">
        <f t="shared" si="14"/>
        <v>3270538.3800000004</v>
      </c>
      <c r="Z27" s="130"/>
      <c r="AA27" s="130"/>
    </row>
    <row r="28" spans="1:27" ht="13" x14ac:dyDescent="0.3">
      <c r="A28" s="46"/>
      <c r="B28" s="145" t="s">
        <v>190</v>
      </c>
      <c r="C28" s="45"/>
      <c r="D28" s="118">
        <v>41400</v>
      </c>
      <c r="E28" s="65"/>
      <c r="F28" s="105"/>
      <c r="G28" s="65"/>
      <c r="H28" s="136">
        <v>6424</v>
      </c>
      <c r="I28" s="136">
        <v>8440.23</v>
      </c>
      <c r="J28" s="136">
        <v>2185.94</v>
      </c>
      <c r="K28" s="137">
        <f t="shared" si="10"/>
        <v>17050.169999999998</v>
      </c>
      <c r="L28" s="136">
        <v>3305</v>
      </c>
      <c r="M28" s="136">
        <v>4215.72</v>
      </c>
      <c r="N28" s="136">
        <v>2283</v>
      </c>
      <c r="O28" s="137">
        <f t="shared" si="11"/>
        <v>9803.7200000000012</v>
      </c>
      <c r="P28" s="136">
        <v>3208</v>
      </c>
      <c r="Q28" s="136">
        <v>10218.6</v>
      </c>
      <c r="R28" s="136">
        <v>10080.61</v>
      </c>
      <c r="S28" s="137">
        <f t="shared" si="12"/>
        <v>23507.21</v>
      </c>
      <c r="T28" s="136">
        <v>3316</v>
      </c>
      <c r="U28" s="136">
        <v>8016</v>
      </c>
      <c r="V28" s="136">
        <f>'[4]Detailed Budget'!O127</f>
        <v>3149</v>
      </c>
      <c r="W28" s="137">
        <f t="shared" si="13"/>
        <v>14481</v>
      </c>
      <c r="X28" s="129"/>
      <c r="Y28" s="132">
        <f t="shared" si="14"/>
        <v>64842.1</v>
      </c>
      <c r="Z28" s="130"/>
      <c r="AA28" s="130"/>
    </row>
    <row r="29" spans="1:27" ht="13" x14ac:dyDescent="0.3">
      <c r="A29" s="2"/>
      <c r="B29" s="55" t="s">
        <v>17</v>
      </c>
      <c r="C29" s="45"/>
      <c r="D29" s="76">
        <f>SUM(D20:D28)</f>
        <v>2778077</v>
      </c>
      <c r="E29" s="102"/>
      <c r="F29" s="76">
        <f>SUM(F20:F28)</f>
        <v>0</v>
      </c>
      <c r="G29" s="102"/>
      <c r="H29" s="133">
        <f>SUM(H20:H28)</f>
        <v>280361.65000000002</v>
      </c>
      <c r="I29" s="133">
        <f>SUM(I20:I28)</f>
        <v>296015.26999999996</v>
      </c>
      <c r="J29" s="133">
        <f>SUM(J20:J28)</f>
        <v>255962.48</v>
      </c>
      <c r="K29" s="133">
        <f>SUM(H29:J29)</f>
        <v>832339.39999999991</v>
      </c>
      <c r="L29" s="133">
        <f>SUM(L20:L28)</f>
        <v>292799.44</v>
      </c>
      <c r="M29" s="133">
        <f>SUM(M20:M28)</f>
        <v>281172.70999999996</v>
      </c>
      <c r="N29" s="133">
        <f>SUM(N20:N28)</f>
        <v>265898.76</v>
      </c>
      <c r="O29" s="133">
        <f>SUM(L29:N29)</f>
        <v>839870.90999999992</v>
      </c>
      <c r="P29" s="133">
        <f>SUM(P20:P28)</f>
        <v>291982.44</v>
      </c>
      <c r="Q29" s="133">
        <f>SUM(Q20:Q28)</f>
        <v>263275.14</v>
      </c>
      <c r="R29" s="133">
        <f>SUM(R20:R28)</f>
        <v>275373.37</v>
      </c>
      <c r="S29" s="133">
        <f>SUM(P29:R29)</f>
        <v>830630.95000000007</v>
      </c>
      <c r="T29" s="133">
        <f>SUM(T20:T28)</f>
        <v>279150.99</v>
      </c>
      <c r="U29" s="133">
        <f>SUM(U20:U28)</f>
        <v>296987.06</v>
      </c>
      <c r="V29" s="133">
        <f>SUM(V20:V28)</f>
        <v>256401.17</v>
      </c>
      <c r="W29" s="133">
        <f t="shared" si="13"/>
        <v>832539.22000000009</v>
      </c>
      <c r="X29" s="134"/>
      <c r="Y29" s="156">
        <f t="shared" si="14"/>
        <v>3335380.48</v>
      </c>
      <c r="Z29" s="130"/>
      <c r="AA29" s="130"/>
    </row>
    <row r="30" spans="1:27" ht="13" x14ac:dyDescent="0.3">
      <c r="A30" s="2"/>
      <c r="C30" s="45"/>
      <c r="D30" s="102"/>
      <c r="E30" s="60"/>
      <c r="F30" s="60"/>
      <c r="G30" s="60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29"/>
      <c r="Y30" s="130"/>
      <c r="Z30" s="130"/>
      <c r="AA30" s="130"/>
    </row>
    <row r="31" spans="1:27" ht="13.5" x14ac:dyDescent="0.35">
      <c r="A31" s="63" t="s">
        <v>18</v>
      </c>
      <c r="B31" s="2"/>
      <c r="C31" s="45"/>
      <c r="D31" s="117"/>
      <c r="F31" s="2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29"/>
      <c r="Y31" s="130"/>
      <c r="Z31" s="130"/>
      <c r="AA31" s="130"/>
    </row>
    <row r="32" spans="1:27" ht="13" x14ac:dyDescent="0.3">
      <c r="A32" s="46"/>
      <c r="B32" s="2" t="s">
        <v>169</v>
      </c>
      <c r="C32" s="45"/>
      <c r="D32" s="120">
        <v>44791</v>
      </c>
      <c r="E32" s="65"/>
      <c r="F32" s="65"/>
      <c r="G32" s="65"/>
      <c r="H32" s="118">
        <v>1000</v>
      </c>
      <c r="I32" s="118">
        <v>6500</v>
      </c>
      <c r="J32" s="118">
        <v>500</v>
      </c>
      <c r="K32" s="121">
        <f t="shared" ref="K32:K36" si="15">SUM(H32:J32)</f>
        <v>8000</v>
      </c>
      <c r="L32" s="118">
        <v>4070</v>
      </c>
      <c r="M32" s="118">
        <v>500</v>
      </c>
      <c r="N32" s="118">
        <v>5720</v>
      </c>
      <c r="O32" s="121">
        <f t="shared" ref="O32:O36" si="16">SUM(L32:N32)</f>
        <v>10290</v>
      </c>
      <c r="P32" s="118">
        <v>2900</v>
      </c>
      <c r="Q32" s="118">
        <v>4070</v>
      </c>
      <c r="R32" s="118">
        <v>3700</v>
      </c>
      <c r="S32" s="121">
        <f t="shared" ref="S32:S36" si="17">SUM(P32:R32)</f>
        <v>10670</v>
      </c>
      <c r="T32" s="118">
        <v>4070</v>
      </c>
      <c r="U32" s="118">
        <v>4000</v>
      </c>
      <c r="V32" s="118">
        <v>4070</v>
      </c>
      <c r="W32" s="121">
        <f t="shared" ref="W32:W37" si="18">SUM(T32:V32)</f>
        <v>12140</v>
      </c>
      <c r="X32" s="103"/>
      <c r="Y32" s="104">
        <f t="shared" ref="Y32:Y37" si="19">SUM(K32,O32,S32,W32)</f>
        <v>41100</v>
      </c>
      <c r="Z32" s="104"/>
      <c r="AA32" s="104"/>
    </row>
    <row r="33" spans="1:27" ht="13" x14ac:dyDescent="0.3">
      <c r="A33" s="46"/>
      <c r="B33" s="2" t="s">
        <v>170</v>
      </c>
      <c r="C33" s="45"/>
      <c r="D33" s="120">
        <v>6750</v>
      </c>
      <c r="E33" s="65"/>
      <c r="F33" s="65"/>
      <c r="G33" s="65"/>
      <c r="H33" s="118">
        <v>642</v>
      </c>
      <c r="I33" s="118">
        <v>642</v>
      </c>
      <c r="J33" s="118">
        <v>642</v>
      </c>
      <c r="K33" s="121">
        <f t="shared" si="15"/>
        <v>1926</v>
      </c>
      <c r="L33" s="118">
        <v>642</v>
      </c>
      <c r="M33" s="118">
        <v>642</v>
      </c>
      <c r="N33" s="118">
        <v>1292</v>
      </c>
      <c r="O33" s="121">
        <f t="shared" si="16"/>
        <v>2576</v>
      </c>
      <c r="P33" s="118">
        <v>642</v>
      </c>
      <c r="Q33" s="118">
        <v>642</v>
      </c>
      <c r="R33" s="118">
        <v>642</v>
      </c>
      <c r="S33" s="121">
        <f t="shared" si="17"/>
        <v>1926</v>
      </c>
      <c r="T33" s="118">
        <v>642</v>
      </c>
      <c r="U33" s="118">
        <v>642</v>
      </c>
      <c r="V33" s="118">
        <v>638</v>
      </c>
      <c r="W33" s="121">
        <f t="shared" si="18"/>
        <v>1922</v>
      </c>
      <c r="X33" s="103"/>
      <c r="Y33" s="104">
        <f t="shared" si="19"/>
        <v>8350</v>
      </c>
      <c r="Z33" s="104"/>
      <c r="AA33" s="104"/>
    </row>
    <row r="34" spans="1:27" ht="13" x14ac:dyDescent="0.3">
      <c r="A34" s="46"/>
      <c r="B34" s="2" t="s">
        <v>19</v>
      </c>
      <c r="C34" s="45"/>
      <c r="D34" s="120">
        <v>60000</v>
      </c>
      <c r="E34" s="65"/>
      <c r="F34" s="65"/>
      <c r="G34" s="65"/>
      <c r="H34" s="118">
        <v>0</v>
      </c>
      <c r="I34" s="118">
        <v>0</v>
      </c>
      <c r="J34" s="118">
        <v>0</v>
      </c>
      <c r="K34" s="121">
        <f t="shared" si="15"/>
        <v>0</v>
      </c>
      <c r="L34" s="118">
        <v>5562</v>
      </c>
      <c r="M34" s="118">
        <v>0</v>
      </c>
      <c r="N34" s="118">
        <v>16892</v>
      </c>
      <c r="O34" s="121">
        <f t="shared" si="16"/>
        <v>22454</v>
      </c>
      <c r="P34" s="118">
        <v>0</v>
      </c>
      <c r="Q34" s="118">
        <v>16892</v>
      </c>
      <c r="R34" s="118">
        <v>0</v>
      </c>
      <c r="S34" s="121">
        <f t="shared" si="17"/>
        <v>16892</v>
      </c>
      <c r="T34" s="118">
        <v>16892</v>
      </c>
      <c r="U34" s="118">
        <v>0</v>
      </c>
      <c r="V34" s="118">
        <v>16892</v>
      </c>
      <c r="W34" s="121">
        <f t="shared" si="18"/>
        <v>33784</v>
      </c>
      <c r="X34" s="103"/>
      <c r="Y34" s="104">
        <f t="shared" si="19"/>
        <v>73130</v>
      </c>
      <c r="Z34" s="104"/>
      <c r="AA34" s="104"/>
    </row>
    <row r="35" spans="1:27" ht="13" x14ac:dyDescent="0.3">
      <c r="A35" s="46"/>
      <c r="B35" s="46" t="s">
        <v>32</v>
      </c>
      <c r="C35" s="45"/>
      <c r="D35" s="120">
        <v>0</v>
      </c>
      <c r="E35" s="65"/>
      <c r="F35" s="65"/>
      <c r="G35" s="65"/>
      <c r="H35" s="120">
        <v>0</v>
      </c>
      <c r="I35" s="120">
        <v>0</v>
      </c>
      <c r="J35" s="120">
        <v>0</v>
      </c>
      <c r="K35" s="121">
        <f>SUM(H35:J35)</f>
        <v>0</v>
      </c>
      <c r="L35" s="120">
        <v>0</v>
      </c>
      <c r="M35" s="120">
        <v>0</v>
      </c>
      <c r="N35" s="120">
        <v>0</v>
      </c>
      <c r="O35" s="121">
        <f>SUM(L35:N35)</f>
        <v>0</v>
      </c>
      <c r="P35" s="120">
        <v>0</v>
      </c>
      <c r="Q35" s="120">
        <v>0</v>
      </c>
      <c r="R35" s="120">
        <v>0</v>
      </c>
      <c r="S35" s="121">
        <f>SUM(P35:R35)</f>
        <v>0</v>
      </c>
      <c r="T35" s="120">
        <v>0</v>
      </c>
      <c r="U35" s="120">
        <v>0</v>
      </c>
      <c r="V35" s="120">
        <v>0</v>
      </c>
      <c r="W35" s="121">
        <f>SUM(T35:V35)</f>
        <v>0</v>
      </c>
      <c r="X35" s="103"/>
      <c r="Y35" s="104">
        <f>SUM(K35,O35,S35,W35)</f>
        <v>0</v>
      </c>
      <c r="Z35" s="104"/>
      <c r="AA35" s="104"/>
    </row>
    <row r="36" spans="1:27" ht="13" x14ac:dyDescent="0.3">
      <c r="A36" s="46"/>
      <c r="B36" s="2" t="s">
        <v>171</v>
      </c>
      <c r="C36" s="45"/>
      <c r="D36" s="120">
        <v>851413</v>
      </c>
      <c r="E36" s="65"/>
      <c r="F36" s="65"/>
      <c r="G36" s="65"/>
      <c r="H36" s="120">
        <v>82536</v>
      </c>
      <c r="I36" s="120">
        <v>61536</v>
      </c>
      <c r="J36" s="120">
        <v>71736</v>
      </c>
      <c r="K36" s="121">
        <f t="shared" si="15"/>
        <v>215808</v>
      </c>
      <c r="L36" s="120">
        <v>62536</v>
      </c>
      <c r="M36" s="120">
        <v>67236</v>
      </c>
      <c r="N36" s="120">
        <v>70336</v>
      </c>
      <c r="O36" s="121">
        <f t="shared" si="16"/>
        <v>200108</v>
      </c>
      <c r="P36" s="120">
        <v>89436</v>
      </c>
      <c r="Q36" s="120">
        <v>66999</v>
      </c>
      <c r="R36" s="120">
        <v>75236</v>
      </c>
      <c r="S36" s="121">
        <f t="shared" si="17"/>
        <v>231671</v>
      </c>
      <c r="T36" s="120">
        <v>74336</v>
      </c>
      <c r="U36" s="120">
        <v>69836</v>
      </c>
      <c r="V36" s="120">
        <v>70533</v>
      </c>
      <c r="W36" s="121">
        <f t="shared" si="18"/>
        <v>214705</v>
      </c>
      <c r="X36" s="103"/>
      <c r="Y36" s="141">
        <f t="shared" si="19"/>
        <v>862292</v>
      </c>
      <c r="Z36" s="104"/>
      <c r="AA36" s="104"/>
    </row>
    <row r="37" spans="1:27" ht="13" x14ac:dyDescent="0.3">
      <c r="A37" s="2"/>
      <c r="B37" s="55" t="s">
        <v>20</v>
      </c>
      <c r="C37" s="45"/>
      <c r="D37" s="76">
        <f>SUM(D32:D36)</f>
        <v>962954</v>
      </c>
      <c r="E37" s="57"/>
      <c r="F37" s="57"/>
      <c r="G37" s="57"/>
      <c r="H37" s="76">
        <f>SUM(H32:H36)</f>
        <v>84178</v>
      </c>
      <c r="I37" s="76">
        <f>SUM(I32:I36)</f>
        <v>68678</v>
      </c>
      <c r="J37" s="76">
        <f>SUM(J32:J36)</f>
        <v>72878</v>
      </c>
      <c r="K37" s="76">
        <f>SUM(H37:J37)</f>
        <v>225734</v>
      </c>
      <c r="L37" s="76">
        <f>SUM(L32:L36)</f>
        <v>72810</v>
      </c>
      <c r="M37" s="76">
        <f>SUM(M32:M36)</f>
        <v>68378</v>
      </c>
      <c r="N37" s="76">
        <f>SUM(N32:N36)</f>
        <v>94240</v>
      </c>
      <c r="O37" s="76">
        <f>SUM(L37:N37)</f>
        <v>235428</v>
      </c>
      <c r="P37" s="76">
        <f>SUM(P32:P36)</f>
        <v>92978</v>
      </c>
      <c r="Q37" s="76">
        <f>SUM(Q32:Q36)</f>
        <v>88603</v>
      </c>
      <c r="R37" s="76">
        <f>SUM(R32:R36)</f>
        <v>79578</v>
      </c>
      <c r="S37" s="76">
        <f>SUM(P37:R37)</f>
        <v>261159</v>
      </c>
      <c r="T37" s="76">
        <f>SUM(T32:T36)</f>
        <v>95940</v>
      </c>
      <c r="U37" s="76">
        <f>SUM(U32:U36)</f>
        <v>74478</v>
      </c>
      <c r="V37" s="76">
        <f>SUM(V32:V36)</f>
        <v>92133</v>
      </c>
      <c r="W37" s="76">
        <f t="shared" si="18"/>
        <v>262551</v>
      </c>
      <c r="X37" s="103"/>
      <c r="Y37" s="153">
        <f t="shared" si="19"/>
        <v>984872</v>
      </c>
      <c r="Z37" s="104"/>
      <c r="AA37" s="104"/>
    </row>
    <row r="38" spans="1:27" ht="13" x14ac:dyDescent="0.3">
      <c r="A38" s="52"/>
      <c r="B38" s="52"/>
      <c r="C38" s="45"/>
      <c r="D38" s="121"/>
      <c r="F38" s="2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03"/>
      <c r="Y38" s="104"/>
      <c r="Z38" s="104"/>
      <c r="AA38" s="104"/>
    </row>
    <row r="39" spans="1:27" ht="13.5" x14ac:dyDescent="0.35">
      <c r="A39" s="67" t="s">
        <v>21</v>
      </c>
      <c r="B39" s="46"/>
      <c r="C39" s="45"/>
      <c r="D39" s="121"/>
      <c r="E39" s="65"/>
      <c r="F39" s="65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45"/>
      <c r="Z39" s="47"/>
    </row>
    <row r="40" spans="1:27" ht="13" x14ac:dyDescent="0.3">
      <c r="A40" s="46"/>
      <c r="B40" s="46" t="s">
        <v>22</v>
      </c>
      <c r="C40" s="45"/>
      <c r="D40" s="120">
        <v>692285</v>
      </c>
      <c r="E40" s="65"/>
      <c r="F40" s="65"/>
      <c r="G40" s="65"/>
      <c r="H40" s="120">
        <v>55424.5</v>
      </c>
      <c r="I40" s="120">
        <v>55424.47</v>
      </c>
      <c r="J40" s="120">
        <v>55424.47</v>
      </c>
      <c r="K40" s="121">
        <f t="shared" ref="K40:K45" si="20">SUM(H40:J40)</f>
        <v>166273.44</v>
      </c>
      <c r="L40" s="120">
        <v>55424.47</v>
      </c>
      <c r="M40" s="120">
        <v>55424.47</v>
      </c>
      <c r="N40" s="120">
        <v>55424.47</v>
      </c>
      <c r="O40" s="121">
        <f t="shared" ref="O40:O46" si="21">SUM(L40:N40)</f>
        <v>166273.41</v>
      </c>
      <c r="P40" s="120">
        <v>55424.47</v>
      </c>
      <c r="Q40" s="120">
        <v>55424.47</v>
      </c>
      <c r="R40" s="120">
        <v>55424.47</v>
      </c>
      <c r="S40" s="121">
        <f t="shared" ref="S40:S46" si="22">SUM(P40:R40)</f>
        <v>166273.41</v>
      </c>
      <c r="T40" s="120">
        <v>55424.47</v>
      </c>
      <c r="U40" s="120">
        <v>55424.47</v>
      </c>
      <c r="V40" s="120">
        <v>55424.47</v>
      </c>
      <c r="W40" s="121">
        <f t="shared" ref="W40:W47" si="23">SUM(T40:V40)</f>
        <v>166273.41</v>
      </c>
      <c r="X40" s="103"/>
      <c r="Y40" s="104">
        <f t="shared" ref="Y40:Y47" si="24">SUM(K40,O40,S40,W40)</f>
        <v>665093.67000000004</v>
      </c>
      <c r="Z40" s="104"/>
      <c r="AA40" s="104"/>
    </row>
    <row r="41" spans="1:27" ht="13" x14ac:dyDescent="0.3">
      <c r="A41" s="46"/>
      <c r="B41" s="144" t="s">
        <v>191</v>
      </c>
      <c r="C41" s="45"/>
      <c r="D41" s="118">
        <v>0</v>
      </c>
      <c r="E41" s="65"/>
      <c r="F41" s="65"/>
      <c r="G41" s="65"/>
      <c r="H41" s="120">
        <v>0</v>
      </c>
      <c r="I41" s="120">
        <v>0</v>
      </c>
      <c r="J41" s="120">
        <v>0</v>
      </c>
      <c r="K41" s="121">
        <f t="shared" si="20"/>
        <v>0</v>
      </c>
      <c r="L41" s="120">
        <v>0</v>
      </c>
      <c r="M41" s="120">
        <v>0</v>
      </c>
      <c r="N41" s="120">
        <v>-100000</v>
      </c>
      <c r="O41" s="121">
        <f t="shared" si="21"/>
        <v>-100000</v>
      </c>
      <c r="P41" s="120">
        <v>0</v>
      </c>
      <c r="Q41" s="120">
        <v>0</v>
      </c>
      <c r="R41" s="120">
        <v>0</v>
      </c>
      <c r="S41" s="121">
        <f t="shared" si="22"/>
        <v>0</v>
      </c>
      <c r="T41" s="120">
        <v>0</v>
      </c>
      <c r="U41" s="120">
        <v>0</v>
      </c>
      <c r="V41" s="120">
        <v>0</v>
      </c>
      <c r="W41" s="121">
        <f t="shared" si="23"/>
        <v>0</v>
      </c>
      <c r="X41" s="103"/>
      <c r="Y41" s="104">
        <f t="shared" si="24"/>
        <v>-100000</v>
      </c>
      <c r="Z41" s="104"/>
      <c r="AA41" s="104"/>
    </row>
    <row r="42" spans="1:27" ht="13" x14ac:dyDescent="0.3">
      <c r="A42" s="46"/>
      <c r="B42" s="46" t="s">
        <v>155</v>
      </c>
      <c r="C42" s="45"/>
      <c r="D42" s="118">
        <v>233815</v>
      </c>
      <c r="E42" s="65"/>
      <c r="F42" s="65"/>
      <c r="G42" s="65"/>
      <c r="H42" s="120">
        <v>20023.599999999999</v>
      </c>
      <c r="I42" s="120">
        <v>20205.599999999999</v>
      </c>
      <c r="J42" s="120">
        <v>20205.599999999999</v>
      </c>
      <c r="K42" s="121">
        <f t="shared" si="20"/>
        <v>60434.799999999996</v>
      </c>
      <c r="L42" s="120">
        <v>20235.599999999999</v>
      </c>
      <c r="M42" s="120">
        <v>20235.599999999999</v>
      </c>
      <c r="N42" s="120">
        <v>20265.599999999999</v>
      </c>
      <c r="O42" s="121">
        <f t="shared" si="21"/>
        <v>60736.799999999996</v>
      </c>
      <c r="P42" s="120">
        <v>20317.060000000001</v>
      </c>
      <c r="Q42" s="120">
        <v>20317.060000000001</v>
      </c>
      <c r="R42" s="120">
        <v>20347.060000000001</v>
      </c>
      <c r="S42" s="121">
        <f t="shared" si="22"/>
        <v>60981.180000000008</v>
      </c>
      <c r="T42" s="120">
        <v>20295.599999999999</v>
      </c>
      <c r="U42" s="120">
        <v>20295.599999999999</v>
      </c>
      <c r="V42" s="120">
        <v>20295.599999999999</v>
      </c>
      <c r="W42" s="121">
        <f t="shared" si="23"/>
        <v>60886.799999999996</v>
      </c>
      <c r="X42" s="103"/>
      <c r="Y42" s="104">
        <f t="shared" si="24"/>
        <v>243039.58</v>
      </c>
      <c r="Z42" s="104"/>
      <c r="AA42" s="104"/>
    </row>
    <row r="43" spans="1:27" ht="13" x14ac:dyDescent="0.3">
      <c r="A43" s="46"/>
      <c r="B43" s="46" t="s">
        <v>156</v>
      </c>
      <c r="C43" s="45"/>
      <c r="D43" s="118">
        <v>46263</v>
      </c>
      <c r="E43" s="65"/>
      <c r="F43" s="65"/>
      <c r="G43" s="65"/>
      <c r="H43" s="118">
        <v>0</v>
      </c>
      <c r="I43" s="118">
        <v>0</v>
      </c>
      <c r="J43" s="118">
        <v>0</v>
      </c>
      <c r="K43" s="121">
        <f t="shared" si="20"/>
        <v>0</v>
      </c>
      <c r="L43" s="118">
        <v>0</v>
      </c>
      <c r="M43" s="118">
        <v>0</v>
      </c>
      <c r="N43" s="118">
        <v>0</v>
      </c>
      <c r="O43" s="121">
        <f t="shared" si="21"/>
        <v>0</v>
      </c>
      <c r="P43" s="118">
        <v>0</v>
      </c>
      <c r="Q43" s="118">
        <v>0</v>
      </c>
      <c r="R43" s="118">
        <v>0</v>
      </c>
      <c r="S43" s="121">
        <f t="shared" si="22"/>
        <v>0</v>
      </c>
      <c r="T43" s="118">
        <v>0</v>
      </c>
      <c r="U43" s="118">
        <v>0</v>
      </c>
      <c r="V43" s="118">
        <v>0</v>
      </c>
      <c r="W43" s="121">
        <f t="shared" si="23"/>
        <v>0</v>
      </c>
      <c r="X43" s="103"/>
      <c r="Y43" s="104">
        <f t="shared" si="24"/>
        <v>0</v>
      </c>
      <c r="Z43" s="104"/>
      <c r="AA43" s="104"/>
    </row>
    <row r="44" spans="1:27" ht="13" x14ac:dyDescent="0.3">
      <c r="A44" s="46"/>
      <c r="B44" s="46" t="s">
        <v>23</v>
      </c>
      <c r="C44" s="45"/>
      <c r="D44" s="120">
        <v>5000</v>
      </c>
      <c r="E44" s="65"/>
      <c r="F44" s="65"/>
      <c r="G44" s="65"/>
      <c r="H44" s="120">
        <v>21700</v>
      </c>
      <c r="I44" s="120">
        <v>200</v>
      </c>
      <c r="J44" s="120">
        <v>200</v>
      </c>
      <c r="K44" s="121">
        <f t="shared" si="20"/>
        <v>22100</v>
      </c>
      <c r="L44" s="120">
        <v>200</v>
      </c>
      <c r="M44" s="120">
        <v>200</v>
      </c>
      <c r="N44" s="120">
        <v>200</v>
      </c>
      <c r="O44" s="121">
        <f t="shared" si="21"/>
        <v>600</v>
      </c>
      <c r="P44" s="120">
        <v>200</v>
      </c>
      <c r="Q44" s="120">
        <v>200</v>
      </c>
      <c r="R44" s="120">
        <v>200</v>
      </c>
      <c r="S44" s="121">
        <f t="shared" si="22"/>
        <v>600</v>
      </c>
      <c r="T44" s="120">
        <v>200</v>
      </c>
      <c r="U44" s="120">
        <v>200</v>
      </c>
      <c r="V44" s="120">
        <v>200</v>
      </c>
      <c r="W44" s="121">
        <f t="shared" si="23"/>
        <v>600</v>
      </c>
      <c r="X44" s="103"/>
      <c r="Y44" s="104">
        <f t="shared" si="24"/>
        <v>23900</v>
      </c>
      <c r="Z44" s="104"/>
      <c r="AA44" s="104"/>
    </row>
    <row r="45" spans="1:27" ht="13" x14ac:dyDescent="0.3">
      <c r="A45" s="46"/>
      <c r="B45" s="46" t="s">
        <v>24</v>
      </c>
      <c r="C45" s="45"/>
      <c r="D45" s="120">
        <v>0</v>
      </c>
      <c r="E45" s="65"/>
      <c r="F45" s="65"/>
      <c r="G45" s="65"/>
      <c r="H45" s="120">
        <v>0</v>
      </c>
      <c r="I45" s="120">
        <v>0</v>
      </c>
      <c r="J45" s="120">
        <v>0</v>
      </c>
      <c r="K45" s="121">
        <f t="shared" si="20"/>
        <v>0</v>
      </c>
      <c r="L45" s="120">
        <v>0</v>
      </c>
      <c r="M45" s="120">
        <v>0</v>
      </c>
      <c r="N45" s="120">
        <v>0</v>
      </c>
      <c r="O45" s="121">
        <f t="shared" si="21"/>
        <v>0</v>
      </c>
      <c r="P45" s="120">
        <v>0</v>
      </c>
      <c r="Q45" s="120">
        <v>0</v>
      </c>
      <c r="R45" s="120">
        <v>0</v>
      </c>
      <c r="S45" s="121">
        <f t="shared" si="22"/>
        <v>0</v>
      </c>
      <c r="T45" s="120">
        <v>0</v>
      </c>
      <c r="U45" s="120">
        <v>0</v>
      </c>
      <c r="V45" s="120">
        <v>0</v>
      </c>
      <c r="W45" s="121">
        <f t="shared" si="23"/>
        <v>0</v>
      </c>
      <c r="X45" s="103"/>
      <c r="Y45" s="104">
        <f t="shared" si="24"/>
        <v>0</v>
      </c>
      <c r="Z45" s="104"/>
      <c r="AA45" s="104"/>
    </row>
    <row r="46" spans="1:27" ht="13" x14ac:dyDescent="0.3">
      <c r="A46" s="46"/>
      <c r="B46" s="46" t="s">
        <v>157</v>
      </c>
      <c r="C46" s="45"/>
      <c r="D46" s="120">
        <v>66100</v>
      </c>
      <c r="E46" s="65"/>
      <c r="F46" s="65"/>
      <c r="G46" s="65"/>
      <c r="H46" s="120">
        <v>2350</v>
      </c>
      <c r="I46" s="120">
        <v>2450</v>
      </c>
      <c r="J46" s="120">
        <v>2350</v>
      </c>
      <c r="K46" s="121">
        <f>SUM(H46:J46)</f>
        <v>7150</v>
      </c>
      <c r="L46" s="120">
        <v>3050</v>
      </c>
      <c r="M46" s="120">
        <v>3050</v>
      </c>
      <c r="N46" s="120">
        <v>2800</v>
      </c>
      <c r="O46" s="121">
        <f t="shared" si="21"/>
        <v>8900</v>
      </c>
      <c r="P46" s="120">
        <v>6050</v>
      </c>
      <c r="Q46" s="120">
        <v>6050</v>
      </c>
      <c r="R46" s="120">
        <v>6050</v>
      </c>
      <c r="S46" s="121">
        <f t="shared" si="22"/>
        <v>18150</v>
      </c>
      <c r="T46" s="120">
        <v>3950</v>
      </c>
      <c r="U46" s="120">
        <v>4050</v>
      </c>
      <c r="V46" s="120">
        <v>2550</v>
      </c>
      <c r="W46" s="121">
        <f t="shared" si="23"/>
        <v>10550</v>
      </c>
      <c r="X46" s="103"/>
      <c r="Y46" s="141">
        <f t="shared" si="24"/>
        <v>44750</v>
      </c>
      <c r="Z46" s="104"/>
      <c r="AA46" s="104"/>
    </row>
    <row r="47" spans="1:27" ht="13" x14ac:dyDescent="0.3">
      <c r="A47" s="46"/>
      <c r="B47" s="55" t="s">
        <v>25</v>
      </c>
      <c r="C47" s="45"/>
      <c r="D47" s="76">
        <f>SUM(D40:D46)</f>
        <v>1043463</v>
      </c>
      <c r="E47" s="57"/>
      <c r="F47" s="57"/>
      <c r="G47" s="57"/>
      <c r="H47" s="76">
        <f>SUM(H40:H46)</f>
        <v>99498.1</v>
      </c>
      <c r="I47" s="76">
        <f>SUM(I40:I46)</f>
        <v>78280.070000000007</v>
      </c>
      <c r="J47" s="76">
        <f>SUM(J40:J46)</f>
        <v>78180.070000000007</v>
      </c>
      <c r="K47" s="76">
        <f>SUM(H47:J47)</f>
        <v>255958.24000000002</v>
      </c>
      <c r="L47" s="76">
        <f>SUM(L40:L46)</f>
        <v>78910.070000000007</v>
      </c>
      <c r="M47" s="76">
        <f>SUM(M40:M46)</f>
        <v>78910.070000000007</v>
      </c>
      <c r="N47" s="76">
        <f>SUM(N40:N46)</f>
        <v>-21309.93</v>
      </c>
      <c r="O47" s="76">
        <f>SUM(L47:N47)</f>
        <v>136510.21000000002</v>
      </c>
      <c r="P47" s="76">
        <f>SUM(P40:P46)</f>
        <v>81991.53</v>
      </c>
      <c r="Q47" s="76">
        <f>SUM(Q40:Q46)</f>
        <v>81991.53</v>
      </c>
      <c r="R47" s="76">
        <f>SUM(R40:R46)</f>
        <v>82021.53</v>
      </c>
      <c r="S47" s="76">
        <f>SUM(P47:R47)</f>
        <v>246004.59</v>
      </c>
      <c r="T47" s="76">
        <f>SUM(T40:T46)</f>
        <v>79870.070000000007</v>
      </c>
      <c r="U47" s="76">
        <f>SUM(U40:U46)</f>
        <v>79970.070000000007</v>
      </c>
      <c r="V47" s="76">
        <f>SUM(V40:V46)</f>
        <v>78470.070000000007</v>
      </c>
      <c r="W47" s="76">
        <f t="shared" si="23"/>
        <v>238310.21000000002</v>
      </c>
      <c r="X47" s="103"/>
      <c r="Y47" s="153">
        <f t="shared" si="24"/>
        <v>876783.25</v>
      </c>
      <c r="Z47" s="104"/>
      <c r="AA47" s="104"/>
    </row>
    <row r="48" spans="1:27" ht="13" x14ac:dyDescent="0.3">
      <c r="A48" s="46"/>
      <c r="B48" s="52"/>
      <c r="C48" s="45"/>
      <c r="D48" s="102"/>
      <c r="E48" s="60"/>
      <c r="F48" s="60"/>
      <c r="G48" s="60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3"/>
      <c r="Y48" s="104"/>
      <c r="Z48" s="104"/>
      <c r="AA48" s="104"/>
    </row>
    <row r="49" spans="1:27" ht="13.5" x14ac:dyDescent="0.35">
      <c r="A49" s="67" t="s">
        <v>159</v>
      </c>
      <c r="B49" s="46"/>
      <c r="C49" s="45"/>
      <c r="D49" s="121"/>
      <c r="F49" s="2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03"/>
      <c r="Y49" s="104"/>
      <c r="Z49" s="104"/>
      <c r="AA49" s="104"/>
    </row>
    <row r="50" spans="1:27" ht="13" x14ac:dyDescent="0.3">
      <c r="A50" s="46"/>
      <c r="B50" s="46" t="s">
        <v>26</v>
      </c>
      <c r="C50" s="45"/>
      <c r="D50" s="120">
        <v>54756</v>
      </c>
      <c r="E50" s="65"/>
      <c r="F50" s="65"/>
      <c r="G50" s="65"/>
      <c r="H50" s="120">
        <v>2700</v>
      </c>
      <c r="I50" s="120">
        <v>2700</v>
      </c>
      <c r="J50" s="120">
        <v>2700</v>
      </c>
      <c r="K50" s="121">
        <f t="shared" ref="K50:K62" si="25">SUM(H50:J50)</f>
        <v>8100</v>
      </c>
      <c r="L50" s="120">
        <v>3700</v>
      </c>
      <c r="M50" s="120">
        <v>3700</v>
      </c>
      <c r="N50" s="120">
        <v>1100</v>
      </c>
      <c r="O50" s="121">
        <f t="shared" ref="O50:O62" si="26">SUM(L50:N50)</f>
        <v>8500</v>
      </c>
      <c r="P50" s="120">
        <v>4500</v>
      </c>
      <c r="Q50" s="120">
        <v>2000</v>
      </c>
      <c r="R50" s="120">
        <v>3000</v>
      </c>
      <c r="S50" s="121">
        <f t="shared" ref="S50:S62" si="27">SUM(P50:R50)</f>
        <v>9500</v>
      </c>
      <c r="T50" s="120">
        <v>2700</v>
      </c>
      <c r="U50" s="120">
        <v>4200</v>
      </c>
      <c r="V50" s="120">
        <v>2700</v>
      </c>
      <c r="W50" s="121">
        <f t="shared" ref="W50:W62" si="28">SUM(T50:V50)</f>
        <v>9600</v>
      </c>
      <c r="X50" s="103"/>
      <c r="Y50" s="104">
        <f t="shared" ref="Y50:Y62" si="29">SUM(K50,O50,S50,W50)</f>
        <v>35700</v>
      </c>
      <c r="Z50" s="104"/>
      <c r="AA50" s="104"/>
    </row>
    <row r="51" spans="1:27" ht="13" x14ac:dyDescent="0.3">
      <c r="A51" s="46"/>
      <c r="B51" s="46" t="s">
        <v>27</v>
      </c>
      <c r="C51" s="45"/>
      <c r="D51" s="120">
        <v>53803</v>
      </c>
      <c r="E51" s="65"/>
      <c r="F51" s="65"/>
      <c r="G51" s="65"/>
      <c r="H51" s="120">
        <v>4329.83</v>
      </c>
      <c r="I51" s="120">
        <v>3929.83</v>
      </c>
      <c r="J51" s="120">
        <v>4229.83</v>
      </c>
      <c r="K51" s="121">
        <f t="shared" si="25"/>
        <v>12489.49</v>
      </c>
      <c r="L51" s="120">
        <v>3929.83</v>
      </c>
      <c r="M51" s="120">
        <v>3929.83</v>
      </c>
      <c r="N51" s="120">
        <v>4229.83</v>
      </c>
      <c r="O51" s="121">
        <f t="shared" si="26"/>
        <v>12089.49</v>
      </c>
      <c r="P51" s="120">
        <v>3929.83</v>
      </c>
      <c r="Q51" s="120">
        <v>3929.83</v>
      </c>
      <c r="R51" s="120">
        <v>4229.83</v>
      </c>
      <c r="S51" s="121">
        <f t="shared" si="27"/>
        <v>12089.49</v>
      </c>
      <c r="T51" s="120">
        <v>3929.83</v>
      </c>
      <c r="U51" s="120">
        <v>3929.83</v>
      </c>
      <c r="V51" s="120">
        <v>4221.83</v>
      </c>
      <c r="W51" s="121">
        <f t="shared" si="28"/>
        <v>12081.49</v>
      </c>
      <c r="X51" s="103"/>
      <c r="Y51" s="104">
        <f t="shared" si="29"/>
        <v>48749.96</v>
      </c>
      <c r="Z51" s="104"/>
      <c r="AA51" s="104"/>
    </row>
    <row r="52" spans="1:27" ht="13" x14ac:dyDescent="0.3">
      <c r="A52" s="46"/>
      <c r="B52" s="46" t="s">
        <v>28</v>
      </c>
      <c r="C52" s="45"/>
      <c r="D52" s="120">
        <v>49380</v>
      </c>
      <c r="E52" s="65"/>
      <c r="F52" s="65"/>
      <c r="G52" s="65"/>
      <c r="H52" s="120">
        <v>4256</v>
      </c>
      <c r="I52" s="120">
        <v>4256</v>
      </c>
      <c r="J52" s="120">
        <v>4256</v>
      </c>
      <c r="K52" s="121">
        <f t="shared" si="25"/>
        <v>12768</v>
      </c>
      <c r="L52" s="120">
        <v>4256</v>
      </c>
      <c r="M52" s="120">
        <v>4256</v>
      </c>
      <c r="N52" s="120">
        <v>4256</v>
      </c>
      <c r="O52" s="121">
        <f t="shared" si="26"/>
        <v>12768</v>
      </c>
      <c r="P52" s="120">
        <v>4256</v>
      </c>
      <c r="Q52" s="120">
        <v>4256</v>
      </c>
      <c r="R52" s="120">
        <v>4256</v>
      </c>
      <c r="S52" s="121">
        <f t="shared" si="27"/>
        <v>12768</v>
      </c>
      <c r="T52" s="120">
        <v>4256</v>
      </c>
      <c r="U52" s="120">
        <v>4256</v>
      </c>
      <c r="V52" s="120">
        <v>4256</v>
      </c>
      <c r="W52" s="121">
        <f t="shared" si="28"/>
        <v>12768</v>
      </c>
      <c r="X52" s="103"/>
      <c r="Y52" s="104">
        <f t="shared" si="29"/>
        <v>51072</v>
      </c>
      <c r="Z52" s="104"/>
      <c r="AA52" s="104"/>
    </row>
    <row r="53" spans="1:27" ht="13" x14ac:dyDescent="0.3">
      <c r="A53" s="46"/>
      <c r="B53" s="46" t="s">
        <v>29</v>
      </c>
      <c r="C53" s="45"/>
      <c r="D53" s="120">
        <v>46626</v>
      </c>
      <c r="E53" s="65"/>
      <c r="F53" s="65"/>
      <c r="G53" s="65"/>
      <c r="H53" s="120">
        <v>3898</v>
      </c>
      <c r="I53" s="120">
        <v>3898</v>
      </c>
      <c r="J53" s="120">
        <v>3898</v>
      </c>
      <c r="K53" s="121">
        <f t="shared" si="25"/>
        <v>11694</v>
      </c>
      <c r="L53" s="120">
        <v>3898</v>
      </c>
      <c r="M53" s="120">
        <v>3898</v>
      </c>
      <c r="N53" s="120">
        <v>3898</v>
      </c>
      <c r="O53" s="121">
        <f t="shared" si="26"/>
        <v>11694</v>
      </c>
      <c r="P53" s="120">
        <v>3898</v>
      </c>
      <c r="Q53" s="120">
        <v>3898</v>
      </c>
      <c r="R53" s="120">
        <v>3898</v>
      </c>
      <c r="S53" s="121">
        <f t="shared" si="27"/>
        <v>11694</v>
      </c>
      <c r="T53" s="120">
        <v>3898</v>
      </c>
      <c r="U53" s="120">
        <v>3898</v>
      </c>
      <c r="V53" s="120">
        <v>3898</v>
      </c>
      <c r="W53" s="121">
        <f t="shared" si="28"/>
        <v>11694</v>
      </c>
      <c r="X53" s="103"/>
      <c r="Y53" s="104">
        <f t="shared" si="29"/>
        <v>46776</v>
      </c>
      <c r="Z53" s="104"/>
      <c r="AA53" s="104"/>
    </row>
    <row r="54" spans="1:27" ht="13" x14ac:dyDescent="0.3">
      <c r="A54" s="46"/>
      <c r="B54" s="46" t="s">
        <v>30</v>
      </c>
      <c r="C54" s="45"/>
      <c r="D54" s="118">
        <v>24000</v>
      </c>
      <c r="E54" s="65"/>
      <c r="F54" s="65"/>
      <c r="G54" s="65"/>
      <c r="H54" s="120">
        <v>1667</v>
      </c>
      <c r="I54" s="120">
        <v>1667</v>
      </c>
      <c r="J54" s="120">
        <v>1667</v>
      </c>
      <c r="K54" s="121">
        <f t="shared" si="25"/>
        <v>5001</v>
      </c>
      <c r="L54" s="120">
        <v>1667</v>
      </c>
      <c r="M54" s="120">
        <v>1667</v>
      </c>
      <c r="N54" s="120">
        <v>1667</v>
      </c>
      <c r="O54" s="121">
        <f t="shared" si="26"/>
        <v>5001</v>
      </c>
      <c r="P54" s="120">
        <v>1667</v>
      </c>
      <c r="Q54" s="120">
        <v>1667</v>
      </c>
      <c r="R54" s="120">
        <v>1667</v>
      </c>
      <c r="S54" s="121">
        <f t="shared" si="27"/>
        <v>5001</v>
      </c>
      <c r="T54" s="120">
        <v>1667</v>
      </c>
      <c r="U54" s="120">
        <v>1667</v>
      </c>
      <c r="V54" s="120">
        <v>1663</v>
      </c>
      <c r="W54" s="121">
        <f t="shared" ref="W54:W59" si="30">SUM(T54:V54)</f>
        <v>4997</v>
      </c>
      <c r="X54" s="103"/>
      <c r="Y54" s="104">
        <f t="shared" ref="Y54:Y59" si="31">SUM(K54,O54,S54,W54)</f>
        <v>20000</v>
      </c>
      <c r="Z54" s="104"/>
      <c r="AA54" s="104"/>
    </row>
    <row r="55" spans="1:27" ht="13" x14ac:dyDescent="0.3">
      <c r="A55" s="46"/>
      <c r="B55" s="46" t="s">
        <v>31</v>
      </c>
      <c r="C55" s="45"/>
      <c r="D55" s="118">
        <v>0</v>
      </c>
      <c r="E55" s="65"/>
      <c r="F55" s="65"/>
      <c r="G55" s="65"/>
      <c r="H55" s="118">
        <v>0</v>
      </c>
      <c r="I55" s="118">
        <v>0</v>
      </c>
      <c r="J55" s="118">
        <v>0</v>
      </c>
      <c r="K55" s="121">
        <f t="shared" si="25"/>
        <v>0</v>
      </c>
      <c r="L55" s="118">
        <v>0</v>
      </c>
      <c r="M55" s="118">
        <v>0</v>
      </c>
      <c r="N55" s="118">
        <v>0</v>
      </c>
      <c r="O55" s="121">
        <f t="shared" si="26"/>
        <v>0</v>
      </c>
      <c r="P55" s="118">
        <v>0</v>
      </c>
      <c r="Q55" s="118">
        <v>0</v>
      </c>
      <c r="R55" s="118">
        <v>0</v>
      </c>
      <c r="S55" s="121">
        <f t="shared" si="27"/>
        <v>0</v>
      </c>
      <c r="T55" s="118">
        <v>0</v>
      </c>
      <c r="U55" s="118">
        <v>0</v>
      </c>
      <c r="V55" s="118">
        <v>0</v>
      </c>
      <c r="W55" s="121">
        <f t="shared" si="30"/>
        <v>0</v>
      </c>
      <c r="X55" s="103"/>
      <c r="Y55" s="104">
        <f t="shared" si="31"/>
        <v>0</v>
      </c>
      <c r="Z55" s="104"/>
      <c r="AA55" s="104"/>
    </row>
    <row r="56" spans="1:27" ht="13" x14ac:dyDescent="0.3">
      <c r="A56" s="46"/>
      <c r="B56" s="46" t="s">
        <v>160</v>
      </c>
      <c r="C56" s="45"/>
      <c r="D56" s="118">
        <v>0</v>
      </c>
      <c r="E56" s="65"/>
      <c r="F56" s="65"/>
      <c r="G56" s="65"/>
      <c r="H56" s="118">
        <v>0</v>
      </c>
      <c r="I56" s="118">
        <v>0</v>
      </c>
      <c r="J56" s="118">
        <v>0</v>
      </c>
      <c r="K56" s="121">
        <f t="shared" si="25"/>
        <v>0</v>
      </c>
      <c r="L56" s="118">
        <v>0</v>
      </c>
      <c r="M56" s="118">
        <v>0</v>
      </c>
      <c r="N56" s="118">
        <v>0</v>
      </c>
      <c r="O56" s="121">
        <f t="shared" si="26"/>
        <v>0</v>
      </c>
      <c r="P56" s="118">
        <v>0</v>
      </c>
      <c r="Q56" s="118">
        <v>0</v>
      </c>
      <c r="R56" s="118">
        <v>0</v>
      </c>
      <c r="S56" s="121">
        <f t="shared" si="27"/>
        <v>0</v>
      </c>
      <c r="T56" s="118">
        <v>0</v>
      </c>
      <c r="U56" s="118">
        <v>0</v>
      </c>
      <c r="V56" s="118">
        <v>0</v>
      </c>
      <c r="W56" s="121">
        <f t="shared" si="30"/>
        <v>0</v>
      </c>
      <c r="X56" s="103"/>
      <c r="Y56" s="104">
        <f t="shared" si="31"/>
        <v>0</v>
      </c>
      <c r="Z56" s="104"/>
      <c r="AA56" s="104"/>
    </row>
    <row r="57" spans="1:27" ht="13" x14ac:dyDescent="0.3">
      <c r="A57" s="46"/>
      <c r="B57" s="46" t="s">
        <v>161</v>
      </c>
      <c r="C57" s="45"/>
      <c r="D57" s="118">
        <v>57608</v>
      </c>
      <c r="E57" s="65"/>
      <c r="F57" s="65"/>
      <c r="G57" s="65"/>
      <c r="H57" s="120">
        <v>4797</v>
      </c>
      <c r="I57" s="120">
        <v>4797</v>
      </c>
      <c r="J57" s="120">
        <v>4797</v>
      </c>
      <c r="K57" s="121">
        <f t="shared" si="25"/>
        <v>14391</v>
      </c>
      <c r="L57" s="120">
        <v>4797</v>
      </c>
      <c r="M57" s="120">
        <v>4797</v>
      </c>
      <c r="N57" s="120">
        <v>4797</v>
      </c>
      <c r="O57" s="121">
        <f t="shared" si="26"/>
        <v>14391</v>
      </c>
      <c r="P57" s="120">
        <v>4797</v>
      </c>
      <c r="Q57" s="120">
        <v>4797</v>
      </c>
      <c r="R57" s="120">
        <v>4797</v>
      </c>
      <c r="S57" s="121">
        <f t="shared" si="27"/>
        <v>14391</v>
      </c>
      <c r="T57" s="120">
        <v>4797</v>
      </c>
      <c r="U57" s="120">
        <v>4797</v>
      </c>
      <c r="V57" s="120">
        <v>4797</v>
      </c>
      <c r="W57" s="121">
        <f t="shared" si="30"/>
        <v>14391</v>
      </c>
      <c r="X57" s="103"/>
      <c r="Y57" s="104">
        <f t="shared" si="31"/>
        <v>57564</v>
      </c>
      <c r="Z57" s="104"/>
      <c r="AA57" s="104"/>
    </row>
    <row r="58" spans="1:27" ht="13" x14ac:dyDescent="0.3">
      <c r="A58" s="46"/>
      <c r="B58" s="46" t="s">
        <v>33</v>
      </c>
      <c r="C58" s="45"/>
      <c r="D58" s="118">
        <v>550710</v>
      </c>
      <c r="E58" s="65"/>
      <c r="F58" s="65"/>
      <c r="G58" s="65"/>
      <c r="H58" s="120">
        <v>47269</v>
      </c>
      <c r="I58" s="120">
        <v>47269</v>
      </c>
      <c r="J58" s="120">
        <v>47269</v>
      </c>
      <c r="K58" s="121">
        <f t="shared" si="25"/>
        <v>141807</v>
      </c>
      <c r="L58" s="120">
        <v>47269</v>
      </c>
      <c r="M58" s="120">
        <v>47269</v>
      </c>
      <c r="N58" s="120">
        <v>47269</v>
      </c>
      <c r="O58" s="121">
        <f t="shared" si="26"/>
        <v>141807</v>
      </c>
      <c r="P58" s="120">
        <v>47269</v>
      </c>
      <c r="Q58" s="120">
        <v>47269</v>
      </c>
      <c r="R58" s="120">
        <v>47269</v>
      </c>
      <c r="S58" s="121">
        <f t="shared" si="27"/>
        <v>141807</v>
      </c>
      <c r="T58" s="120">
        <v>47269</v>
      </c>
      <c r="U58" s="120">
        <v>47269</v>
      </c>
      <c r="V58" s="120">
        <v>47272</v>
      </c>
      <c r="W58" s="121">
        <f t="shared" si="30"/>
        <v>141810</v>
      </c>
      <c r="X58" s="103"/>
      <c r="Y58" s="104">
        <f t="shared" si="31"/>
        <v>567231</v>
      </c>
      <c r="Z58" s="104"/>
      <c r="AA58" s="104"/>
    </row>
    <row r="59" spans="1:27" ht="13" x14ac:dyDescent="0.3">
      <c r="A59" s="46"/>
      <c r="B59" s="46" t="s">
        <v>162</v>
      </c>
      <c r="C59" s="45"/>
      <c r="D59" s="118">
        <v>0</v>
      </c>
      <c r="E59" s="65"/>
      <c r="F59" s="65"/>
      <c r="G59" s="65"/>
      <c r="H59" s="118">
        <v>0</v>
      </c>
      <c r="I59" s="118">
        <v>0</v>
      </c>
      <c r="J59" s="118">
        <v>0</v>
      </c>
      <c r="K59" s="121">
        <f t="shared" si="25"/>
        <v>0</v>
      </c>
      <c r="L59" s="118">
        <v>0</v>
      </c>
      <c r="M59" s="118">
        <v>0</v>
      </c>
      <c r="N59" s="118">
        <v>0</v>
      </c>
      <c r="O59" s="121">
        <f t="shared" si="26"/>
        <v>0</v>
      </c>
      <c r="P59" s="118">
        <v>0</v>
      </c>
      <c r="Q59" s="118">
        <v>0</v>
      </c>
      <c r="R59" s="118">
        <v>0</v>
      </c>
      <c r="S59" s="121">
        <f t="shared" si="27"/>
        <v>0</v>
      </c>
      <c r="T59" s="118">
        <v>0</v>
      </c>
      <c r="U59" s="118">
        <v>0</v>
      </c>
      <c r="V59" s="118">
        <v>0</v>
      </c>
      <c r="W59" s="121">
        <f t="shared" si="30"/>
        <v>0</v>
      </c>
      <c r="X59" s="103"/>
      <c r="Y59" s="104">
        <f t="shared" si="31"/>
        <v>0</v>
      </c>
      <c r="Z59" s="104"/>
      <c r="AA59" s="104"/>
    </row>
    <row r="60" spans="1:27" ht="13" x14ac:dyDescent="0.3">
      <c r="A60" s="46"/>
      <c r="B60" s="46" t="s">
        <v>163</v>
      </c>
      <c r="C60" s="45"/>
      <c r="D60" s="120">
        <v>126185</v>
      </c>
      <c r="E60" s="65"/>
      <c r="F60" s="65"/>
      <c r="G60" s="65"/>
      <c r="H60" s="120">
        <v>9912.69</v>
      </c>
      <c r="I60" s="120">
        <v>9954.69</v>
      </c>
      <c r="J60" s="120">
        <v>10037.69</v>
      </c>
      <c r="K60" s="121">
        <f t="shared" si="25"/>
        <v>29905.07</v>
      </c>
      <c r="L60" s="120">
        <v>10037.69</v>
      </c>
      <c r="M60" s="120">
        <v>10058.34</v>
      </c>
      <c r="N60" s="120">
        <v>10142.34</v>
      </c>
      <c r="O60" s="121">
        <f t="shared" si="26"/>
        <v>30238.37</v>
      </c>
      <c r="P60" s="120">
        <v>10045.41</v>
      </c>
      <c r="Q60" s="120">
        <v>10142.34</v>
      </c>
      <c r="R60" s="120">
        <v>10225.34</v>
      </c>
      <c r="S60" s="121">
        <f t="shared" si="27"/>
        <v>30413.09</v>
      </c>
      <c r="T60" s="120">
        <v>10128.41</v>
      </c>
      <c r="U60" s="120">
        <v>10128.41</v>
      </c>
      <c r="V60" s="120">
        <v>10128.41</v>
      </c>
      <c r="W60" s="121">
        <f t="shared" si="28"/>
        <v>30385.23</v>
      </c>
      <c r="X60" s="103"/>
      <c r="Y60" s="104">
        <f t="shared" si="29"/>
        <v>120941.75999999999</v>
      </c>
      <c r="Z60" s="104"/>
      <c r="AA60" s="104"/>
    </row>
    <row r="61" spans="1:27" ht="13" x14ac:dyDescent="0.3">
      <c r="A61" s="46"/>
      <c r="B61" s="46" t="s">
        <v>34</v>
      </c>
      <c r="C61" s="45"/>
      <c r="D61" s="120">
        <v>167112</v>
      </c>
      <c r="E61" s="65"/>
      <c r="F61" s="65"/>
      <c r="G61" s="65"/>
      <c r="H61" s="120">
        <v>12130</v>
      </c>
      <c r="I61" s="120">
        <v>12130</v>
      </c>
      <c r="J61" s="120">
        <v>12130</v>
      </c>
      <c r="K61" s="121">
        <f t="shared" si="25"/>
        <v>36390</v>
      </c>
      <c r="L61" s="120">
        <v>12130</v>
      </c>
      <c r="M61" s="120">
        <v>12130</v>
      </c>
      <c r="N61" s="120">
        <v>12130</v>
      </c>
      <c r="O61" s="121">
        <f t="shared" si="26"/>
        <v>36390</v>
      </c>
      <c r="P61" s="120">
        <v>12130</v>
      </c>
      <c r="Q61" s="120">
        <v>12130</v>
      </c>
      <c r="R61" s="120">
        <v>12130</v>
      </c>
      <c r="S61" s="121">
        <f t="shared" si="27"/>
        <v>36390</v>
      </c>
      <c r="T61" s="120">
        <v>12130</v>
      </c>
      <c r="U61" s="120">
        <v>12130</v>
      </c>
      <c r="V61" s="120">
        <v>12113</v>
      </c>
      <c r="W61" s="121">
        <f t="shared" si="28"/>
        <v>36373</v>
      </c>
      <c r="X61" s="103"/>
      <c r="Y61" s="141">
        <f t="shared" si="29"/>
        <v>145543</v>
      </c>
      <c r="Z61" s="104"/>
      <c r="AA61" s="104"/>
    </row>
    <row r="62" spans="1:27" ht="13" x14ac:dyDescent="0.3">
      <c r="A62" s="46"/>
      <c r="B62" s="55" t="s">
        <v>35</v>
      </c>
      <c r="C62" s="45"/>
      <c r="D62" s="76">
        <f>SUM(D50:D61)</f>
        <v>1130180</v>
      </c>
      <c r="E62" s="57"/>
      <c r="F62" s="57"/>
      <c r="G62" s="57"/>
      <c r="H62" s="76">
        <f>SUM(H50:H61)</f>
        <v>90959.52</v>
      </c>
      <c r="I62" s="76">
        <f>SUM(I50:I61)</f>
        <v>90601.52</v>
      </c>
      <c r="J62" s="76">
        <f>SUM(J50:J61)</f>
        <v>90984.52</v>
      </c>
      <c r="K62" s="76">
        <f t="shared" si="25"/>
        <v>272545.56</v>
      </c>
      <c r="L62" s="76">
        <f>SUM(L50:L61)</f>
        <v>91684.52</v>
      </c>
      <c r="M62" s="76">
        <f>SUM(M50:M61)</f>
        <v>91705.17</v>
      </c>
      <c r="N62" s="76">
        <f>SUM(N50:N61)</f>
        <v>89489.17</v>
      </c>
      <c r="O62" s="76">
        <f t="shared" si="26"/>
        <v>272878.86</v>
      </c>
      <c r="P62" s="76">
        <f>SUM(P50:P61)</f>
        <v>92492.24</v>
      </c>
      <c r="Q62" s="76">
        <f>SUM(Q50:Q61)</f>
        <v>90089.17</v>
      </c>
      <c r="R62" s="76">
        <f>SUM(R50:R61)</f>
        <v>91472.17</v>
      </c>
      <c r="S62" s="76">
        <f t="shared" si="27"/>
        <v>274053.58</v>
      </c>
      <c r="T62" s="76">
        <f>SUM(T50:T61)</f>
        <v>90775.24</v>
      </c>
      <c r="U62" s="76">
        <f>SUM(U50:U61)</f>
        <v>92275.24</v>
      </c>
      <c r="V62" s="76">
        <f>SUM(V50:V61)</f>
        <v>91049.24</v>
      </c>
      <c r="W62" s="76">
        <f t="shared" si="28"/>
        <v>274099.72000000003</v>
      </c>
      <c r="X62" s="103"/>
      <c r="Y62" s="153">
        <f t="shared" si="29"/>
        <v>1093577.72</v>
      </c>
      <c r="Z62" s="104"/>
      <c r="AA62" s="104"/>
    </row>
    <row r="63" spans="1:27" ht="13" x14ac:dyDescent="0.3">
      <c r="A63" s="46"/>
      <c r="B63" s="52"/>
      <c r="C63" s="45"/>
      <c r="D63" s="102"/>
      <c r="E63" s="60"/>
      <c r="F63" s="60"/>
      <c r="G63" s="60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4"/>
      <c r="AA63" s="104"/>
    </row>
    <row r="64" spans="1:27" ht="13" x14ac:dyDescent="0.3">
      <c r="A64" s="46"/>
      <c r="B64" s="55" t="s">
        <v>164</v>
      </c>
      <c r="C64" s="45"/>
      <c r="D64" s="76">
        <f>D62+D47+D37+D29</f>
        <v>5914674</v>
      </c>
      <c r="E64" s="57"/>
      <c r="F64" s="57"/>
      <c r="G64" s="57"/>
      <c r="H64" s="76">
        <f t="shared" ref="H64:W64" si="32">H62+H47+H37+H29</f>
        <v>554997.27</v>
      </c>
      <c r="I64" s="76">
        <f t="shared" si="32"/>
        <v>533574.86</v>
      </c>
      <c r="J64" s="76">
        <f t="shared" si="32"/>
        <v>498005.07000000007</v>
      </c>
      <c r="K64" s="76">
        <f t="shared" si="32"/>
        <v>1586577.2</v>
      </c>
      <c r="L64" s="76">
        <f t="shared" si="32"/>
        <v>536204.03</v>
      </c>
      <c r="M64" s="76">
        <f t="shared" si="32"/>
        <v>520165.94999999995</v>
      </c>
      <c r="N64" s="76">
        <f t="shared" si="32"/>
        <v>428318</v>
      </c>
      <c r="O64" s="76">
        <f t="shared" si="32"/>
        <v>1484687.98</v>
      </c>
      <c r="P64" s="76">
        <f t="shared" si="32"/>
        <v>559444.21</v>
      </c>
      <c r="Q64" s="76">
        <f t="shared" si="32"/>
        <v>523958.84</v>
      </c>
      <c r="R64" s="76">
        <f t="shared" si="32"/>
        <v>528445.07000000007</v>
      </c>
      <c r="S64" s="76">
        <f t="shared" si="32"/>
        <v>1611848.12</v>
      </c>
      <c r="T64" s="76">
        <f t="shared" si="32"/>
        <v>545736.30000000005</v>
      </c>
      <c r="U64" s="76">
        <f t="shared" si="32"/>
        <v>543710.37</v>
      </c>
      <c r="V64" s="76">
        <f t="shared" si="32"/>
        <v>518053.48</v>
      </c>
      <c r="W64" s="142">
        <f t="shared" si="32"/>
        <v>1607500.1500000001</v>
      </c>
      <c r="X64" s="103"/>
      <c r="Y64" s="154">
        <f>SUM(K64,O64,S64,W64)</f>
        <v>6290613.4500000002</v>
      </c>
      <c r="Z64" s="104"/>
      <c r="AA64" s="104"/>
    </row>
    <row r="65" spans="1:27" ht="12.75" customHeight="1" x14ac:dyDescent="0.3">
      <c r="A65" s="58" t="s">
        <v>165</v>
      </c>
      <c r="B65" s="55"/>
      <c r="C65" s="45"/>
      <c r="D65" s="76">
        <f>D16-D64</f>
        <v>486227</v>
      </c>
      <c r="E65" s="57"/>
      <c r="F65" s="57"/>
      <c r="G65" s="57"/>
      <c r="H65" s="76">
        <f t="shared" ref="H65:W65" si="33">H16-H64</f>
        <v>-22047.95000000007</v>
      </c>
      <c r="I65" s="76">
        <f t="shared" si="33"/>
        <v>-625.54000000003725</v>
      </c>
      <c r="J65" s="76">
        <f t="shared" si="33"/>
        <v>34944.249999999884</v>
      </c>
      <c r="K65" s="76">
        <f t="shared" si="33"/>
        <v>12270.760000000009</v>
      </c>
      <c r="L65" s="76">
        <f t="shared" si="33"/>
        <v>-3254.7100000000792</v>
      </c>
      <c r="M65" s="76">
        <f t="shared" si="33"/>
        <v>12783.369999999995</v>
      </c>
      <c r="N65" s="76">
        <f t="shared" si="33"/>
        <v>104631.31999999995</v>
      </c>
      <c r="O65" s="76">
        <f t="shared" si="33"/>
        <v>114159.97999999998</v>
      </c>
      <c r="P65" s="76">
        <f t="shared" si="33"/>
        <v>-26494.890000000014</v>
      </c>
      <c r="Q65" s="76">
        <f t="shared" si="33"/>
        <v>8990.4799999999232</v>
      </c>
      <c r="R65" s="76">
        <f t="shared" si="33"/>
        <v>4504.2499999998836</v>
      </c>
      <c r="S65" s="76">
        <f t="shared" si="33"/>
        <v>-13000.160000000149</v>
      </c>
      <c r="T65" s="76">
        <f t="shared" si="33"/>
        <v>-12786.980000000098</v>
      </c>
      <c r="U65" s="76">
        <f t="shared" si="33"/>
        <v>-10761.050000000047</v>
      </c>
      <c r="V65" s="76">
        <f t="shared" si="33"/>
        <v>14895.839999999967</v>
      </c>
      <c r="W65" s="76">
        <f t="shared" si="33"/>
        <v>-8652.190000000177</v>
      </c>
      <c r="X65" s="103"/>
      <c r="Y65" s="153">
        <f t="shared" ref="Y65" si="34">SUM(K65,O65,S65,W65)</f>
        <v>104778.38999999966</v>
      </c>
      <c r="Z65" s="104"/>
      <c r="AA65" s="104"/>
    </row>
    <row r="66" spans="1:27" ht="12.75" customHeight="1" x14ac:dyDescent="0.3">
      <c r="A66" s="58"/>
      <c r="B66" s="52"/>
      <c r="C66" s="45"/>
      <c r="D66" s="143"/>
      <c r="E66" s="57"/>
      <c r="F66" s="57"/>
      <c r="G66" s="57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3"/>
      <c r="Y66" s="116"/>
      <c r="Z66" s="104"/>
      <c r="AA66" s="104"/>
    </row>
    <row r="67" spans="1:27" ht="13.5" thickBot="1" x14ac:dyDescent="0.35">
      <c r="A67" s="58" t="s">
        <v>36</v>
      </c>
      <c r="B67" s="55"/>
      <c r="C67" s="45"/>
      <c r="D67" s="148">
        <f>D65</f>
        <v>486227</v>
      </c>
      <c r="E67" s="101"/>
      <c r="F67" s="101"/>
      <c r="G67" s="101"/>
      <c r="H67" s="146">
        <f>H65</f>
        <v>-22047.95000000007</v>
      </c>
      <c r="I67" s="146">
        <f t="shared" ref="I67:W67" si="35">I65</f>
        <v>-625.54000000003725</v>
      </c>
      <c r="J67" s="146">
        <f t="shared" si="35"/>
        <v>34944.249999999884</v>
      </c>
      <c r="K67" s="146">
        <f t="shared" si="35"/>
        <v>12270.760000000009</v>
      </c>
      <c r="L67" s="146">
        <f t="shared" si="35"/>
        <v>-3254.7100000000792</v>
      </c>
      <c r="M67" s="146">
        <f t="shared" si="35"/>
        <v>12783.369999999995</v>
      </c>
      <c r="N67" s="146">
        <f t="shared" si="35"/>
        <v>104631.31999999995</v>
      </c>
      <c r="O67" s="146">
        <f t="shared" si="35"/>
        <v>114159.97999999998</v>
      </c>
      <c r="P67" s="146">
        <f t="shared" si="35"/>
        <v>-26494.890000000014</v>
      </c>
      <c r="Q67" s="146">
        <f t="shared" si="35"/>
        <v>8990.4799999999232</v>
      </c>
      <c r="R67" s="146">
        <f t="shared" si="35"/>
        <v>4504.2499999998836</v>
      </c>
      <c r="S67" s="146">
        <f t="shared" si="35"/>
        <v>-13000.160000000149</v>
      </c>
      <c r="T67" s="146">
        <f t="shared" si="35"/>
        <v>-12786.980000000098</v>
      </c>
      <c r="U67" s="146">
        <f t="shared" si="35"/>
        <v>-10761.050000000047</v>
      </c>
      <c r="V67" s="146">
        <f t="shared" si="35"/>
        <v>14895.839999999967</v>
      </c>
      <c r="W67" s="146">
        <f t="shared" si="35"/>
        <v>-8652.190000000177</v>
      </c>
      <c r="X67" s="147"/>
      <c r="Y67" s="155">
        <f>SUM(K67,O67,S67,W67)</f>
        <v>104778.38999999966</v>
      </c>
      <c r="Z67" s="104"/>
      <c r="AA67" s="104"/>
    </row>
    <row r="68" spans="1:27" ht="12.75" customHeight="1" thickTop="1" x14ac:dyDescent="0.3">
      <c r="D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</row>
    <row r="69" spans="1:27" ht="12.75" customHeight="1" x14ac:dyDescent="0.3">
      <c r="D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</row>
    <row r="70" spans="1:27" ht="12.75" customHeight="1" x14ac:dyDescent="0.3"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</row>
  </sheetData>
  <printOptions headings="1" gridLines="1"/>
  <pageMargins left="0.75" right="0.35" top="0.5" bottom="0.5" header="0.5" footer="0.5"/>
  <pageSetup paperSize="400" scale="44" orientation="landscape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3"/>
  <sheetViews>
    <sheetView showGridLines="0" workbookViewId="0">
      <selection activeCell="I14" sqref="I14"/>
    </sheetView>
  </sheetViews>
  <sheetFormatPr defaultColWidth="9.1796875" defaultRowHeight="12.75" customHeight="1" x14ac:dyDescent="0.3"/>
  <cols>
    <col min="1" max="1" width="1.81640625" style="43" customWidth="1"/>
    <col min="2" max="2" width="44.26953125" style="43" bestFit="1" customWidth="1"/>
    <col min="3" max="3" width="2.81640625" style="43" customWidth="1"/>
    <col min="4" max="4" width="10.7265625" style="43" customWidth="1"/>
    <col min="5" max="5" width="2.81640625" style="2" customWidth="1"/>
    <col min="6" max="13" width="10.7265625" style="43" customWidth="1"/>
    <col min="14" max="16" width="10.7265625" style="43" hidden="1" customWidth="1"/>
    <col min="17" max="17" width="10.7265625" style="43" customWidth="1"/>
    <col min="18" max="20" width="10.7265625" style="43" hidden="1" customWidth="1"/>
    <col min="21" max="21" width="10.7265625" style="43" customWidth="1"/>
    <col min="22" max="22" width="2.7265625" style="46" customWidth="1"/>
    <col min="23" max="24" width="9.7265625" style="43" bestFit="1" customWidth="1"/>
    <col min="25" max="25" width="11.6328125" style="43" bestFit="1" customWidth="1"/>
    <col min="26" max="26" width="1.81640625" style="43" customWidth="1"/>
    <col min="27" max="16384" width="9.1796875" style="43"/>
  </cols>
  <sheetData>
    <row r="1" spans="1:29" ht="12.75" customHeight="1" x14ac:dyDescent="0.3">
      <c r="A1" s="61" t="str">
        <f>'Cover Sheet'!A2</f>
        <v>The Goodwill Excel Center, Public Charter School</v>
      </c>
    </row>
    <row r="2" spans="1:29" ht="13" x14ac:dyDescent="0.3">
      <c r="A2" s="43" t="str">
        <f>'Cover Sheet'!A8&amp;" "&amp;'Cover Sheet'!$A$9&amp;" Financials"</f>
        <v>FY2019 July 1, 2018 - June 30, 2019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3"/>
    </row>
    <row r="3" spans="1:29" ht="13" x14ac:dyDescent="0.3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3">
      <c r="A4" s="2"/>
      <c r="B4" s="2"/>
      <c r="C4" s="45"/>
      <c r="D4" s="48" t="s">
        <v>148</v>
      </c>
      <c r="E4" s="49"/>
      <c r="F4" s="48" t="s">
        <v>136</v>
      </c>
      <c r="G4" s="48" t="s">
        <v>137</v>
      </c>
      <c r="H4" s="48" t="s">
        <v>138</v>
      </c>
      <c r="I4" s="48" t="s">
        <v>82</v>
      </c>
      <c r="J4" s="48" t="s">
        <v>139</v>
      </c>
      <c r="K4" s="48" t="s">
        <v>140</v>
      </c>
      <c r="L4" s="48" t="s">
        <v>141</v>
      </c>
      <c r="M4" s="48" t="s">
        <v>83</v>
      </c>
      <c r="N4" s="48" t="s">
        <v>142</v>
      </c>
      <c r="O4" s="48" t="s">
        <v>143</v>
      </c>
      <c r="P4" s="48" t="s">
        <v>144</v>
      </c>
      <c r="Q4" s="48" t="s">
        <v>84</v>
      </c>
      <c r="R4" s="48" t="s">
        <v>145</v>
      </c>
      <c r="S4" s="48" t="s">
        <v>146</v>
      </c>
      <c r="T4" s="48" t="s">
        <v>147</v>
      </c>
      <c r="U4" s="48" t="s">
        <v>85</v>
      </c>
      <c r="V4" s="45"/>
      <c r="W4" s="74"/>
      <c r="X4" s="75" t="s">
        <v>0</v>
      </c>
      <c r="Y4" s="74"/>
      <c r="AA4" s="61" t="s">
        <v>150</v>
      </c>
    </row>
    <row r="5" spans="1:29" ht="15" x14ac:dyDescent="0.3">
      <c r="B5" s="2"/>
      <c r="C5" s="45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5"/>
      <c r="W5" s="50" t="s">
        <v>1</v>
      </c>
      <c r="X5" s="50" t="s">
        <v>2</v>
      </c>
      <c r="Y5" s="50" t="s">
        <v>3</v>
      </c>
      <c r="AA5" s="43" t="s">
        <v>151</v>
      </c>
      <c r="AC5" s="108" t="s">
        <v>172</v>
      </c>
    </row>
    <row r="6" spans="1:29" ht="13" x14ac:dyDescent="0.3">
      <c r="A6" s="52" t="s">
        <v>4</v>
      </c>
      <c r="B6" s="2"/>
      <c r="C6" s="45"/>
      <c r="V6" s="45"/>
      <c r="W6" s="51"/>
      <c r="X6" s="51"/>
      <c r="Y6" s="51"/>
    </row>
    <row r="7" spans="1:29" ht="13" x14ac:dyDescent="0.3">
      <c r="A7" s="46"/>
      <c r="B7" s="46" t="s">
        <v>152</v>
      </c>
      <c r="C7" s="45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5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4212913.4399999995</v>
      </c>
      <c r="Y7" s="66">
        <f>W7-X7</f>
        <v>-4212913.4399999995</v>
      </c>
      <c r="AA7" s="54"/>
    </row>
    <row r="8" spans="1:29" ht="13" x14ac:dyDescent="0.3">
      <c r="A8" s="46"/>
      <c r="B8" s="46" t="s">
        <v>153</v>
      </c>
      <c r="C8" s="45"/>
      <c r="D8" s="106"/>
      <c r="E8" s="54"/>
      <c r="F8" s="106"/>
      <c r="G8" s="106"/>
      <c r="H8" s="106"/>
      <c r="I8" s="54">
        <f>SUM(F8:H8)</f>
        <v>0</v>
      </c>
      <c r="J8" s="106"/>
      <c r="K8" s="106"/>
      <c r="L8" s="106"/>
      <c r="M8" s="54">
        <f>SUM(J8:L8)</f>
        <v>0</v>
      </c>
      <c r="N8" s="106"/>
      <c r="O8" s="106"/>
      <c r="P8" s="106"/>
      <c r="Q8" s="54">
        <f>SUM(N8:P8)</f>
        <v>0</v>
      </c>
      <c r="R8" s="106"/>
      <c r="S8" s="106"/>
      <c r="T8" s="106"/>
      <c r="U8" s="54">
        <f>SUM(R8:T8)</f>
        <v>0</v>
      </c>
      <c r="V8" s="45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1125276.72</v>
      </c>
      <c r="Y8" s="66">
        <f>W8-X8</f>
        <v>-1125276.72</v>
      </c>
      <c r="AA8" s="54"/>
    </row>
    <row r="9" spans="1:29" ht="13" x14ac:dyDescent="0.3">
      <c r="A9" s="46"/>
      <c r="B9" s="46" t="s">
        <v>5</v>
      </c>
      <c r="C9" s="45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5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1057201.68</v>
      </c>
      <c r="Y9" s="66">
        <f t="shared" ref="Y9:Y16" si="5">W9-X9</f>
        <v>-1057201.68</v>
      </c>
    </row>
    <row r="10" spans="1:29" ht="13" x14ac:dyDescent="0.3">
      <c r="A10" s="46"/>
      <c r="B10" s="46" t="s">
        <v>166</v>
      </c>
      <c r="C10" s="45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5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0</v>
      </c>
      <c r="Y10" s="66">
        <f t="shared" si="5"/>
        <v>0</v>
      </c>
      <c r="AC10" s="61" t="s">
        <v>175</v>
      </c>
    </row>
    <row r="11" spans="1:29" ht="13" x14ac:dyDescent="0.3">
      <c r="A11" s="46"/>
      <c r="B11" s="46" t="s">
        <v>6</v>
      </c>
      <c r="C11" s="45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5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1" s="66">
        <f t="shared" si="5"/>
        <v>0</v>
      </c>
      <c r="AC11" s="61" t="s">
        <v>176</v>
      </c>
    </row>
    <row r="12" spans="1:29" ht="13" x14ac:dyDescent="0.3">
      <c r="A12" s="46"/>
      <c r="B12" s="46" t="s">
        <v>7</v>
      </c>
      <c r="C12" s="45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5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6">
        <f t="shared" si="5"/>
        <v>0</v>
      </c>
    </row>
    <row r="13" spans="1:29" ht="13" x14ac:dyDescent="0.3">
      <c r="A13" s="46"/>
      <c r="B13" s="46" t="s">
        <v>8</v>
      </c>
      <c r="C13" s="45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5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6">
        <f t="shared" si="5"/>
        <v>0</v>
      </c>
    </row>
    <row r="14" spans="1:29" ht="13" x14ac:dyDescent="0.3">
      <c r="A14" s="46"/>
      <c r="B14" s="46" t="s">
        <v>154</v>
      </c>
      <c r="C14" s="45"/>
      <c r="D14" s="106"/>
      <c r="E14" s="54"/>
      <c r="F14" s="106"/>
      <c r="G14" s="106"/>
      <c r="H14" s="106"/>
      <c r="I14" s="54">
        <f t="shared" si="0"/>
        <v>0</v>
      </c>
      <c r="J14" s="106"/>
      <c r="K14" s="106"/>
      <c r="L14" s="106"/>
      <c r="M14" s="54">
        <f t="shared" si="1"/>
        <v>0</v>
      </c>
      <c r="N14" s="106"/>
      <c r="O14" s="106"/>
      <c r="P14" s="106"/>
      <c r="Q14" s="54">
        <f t="shared" si="2"/>
        <v>0</v>
      </c>
      <c r="R14" s="106"/>
      <c r="S14" s="106"/>
      <c r="T14" s="106"/>
      <c r="U14" s="54">
        <f t="shared" si="3"/>
        <v>0</v>
      </c>
      <c r="V14" s="45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6">
        <f t="shared" si="5"/>
        <v>0</v>
      </c>
    </row>
    <row r="15" spans="1:29" ht="13" x14ac:dyDescent="0.3">
      <c r="A15" s="46"/>
      <c r="B15" s="46" t="s">
        <v>9</v>
      </c>
      <c r="C15" s="45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5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66">
        <f t="shared" si="5"/>
        <v>0</v>
      </c>
    </row>
    <row r="16" spans="1:29" ht="13" x14ac:dyDescent="0.3">
      <c r="A16" s="46"/>
      <c r="B16" s="55" t="s">
        <v>10</v>
      </c>
      <c r="C16" s="45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5"/>
      <c r="W16" s="56">
        <f>SUM(W7:W15)</f>
        <v>0</v>
      </c>
      <c r="X16" s="56">
        <f>SUM(X7:X15)</f>
        <v>6395391.8399999989</v>
      </c>
      <c r="Y16" s="56">
        <f t="shared" si="5"/>
        <v>-6395391.8399999989</v>
      </c>
    </row>
    <row r="17" spans="1:25" ht="13" x14ac:dyDescent="0.3">
      <c r="A17" s="46"/>
      <c r="B17" s="58"/>
      <c r="C17" s="45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5"/>
      <c r="W17" s="59"/>
      <c r="X17" s="59"/>
      <c r="Y17" s="59"/>
    </row>
    <row r="18" spans="1:25" ht="13" x14ac:dyDescent="0.3">
      <c r="A18" s="61" t="s">
        <v>158</v>
      </c>
      <c r="B18" s="2"/>
      <c r="C18" s="4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W18" s="62"/>
      <c r="X18" s="62"/>
      <c r="Y18" s="62"/>
    </row>
    <row r="19" spans="1:25" ht="13.5" x14ac:dyDescent="0.35">
      <c r="A19" s="63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3">
      <c r="A20" s="46"/>
      <c r="B20" s="2" t="s">
        <v>12</v>
      </c>
      <c r="C20" s="45"/>
      <c r="D20" s="64"/>
      <c r="E20" s="65"/>
      <c r="F20" s="64"/>
      <c r="G20" s="64"/>
      <c r="H20" s="64"/>
      <c r="I20" s="66">
        <f t="shared" ref="I20:I29" si="6">SUM(F20:H20)</f>
        <v>0</v>
      </c>
      <c r="J20" s="64"/>
      <c r="K20" s="64"/>
      <c r="L20" s="64"/>
      <c r="M20" s="66">
        <f t="shared" ref="M20:M29" si="7">SUM(J20:L20)</f>
        <v>0</v>
      </c>
      <c r="N20" s="64"/>
      <c r="O20" s="64"/>
      <c r="P20" s="64"/>
      <c r="Q20" s="66">
        <f t="shared" ref="Q20:Q29" si="8">SUM(N20:P20)</f>
        <v>0</v>
      </c>
      <c r="R20" s="64"/>
      <c r="S20" s="64"/>
      <c r="T20" s="64"/>
      <c r="U20" s="66">
        <f t="shared" ref="U20:U29" si="9">SUM(R20:T20)</f>
        <v>0</v>
      </c>
      <c r="V20" s="45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0</v>
      </c>
      <c r="Y20" s="66">
        <f>X20-W20</f>
        <v>0</v>
      </c>
    </row>
    <row r="21" spans="1:25" ht="13" x14ac:dyDescent="0.3">
      <c r="A21" s="46"/>
      <c r="B21" s="2" t="s">
        <v>13</v>
      </c>
      <c r="C21" s="45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5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0</v>
      </c>
      <c r="Y21" s="66">
        <f t="shared" ref="Y21:Y29" si="11">X21-W21</f>
        <v>0</v>
      </c>
    </row>
    <row r="22" spans="1:25" ht="13" x14ac:dyDescent="0.3">
      <c r="A22" s="46"/>
      <c r="B22" s="2" t="s">
        <v>14</v>
      </c>
      <c r="C22" s="45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5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0</v>
      </c>
      <c r="Y22" s="66">
        <f t="shared" si="11"/>
        <v>0</v>
      </c>
    </row>
    <row r="23" spans="1:25" ht="13" x14ac:dyDescent="0.3">
      <c r="A23" s="46"/>
      <c r="B23" s="2" t="s">
        <v>15</v>
      </c>
      <c r="C23" s="45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5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6">
        <f t="shared" si="11"/>
        <v>0</v>
      </c>
    </row>
    <row r="24" spans="1:25" ht="13" x14ac:dyDescent="0.3">
      <c r="A24" s="46"/>
      <c r="B24" s="2" t="s">
        <v>16</v>
      </c>
      <c r="C24" s="45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5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4" s="66">
        <f t="shared" si="11"/>
        <v>0</v>
      </c>
    </row>
    <row r="25" spans="1:25" ht="13" x14ac:dyDescent="0.3">
      <c r="A25" s="46"/>
      <c r="B25" s="2" t="s">
        <v>167</v>
      </c>
      <c r="C25" s="45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126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66">
        <f t="shared" si="11"/>
        <v>0</v>
      </c>
    </row>
    <row r="26" spans="1:25" ht="13" x14ac:dyDescent="0.3">
      <c r="A26" s="46"/>
      <c r="B26" s="2" t="s">
        <v>168</v>
      </c>
      <c r="C26" s="45"/>
      <c r="D26" s="64"/>
      <c r="E26" s="65"/>
      <c r="F26" s="64"/>
      <c r="G26" s="64"/>
      <c r="H26" s="64"/>
      <c r="I26" s="66">
        <f t="shared" si="6"/>
        <v>0</v>
      </c>
      <c r="J26" s="105"/>
      <c r="K26" s="105"/>
      <c r="L26" s="105"/>
      <c r="M26" s="66">
        <f t="shared" si="7"/>
        <v>0</v>
      </c>
      <c r="N26" s="113"/>
      <c r="O26" s="113"/>
      <c r="P26" s="113"/>
      <c r="Q26" s="66">
        <f t="shared" si="8"/>
        <v>0</v>
      </c>
      <c r="R26" s="113"/>
      <c r="S26" s="113"/>
      <c r="T26" s="113"/>
      <c r="U26" s="66">
        <f t="shared" si="9"/>
        <v>0</v>
      </c>
      <c r="V26" s="126"/>
      <c r="W26" s="54">
        <f t="shared" si="10"/>
        <v>0</v>
      </c>
      <c r="X26" s="66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0</v>
      </c>
      <c r="Y26" s="66">
        <f t="shared" si="11"/>
        <v>0</v>
      </c>
    </row>
    <row r="27" spans="1:25" ht="13" x14ac:dyDescent="0.3">
      <c r="A27" s="46"/>
      <c r="B27" s="145" t="s">
        <v>189</v>
      </c>
      <c r="C27" s="45"/>
      <c r="D27" s="113">
        <v>0</v>
      </c>
      <c r="E27" s="65"/>
      <c r="F27" s="113"/>
      <c r="G27" s="113"/>
      <c r="H27" s="64"/>
      <c r="I27" s="66">
        <f t="shared" ref="I27:I28" si="12">SUM(F27:H27)</f>
        <v>0</v>
      </c>
      <c r="J27" s="105"/>
      <c r="K27" s="105"/>
      <c r="L27" s="111"/>
      <c r="M27" s="66">
        <f t="shared" ref="M27:M28" si="13">SUM(J27:L27)</f>
        <v>0</v>
      </c>
      <c r="N27" s="124"/>
      <c r="O27" s="124"/>
      <c r="P27" s="124"/>
      <c r="Q27" s="66">
        <f t="shared" ref="Q27:Q28" si="14">SUM(N27:P27)</f>
        <v>0</v>
      </c>
      <c r="R27" s="124"/>
      <c r="S27" s="124"/>
      <c r="T27" s="124"/>
      <c r="U27" s="66">
        <f t="shared" ref="U27:U28" si="15">SUM(R27:T27)</f>
        <v>0</v>
      </c>
      <c r="V27" s="65"/>
      <c r="W27" s="66">
        <f t="shared" ref="W27:W28" si="16">SUM(T27:V27)</f>
        <v>0</v>
      </c>
      <c r="X27" s="66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3270538.3800000004</v>
      </c>
      <c r="Y27" s="66">
        <f t="shared" si="11"/>
        <v>3270538.3800000004</v>
      </c>
    </row>
    <row r="28" spans="1:25" ht="13" x14ac:dyDescent="0.3">
      <c r="A28" s="46"/>
      <c r="B28" s="145" t="s">
        <v>190</v>
      </c>
      <c r="C28" s="45"/>
      <c r="D28" s="105">
        <v>0</v>
      </c>
      <c r="E28" s="65"/>
      <c r="F28" s="105"/>
      <c r="G28" s="105"/>
      <c r="H28" s="64"/>
      <c r="I28" s="66">
        <f t="shared" si="12"/>
        <v>0</v>
      </c>
      <c r="J28" s="105"/>
      <c r="K28" s="105"/>
      <c r="L28" s="105"/>
      <c r="M28" s="107">
        <f t="shared" si="13"/>
        <v>0</v>
      </c>
      <c r="N28" s="125"/>
      <c r="O28" s="125"/>
      <c r="P28" s="125"/>
      <c r="Q28" s="107">
        <f t="shared" si="14"/>
        <v>0</v>
      </c>
      <c r="R28" s="125"/>
      <c r="S28" s="125"/>
      <c r="T28" s="125"/>
      <c r="U28" s="107">
        <f t="shared" si="15"/>
        <v>0</v>
      </c>
      <c r="V28" s="65"/>
      <c r="W28" s="66">
        <f t="shared" si="16"/>
        <v>0</v>
      </c>
      <c r="X28" s="66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64842.1</v>
      </c>
      <c r="Y28" s="66">
        <f t="shared" si="11"/>
        <v>64842.1</v>
      </c>
    </row>
    <row r="29" spans="1:25" ht="13" x14ac:dyDescent="0.3">
      <c r="A29" s="2"/>
      <c r="B29" s="55" t="s">
        <v>17</v>
      </c>
      <c r="C29" s="45"/>
      <c r="D29" s="56">
        <f>SUM(D20:D26)</f>
        <v>0</v>
      </c>
      <c r="E29" s="57"/>
      <c r="F29" s="56">
        <f>SUM(F20:F26)</f>
        <v>0</v>
      </c>
      <c r="G29" s="56">
        <f>SUM(G20:G26)</f>
        <v>0</v>
      </c>
      <c r="H29" s="56">
        <f>SUM(H20:H26)</f>
        <v>0</v>
      </c>
      <c r="I29" s="56">
        <f t="shared" si="6"/>
        <v>0</v>
      </c>
      <c r="J29" s="56">
        <f>SUM(J20:J26)</f>
        <v>0</v>
      </c>
      <c r="K29" s="56">
        <f>SUM(K20:K26)</f>
        <v>0</v>
      </c>
      <c r="L29" s="56">
        <f>SUM(L20:L26)</f>
        <v>0</v>
      </c>
      <c r="M29" s="56">
        <f t="shared" si="7"/>
        <v>0</v>
      </c>
      <c r="N29" s="56">
        <f>SUM(N20:N26)</f>
        <v>0</v>
      </c>
      <c r="O29" s="56">
        <f>SUM(O20:O26)</f>
        <v>0</v>
      </c>
      <c r="P29" s="56">
        <f>SUM(P20:P26)</f>
        <v>0</v>
      </c>
      <c r="Q29" s="56">
        <f t="shared" si="8"/>
        <v>0</v>
      </c>
      <c r="R29" s="56">
        <f>SUM(R20:R26)</f>
        <v>0</v>
      </c>
      <c r="S29" s="56">
        <f>SUM(S20:S26)</f>
        <v>0</v>
      </c>
      <c r="T29" s="56">
        <f>SUM(T20:T26)</f>
        <v>0</v>
      </c>
      <c r="U29" s="56">
        <f t="shared" si="9"/>
        <v>0</v>
      </c>
      <c r="V29" s="126"/>
      <c r="W29" s="56">
        <f>SUM(W20:W26)</f>
        <v>0</v>
      </c>
      <c r="X29" s="56">
        <f>SUM(X20:X28)</f>
        <v>3335380.4800000004</v>
      </c>
      <c r="Y29" s="56">
        <f t="shared" si="11"/>
        <v>3335380.4800000004</v>
      </c>
    </row>
    <row r="30" spans="1:25" ht="13" x14ac:dyDescent="0.3">
      <c r="A30" s="2"/>
      <c r="C30" s="45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45"/>
      <c r="W30" s="60"/>
      <c r="X30" s="60"/>
      <c r="Y30" s="60"/>
    </row>
    <row r="31" spans="1:25" ht="13.5" x14ac:dyDescent="0.35">
      <c r="A31" s="63" t="s">
        <v>18</v>
      </c>
      <c r="B31" s="2"/>
      <c r="C31" s="45"/>
      <c r="D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5"/>
      <c r="W31" s="2"/>
      <c r="X31" s="2"/>
      <c r="Y31" s="2"/>
    </row>
    <row r="32" spans="1:25" ht="13" x14ac:dyDescent="0.3">
      <c r="A32" s="46"/>
      <c r="B32" s="2" t="s">
        <v>169</v>
      </c>
      <c r="C32" s="45"/>
      <c r="D32" s="64"/>
      <c r="E32" s="65"/>
      <c r="F32" s="64"/>
      <c r="G32" s="64"/>
      <c r="H32" s="64"/>
      <c r="I32" s="66">
        <f t="shared" ref="I32:I37" si="17">SUM(F32:H32)</f>
        <v>0</v>
      </c>
      <c r="J32" s="64"/>
      <c r="K32" s="64"/>
      <c r="L32" s="64"/>
      <c r="M32" s="66">
        <f t="shared" ref="M32:M37" si="18">SUM(J32:L32)</f>
        <v>0</v>
      </c>
      <c r="N32" s="64"/>
      <c r="O32" s="64"/>
      <c r="P32" s="64"/>
      <c r="Q32" s="66">
        <f t="shared" ref="Q32:Q37" si="19">SUM(N32:P32)</f>
        <v>0</v>
      </c>
      <c r="R32" s="64"/>
      <c r="S32" s="64"/>
      <c r="T32" s="64"/>
      <c r="U32" s="66">
        <f t="shared" ref="U32:U37" si="20">SUM(R32:T32)</f>
        <v>0</v>
      </c>
      <c r="V32" s="45"/>
      <c r="W32" s="54">
        <f t="shared" ref="W32:W36" si="21">SUM(I32,M32,Q32,U32)</f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41100</v>
      </c>
      <c r="Y32" s="66">
        <f t="shared" ref="Y32:Y36" si="22">X32-W32</f>
        <v>41100</v>
      </c>
    </row>
    <row r="33" spans="1:29" ht="13" x14ac:dyDescent="0.3">
      <c r="A33" s="46"/>
      <c r="B33" s="2" t="s">
        <v>170</v>
      </c>
      <c r="C33" s="45"/>
      <c r="D33" s="64"/>
      <c r="E33" s="65"/>
      <c r="F33" s="64"/>
      <c r="G33" s="64"/>
      <c r="H33" s="64"/>
      <c r="I33" s="66">
        <f t="shared" si="17"/>
        <v>0</v>
      </c>
      <c r="J33" s="64"/>
      <c r="K33" s="64"/>
      <c r="L33" s="64"/>
      <c r="M33" s="66">
        <f t="shared" si="18"/>
        <v>0</v>
      </c>
      <c r="N33" s="64"/>
      <c r="O33" s="64"/>
      <c r="P33" s="64"/>
      <c r="Q33" s="66">
        <f t="shared" si="19"/>
        <v>0</v>
      </c>
      <c r="R33" s="64"/>
      <c r="S33" s="64"/>
      <c r="T33" s="64"/>
      <c r="U33" s="66">
        <f t="shared" si="20"/>
        <v>0</v>
      </c>
      <c r="V33" s="45"/>
      <c r="W33" s="54">
        <f t="shared" si="21"/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8350</v>
      </c>
      <c r="Y33" s="66">
        <f t="shared" si="22"/>
        <v>8350</v>
      </c>
    </row>
    <row r="34" spans="1:29" ht="13" x14ac:dyDescent="0.3">
      <c r="A34" s="46"/>
      <c r="B34" s="2" t="s">
        <v>19</v>
      </c>
      <c r="C34" s="45"/>
      <c r="D34" s="64"/>
      <c r="E34" s="65"/>
      <c r="F34" s="64"/>
      <c r="G34" s="64"/>
      <c r="H34" s="64"/>
      <c r="I34" s="66">
        <f t="shared" si="17"/>
        <v>0</v>
      </c>
      <c r="J34" s="64"/>
      <c r="K34" s="64"/>
      <c r="L34" s="64"/>
      <c r="M34" s="66">
        <f t="shared" si="18"/>
        <v>0</v>
      </c>
      <c r="N34" s="64"/>
      <c r="O34" s="64"/>
      <c r="P34" s="64"/>
      <c r="Q34" s="66">
        <f t="shared" si="19"/>
        <v>0</v>
      </c>
      <c r="R34" s="64"/>
      <c r="S34" s="64"/>
      <c r="T34" s="64"/>
      <c r="U34" s="66">
        <f t="shared" si="20"/>
        <v>0</v>
      </c>
      <c r="V34" s="45"/>
      <c r="W34" s="54">
        <f t="shared" si="21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73130</v>
      </c>
      <c r="Y34" s="66">
        <f t="shared" si="22"/>
        <v>73130</v>
      </c>
    </row>
    <row r="35" spans="1:29" ht="13" x14ac:dyDescent="0.3">
      <c r="A35" s="46"/>
      <c r="B35" s="46" t="s">
        <v>32</v>
      </c>
      <c r="C35" s="45"/>
      <c r="D35" s="64"/>
      <c r="E35" s="65"/>
      <c r="F35" s="64"/>
      <c r="G35" s="64"/>
      <c r="H35" s="64"/>
      <c r="I35" s="66">
        <f>SUM(F35:H35)</f>
        <v>0</v>
      </c>
      <c r="J35" s="64"/>
      <c r="K35" s="64"/>
      <c r="L35" s="64"/>
      <c r="M35" s="66">
        <f>SUM(J35:L35)</f>
        <v>0</v>
      </c>
      <c r="N35" s="64"/>
      <c r="O35" s="64"/>
      <c r="P35" s="64"/>
      <c r="Q35" s="66">
        <f>SUM(N35:P35)</f>
        <v>0</v>
      </c>
      <c r="R35" s="64"/>
      <c r="S35" s="64"/>
      <c r="T35" s="64"/>
      <c r="U35" s="66">
        <f>SUM(R35:T35)</f>
        <v>0</v>
      </c>
      <c r="V35" s="45"/>
      <c r="W35" s="54">
        <f>SUM(I35,M35,Q35,U35)</f>
        <v>0</v>
      </c>
      <c r="X35" s="66">
        <f>IF('Cover Sheet'!$A$9=References!$A$3,'Annual Budget'!K35,IF('Cover Sheet'!$A$9=References!$A$4,SUM('Annual Budget'!K35,'Annual Budget'!S35),IF('Cover Sheet'!$A$9=References!$A$5,SUM('Annual Budget'!K35,'Annual Budget'!S35,'Annual Budget'!O35),SUM('Annual Budget'!K35,'Annual Budget'!S35,'Annual Budget'!O35,'Annual Budget'!W35))))</f>
        <v>0</v>
      </c>
      <c r="Y35" s="66">
        <f>X35-W35</f>
        <v>0</v>
      </c>
    </row>
    <row r="36" spans="1:29" ht="13" x14ac:dyDescent="0.3">
      <c r="A36" s="46"/>
      <c r="B36" s="2" t="s">
        <v>171</v>
      </c>
      <c r="C36" s="45"/>
      <c r="D36" s="64"/>
      <c r="E36" s="65"/>
      <c r="F36" s="64"/>
      <c r="G36" s="64"/>
      <c r="H36" s="64"/>
      <c r="I36" s="66">
        <f t="shared" si="17"/>
        <v>0</v>
      </c>
      <c r="J36" s="64"/>
      <c r="K36" s="64"/>
      <c r="L36" s="64"/>
      <c r="M36" s="66">
        <f t="shared" si="18"/>
        <v>0</v>
      </c>
      <c r="N36" s="64"/>
      <c r="O36" s="64"/>
      <c r="P36" s="64"/>
      <c r="Q36" s="66">
        <f t="shared" si="19"/>
        <v>0</v>
      </c>
      <c r="R36" s="64"/>
      <c r="S36" s="64"/>
      <c r="T36" s="64"/>
      <c r="U36" s="66">
        <f t="shared" si="20"/>
        <v>0</v>
      </c>
      <c r="V36" s="45"/>
      <c r="W36" s="54">
        <f t="shared" si="21"/>
        <v>0</v>
      </c>
      <c r="X36" s="66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862292</v>
      </c>
      <c r="Y36" s="66">
        <f t="shared" si="22"/>
        <v>862292</v>
      </c>
    </row>
    <row r="37" spans="1:29" ht="13" x14ac:dyDescent="0.3">
      <c r="A37" s="2"/>
      <c r="B37" s="55" t="s">
        <v>20</v>
      </c>
      <c r="C37" s="45"/>
      <c r="D37" s="56">
        <f>SUM(D32:D36)</f>
        <v>0</v>
      </c>
      <c r="E37" s="57"/>
      <c r="F37" s="56">
        <f>SUM(F32:F36)</f>
        <v>0</v>
      </c>
      <c r="G37" s="56">
        <f>SUM(G32:G36)</f>
        <v>0</v>
      </c>
      <c r="H37" s="56">
        <f>SUM(H32:H36)</f>
        <v>0</v>
      </c>
      <c r="I37" s="56">
        <f t="shared" si="17"/>
        <v>0</v>
      </c>
      <c r="J37" s="56">
        <f>SUM(J32:J36)</f>
        <v>0</v>
      </c>
      <c r="K37" s="56">
        <f>SUM(K32:K36)</f>
        <v>0</v>
      </c>
      <c r="L37" s="56">
        <f>SUM(L32:L36)</f>
        <v>0</v>
      </c>
      <c r="M37" s="56">
        <f t="shared" si="18"/>
        <v>0</v>
      </c>
      <c r="N37" s="56">
        <f>SUM(N32:N36)</f>
        <v>0</v>
      </c>
      <c r="O37" s="56">
        <f>SUM(O32:O36)</f>
        <v>0</v>
      </c>
      <c r="P37" s="56">
        <f>SUM(P32:P36)</f>
        <v>0</v>
      </c>
      <c r="Q37" s="56">
        <f t="shared" si="19"/>
        <v>0</v>
      </c>
      <c r="R37" s="56">
        <f>SUM(R32:R36)</f>
        <v>0</v>
      </c>
      <c r="S37" s="56">
        <f>SUM(S32:S36)</f>
        <v>0</v>
      </c>
      <c r="T37" s="56">
        <f>SUM(T32:T36)</f>
        <v>0</v>
      </c>
      <c r="U37" s="56">
        <f t="shared" si="20"/>
        <v>0</v>
      </c>
      <c r="V37" s="45"/>
      <c r="W37" s="56">
        <f>SUM(W32:W36)</f>
        <v>0</v>
      </c>
      <c r="X37" s="56">
        <f>SUM(X32:X36)</f>
        <v>984872</v>
      </c>
      <c r="Y37" s="56">
        <f>X37-W37</f>
        <v>984872</v>
      </c>
      <c r="Z37" s="47"/>
    </row>
    <row r="38" spans="1:29" ht="13" x14ac:dyDescent="0.3">
      <c r="A38" s="52"/>
      <c r="B38" s="52"/>
      <c r="C38" s="45"/>
      <c r="D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5"/>
      <c r="W38" s="46"/>
      <c r="X38" s="46"/>
      <c r="Y38" s="46"/>
    </row>
    <row r="39" spans="1:29" ht="13.5" x14ac:dyDescent="0.35">
      <c r="A39" s="67" t="s">
        <v>21</v>
      </c>
      <c r="B39" s="46"/>
      <c r="C39" s="45"/>
      <c r="D39" s="66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45"/>
      <c r="W39" s="66"/>
      <c r="X39" s="66"/>
      <c r="Y39" s="66"/>
    </row>
    <row r="40" spans="1:29" ht="13" x14ac:dyDescent="0.3">
      <c r="A40" s="46"/>
      <c r="B40" s="46" t="s">
        <v>22</v>
      </c>
      <c r="C40" s="45"/>
      <c r="D40" s="64"/>
      <c r="E40" s="65"/>
      <c r="F40" s="64"/>
      <c r="G40" s="64"/>
      <c r="H40" s="64"/>
      <c r="I40" s="66">
        <f t="shared" ref="I40:I43" si="23">SUM(F40:H40)</f>
        <v>0</v>
      </c>
      <c r="J40" s="64"/>
      <c r="K40" s="64"/>
      <c r="L40" s="64"/>
      <c r="M40" s="66">
        <f t="shared" ref="M40:M41" si="24">SUM(J40:L40)</f>
        <v>0</v>
      </c>
      <c r="N40" s="105"/>
      <c r="O40" s="105"/>
      <c r="P40" s="105"/>
      <c r="Q40" s="66">
        <f t="shared" ref="Q40:Q41" si="25">SUM(N40:P40)</f>
        <v>0</v>
      </c>
      <c r="R40" s="105"/>
      <c r="S40" s="105"/>
      <c r="T40" s="105"/>
      <c r="U40" s="66">
        <f t="shared" ref="U40:U41" si="26">SUM(R40:T40)</f>
        <v>0</v>
      </c>
      <c r="V40" s="45"/>
      <c r="W40" s="54">
        <f t="shared" ref="W40:W46" si="27">SUM(I40,M40,Q40,U40)</f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665093.67000000004</v>
      </c>
      <c r="Y40" s="66">
        <f t="shared" ref="Y40:Y47" si="28">X40-W40</f>
        <v>665093.67000000004</v>
      </c>
    </row>
    <row r="41" spans="1:29" ht="13" x14ac:dyDescent="0.3">
      <c r="A41" s="46"/>
      <c r="B41" s="144" t="s">
        <v>191</v>
      </c>
      <c r="C41" s="45"/>
      <c r="D41" s="105">
        <v>0</v>
      </c>
      <c r="E41" s="65"/>
      <c r="F41" s="64"/>
      <c r="G41" s="64"/>
      <c r="H41" s="64"/>
      <c r="I41" s="66">
        <f t="shared" si="23"/>
        <v>0</v>
      </c>
      <c r="J41" s="64"/>
      <c r="K41" s="64"/>
      <c r="L41" s="64"/>
      <c r="M41" s="66">
        <f t="shared" si="24"/>
        <v>0</v>
      </c>
      <c r="N41" s="105"/>
      <c r="O41" s="105"/>
      <c r="P41" s="105"/>
      <c r="Q41" s="66">
        <f t="shared" si="25"/>
        <v>0</v>
      </c>
      <c r="R41" s="105"/>
      <c r="S41" s="105"/>
      <c r="T41" s="105"/>
      <c r="U41" s="66">
        <f t="shared" si="26"/>
        <v>0</v>
      </c>
      <c r="V41" s="45"/>
      <c r="W41" s="66">
        <f t="shared" ref="W41" si="29">SUM(T41:V41)</f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-100000</v>
      </c>
      <c r="Y41" s="66">
        <f t="shared" si="28"/>
        <v>-100000</v>
      </c>
    </row>
    <row r="42" spans="1:29" ht="13" x14ac:dyDescent="0.3">
      <c r="A42" s="46"/>
      <c r="B42" s="46" t="s">
        <v>155</v>
      </c>
      <c r="C42" s="45"/>
      <c r="D42" s="105"/>
      <c r="E42" s="65"/>
      <c r="F42" s="64"/>
      <c r="G42" s="64"/>
      <c r="H42" s="64"/>
      <c r="I42" s="66">
        <f t="shared" si="23"/>
        <v>0</v>
      </c>
      <c r="J42" s="64"/>
      <c r="K42" s="64"/>
      <c r="L42" s="64"/>
      <c r="M42" s="66">
        <f t="shared" ref="M42:M47" si="30">SUM(J42:L42)</f>
        <v>0</v>
      </c>
      <c r="N42" s="105"/>
      <c r="O42" s="105"/>
      <c r="P42" s="105"/>
      <c r="Q42" s="66">
        <f t="shared" ref="Q42:Q47" si="31">SUM(N42:P42)</f>
        <v>0</v>
      </c>
      <c r="R42" s="105"/>
      <c r="S42" s="105"/>
      <c r="T42" s="105"/>
      <c r="U42" s="66">
        <f t="shared" ref="U42:U47" si="32">SUM(R42:T42)</f>
        <v>0</v>
      </c>
      <c r="V42" s="45"/>
      <c r="W42" s="54">
        <f t="shared" si="27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243039.58</v>
      </c>
      <c r="Y42" s="66">
        <f t="shared" si="28"/>
        <v>243039.58</v>
      </c>
      <c r="AC42" s="61" t="s">
        <v>178</v>
      </c>
    </row>
    <row r="43" spans="1:29" ht="13" x14ac:dyDescent="0.3">
      <c r="A43" s="46"/>
      <c r="B43" s="46" t="s">
        <v>156</v>
      </c>
      <c r="C43" s="45"/>
      <c r="D43" s="105"/>
      <c r="E43" s="65"/>
      <c r="F43" s="105"/>
      <c r="G43" s="105"/>
      <c r="H43" s="105"/>
      <c r="I43" s="66">
        <f t="shared" si="23"/>
        <v>0</v>
      </c>
      <c r="J43" s="64"/>
      <c r="K43" s="64"/>
      <c r="L43" s="64"/>
      <c r="M43" s="66">
        <f t="shared" si="30"/>
        <v>0</v>
      </c>
      <c r="N43" s="105"/>
      <c r="O43" s="105"/>
      <c r="P43" s="105"/>
      <c r="Q43" s="66">
        <f t="shared" si="31"/>
        <v>0</v>
      </c>
      <c r="R43" s="105"/>
      <c r="S43" s="105"/>
      <c r="T43" s="105"/>
      <c r="U43" s="66">
        <f t="shared" si="32"/>
        <v>0</v>
      </c>
      <c r="V43" s="45"/>
      <c r="W43" s="54">
        <f t="shared" si="27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0</v>
      </c>
      <c r="Y43" s="66">
        <f t="shared" si="28"/>
        <v>0</v>
      </c>
      <c r="AC43" s="61" t="s">
        <v>179</v>
      </c>
    </row>
    <row r="44" spans="1:29" ht="13" x14ac:dyDescent="0.3">
      <c r="A44" s="46"/>
      <c r="B44" s="46" t="s">
        <v>23</v>
      </c>
      <c r="C44" s="45"/>
      <c r="D44" s="64"/>
      <c r="E44" s="65"/>
      <c r="F44" s="64"/>
      <c r="G44" s="64"/>
      <c r="H44" s="64"/>
      <c r="I44" s="66">
        <f t="shared" ref="I44:I47" si="33">SUM(F44:H44)</f>
        <v>0</v>
      </c>
      <c r="J44" s="64"/>
      <c r="K44" s="64"/>
      <c r="L44" s="64"/>
      <c r="M44" s="66">
        <f t="shared" si="30"/>
        <v>0</v>
      </c>
      <c r="N44" s="64"/>
      <c r="O44" s="64"/>
      <c r="P44" s="64"/>
      <c r="Q44" s="66">
        <f t="shared" si="31"/>
        <v>0</v>
      </c>
      <c r="R44" s="64"/>
      <c r="S44" s="64"/>
      <c r="T44" s="64"/>
      <c r="U44" s="66">
        <f t="shared" si="32"/>
        <v>0</v>
      </c>
      <c r="V44" s="45"/>
      <c r="W44" s="54">
        <f t="shared" si="27"/>
        <v>0</v>
      </c>
      <c r="X44" s="66">
        <f>IF('Cover Sheet'!$A$9=References!$A$3,'Annual Budget'!K44,IF('Cover Sheet'!$A$9=References!$A$4,SUM('Annual Budget'!K44,'Annual Budget'!S44),IF('Cover Sheet'!$A$9=References!$A$5,SUM('Annual Budget'!K44,'Annual Budget'!S44,'Annual Budget'!O44),SUM('Annual Budget'!K44,'Annual Budget'!S44,'Annual Budget'!O44,'Annual Budget'!W44))))</f>
        <v>23900</v>
      </c>
      <c r="Y44" s="66">
        <f t="shared" si="28"/>
        <v>23900</v>
      </c>
    </row>
    <row r="45" spans="1:29" ht="13" x14ac:dyDescent="0.3">
      <c r="A45" s="46"/>
      <c r="B45" s="46" t="s">
        <v>24</v>
      </c>
      <c r="C45" s="45"/>
      <c r="D45" s="64"/>
      <c r="E45" s="65"/>
      <c r="F45" s="64"/>
      <c r="G45" s="64"/>
      <c r="H45" s="64"/>
      <c r="I45" s="66">
        <f t="shared" si="33"/>
        <v>0</v>
      </c>
      <c r="J45" s="64"/>
      <c r="K45" s="64"/>
      <c r="L45" s="64"/>
      <c r="M45" s="66">
        <f t="shared" si="30"/>
        <v>0</v>
      </c>
      <c r="N45" s="64"/>
      <c r="O45" s="64"/>
      <c r="P45" s="64"/>
      <c r="Q45" s="66">
        <f t="shared" si="31"/>
        <v>0</v>
      </c>
      <c r="R45" s="64"/>
      <c r="S45" s="64"/>
      <c r="T45" s="64"/>
      <c r="U45" s="66">
        <f t="shared" si="32"/>
        <v>0</v>
      </c>
      <c r="V45" s="45"/>
      <c r="W45" s="54">
        <f t="shared" si="27"/>
        <v>0</v>
      </c>
      <c r="X45" s="66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0</v>
      </c>
      <c r="Y45" s="66">
        <f t="shared" si="28"/>
        <v>0</v>
      </c>
    </row>
    <row r="46" spans="1:29" ht="13" x14ac:dyDescent="0.3">
      <c r="A46" s="46"/>
      <c r="B46" s="46" t="s">
        <v>157</v>
      </c>
      <c r="C46" s="45"/>
      <c r="D46" s="64"/>
      <c r="E46" s="65"/>
      <c r="F46" s="64"/>
      <c r="G46" s="64"/>
      <c r="H46" s="64"/>
      <c r="I46" s="66">
        <f t="shared" si="33"/>
        <v>0</v>
      </c>
      <c r="J46" s="64"/>
      <c r="K46" s="64"/>
      <c r="L46" s="64"/>
      <c r="M46" s="66">
        <f t="shared" si="30"/>
        <v>0</v>
      </c>
      <c r="N46" s="64"/>
      <c r="O46" s="64"/>
      <c r="P46" s="64"/>
      <c r="Q46" s="66">
        <f t="shared" si="31"/>
        <v>0</v>
      </c>
      <c r="R46" s="64"/>
      <c r="S46" s="64"/>
      <c r="T46" s="64"/>
      <c r="U46" s="66">
        <f t="shared" si="32"/>
        <v>0</v>
      </c>
      <c r="V46" s="45"/>
      <c r="W46" s="54">
        <f t="shared" si="27"/>
        <v>0</v>
      </c>
      <c r="X46" s="66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44750</v>
      </c>
      <c r="Y46" s="66">
        <f t="shared" si="28"/>
        <v>44750</v>
      </c>
    </row>
    <row r="47" spans="1:29" ht="13" x14ac:dyDescent="0.3">
      <c r="A47" s="46"/>
      <c r="B47" s="55" t="s">
        <v>25</v>
      </c>
      <c r="C47" s="45"/>
      <c r="D47" s="56">
        <f>SUM(D40:D46)</f>
        <v>0</v>
      </c>
      <c r="E47" s="57"/>
      <c r="F47" s="56">
        <f>SUM(F40:F46)</f>
        <v>0</v>
      </c>
      <c r="G47" s="56">
        <f>SUM(G40:G46)</f>
        <v>0</v>
      </c>
      <c r="H47" s="56">
        <f>SUM(H40:H46)</f>
        <v>0</v>
      </c>
      <c r="I47" s="56">
        <f t="shared" si="33"/>
        <v>0</v>
      </c>
      <c r="J47" s="56">
        <f>SUM(J40:J46)</f>
        <v>0</v>
      </c>
      <c r="K47" s="56">
        <f>SUM(K40:K46)</f>
        <v>0</v>
      </c>
      <c r="L47" s="56">
        <f>SUM(L40:L46)</f>
        <v>0</v>
      </c>
      <c r="M47" s="56">
        <f t="shared" si="30"/>
        <v>0</v>
      </c>
      <c r="N47" s="56">
        <f>SUM(N40:N46)</f>
        <v>0</v>
      </c>
      <c r="O47" s="56">
        <f>SUM(O40:O46)</f>
        <v>0</v>
      </c>
      <c r="P47" s="56">
        <f>SUM(P40:P46)</f>
        <v>0</v>
      </c>
      <c r="Q47" s="56">
        <f t="shared" si="31"/>
        <v>0</v>
      </c>
      <c r="R47" s="56">
        <f>SUM(R40:R46)</f>
        <v>0</v>
      </c>
      <c r="S47" s="56">
        <f>SUM(S40:S46)</f>
        <v>0</v>
      </c>
      <c r="T47" s="56">
        <f>SUM(T40:T46)</f>
        <v>0</v>
      </c>
      <c r="U47" s="56">
        <f t="shared" si="32"/>
        <v>0</v>
      </c>
      <c r="V47" s="45"/>
      <c r="W47" s="56">
        <f>SUM(W40:W46)</f>
        <v>0</v>
      </c>
      <c r="X47" s="56">
        <f>SUM(X40:X46)</f>
        <v>876783.25</v>
      </c>
      <c r="Y47" s="56">
        <f t="shared" si="28"/>
        <v>876783.25</v>
      </c>
    </row>
    <row r="48" spans="1:29" ht="13" x14ac:dyDescent="0.3">
      <c r="A48" s="46"/>
      <c r="B48" s="52"/>
      <c r="C48" s="45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45"/>
      <c r="W48" s="60"/>
      <c r="X48" s="60"/>
      <c r="Y48" s="60"/>
    </row>
    <row r="49" spans="1:29" ht="13.5" x14ac:dyDescent="0.35">
      <c r="A49" s="67" t="s">
        <v>159</v>
      </c>
      <c r="B49" s="46"/>
      <c r="C49" s="45"/>
      <c r="D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5"/>
      <c r="W49" s="46"/>
      <c r="X49" s="46"/>
      <c r="Y49" s="46"/>
    </row>
    <row r="50" spans="1:29" ht="13" x14ac:dyDescent="0.3">
      <c r="A50" s="46"/>
      <c r="B50" s="46" t="s">
        <v>26</v>
      </c>
      <c r="C50" s="45"/>
      <c r="D50" s="64"/>
      <c r="E50" s="65"/>
      <c r="F50" s="64"/>
      <c r="G50" s="64"/>
      <c r="H50" s="64"/>
      <c r="I50" s="66">
        <f t="shared" ref="I50" si="34">SUM(F50:H50)</f>
        <v>0</v>
      </c>
      <c r="J50" s="64"/>
      <c r="K50" s="64"/>
      <c r="L50" s="64"/>
      <c r="M50" s="66">
        <f t="shared" ref="M50:M62" si="35">SUM(J50:L50)</f>
        <v>0</v>
      </c>
      <c r="N50" s="64"/>
      <c r="O50" s="64"/>
      <c r="P50" s="64"/>
      <c r="Q50" s="66">
        <f t="shared" ref="Q50:Q62" si="36">SUM(N50:P50)</f>
        <v>0</v>
      </c>
      <c r="R50" s="64"/>
      <c r="S50" s="64"/>
      <c r="T50" s="64"/>
      <c r="U50" s="66">
        <f t="shared" ref="U50:U62" si="37">SUM(R50:T50)</f>
        <v>0</v>
      </c>
      <c r="V50" s="45"/>
      <c r="W50" s="54">
        <f t="shared" ref="W50:W61" si="38">SUM(I50,M50,Q50,U50)</f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35700</v>
      </c>
      <c r="Y50" s="66">
        <f t="shared" ref="Y50:Y62" si="39">X50-W50</f>
        <v>35700</v>
      </c>
    </row>
    <row r="51" spans="1:29" ht="13" x14ac:dyDescent="0.3">
      <c r="A51" s="46"/>
      <c r="B51" s="46" t="s">
        <v>27</v>
      </c>
      <c r="C51" s="45"/>
      <c r="D51" s="64"/>
      <c r="E51" s="65"/>
      <c r="F51" s="64"/>
      <c r="G51" s="64"/>
      <c r="H51" s="64"/>
      <c r="I51" s="66">
        <f t="shared" ref="I51:I62" si="40">SUM(F51:H51)</f>
        <v>0</v>
      </c>
      <c r="J51" s="64"/>
      <c r="K51" s="64"/>
      <c r="L51" s="64"/>
      <c r="M51" s="66">
        <f t="shared" si="35"/>
        <v>0</v>
      </c>
      <c r="N51" s="64"/>
      <c r="O51" s="64"/>
      <c r="P51" s="64"/>
      <c r="Q51" s="66">
        <f t="shared" si="36"/>
        <v>0</v>
      </c>
      <c r="R51" s="64"/>
      <c r="S51" s="64"/>
      <c r="T51" s="64"/>
      <c r="U51" s="66">
        <f t="shared" si="37"/>
        <v>0</v>
      </c>
      <c r="V51" s="45"/>
      <c r="W51" s="54">
        <f t="shared" si="38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48749.96</v>
      </c>
      <c r="Y51" s="66">
        <f t="shared" si="39"/>
        <v>48749.96</v>
      </c>
    </row>
    <row r="52" spans="1:29" ht="13" x14ac:dyDescent="0.3">
      <c r="A52" s="46"/>
      <c r="B52" s="46" t="s">
        <v>28</v>
      </c>
      <c r="C52" s="45"/>
      <c r="D52" s="64"/>
      <c r="E52" s="65"/>
      <c r="F52" s="64"/>
      <c r="G52" s="64"/>
      <c r="H52" s="64"/>
      <c r="I52" s="66">
        <f t="shared" si="40"/>
        <v>0</v>
      </c>
      <c r="J52" s="64"/>
      <c r="K52" s="64"/>
      <c r="L52" s="64"/>
      <c r="M52" s="66">
        <f t="shared" si="35"/>
        <v>0</v>
      </c>
      <c r="N52" s="64"/>
      <c r="O52" s="64"/>
      <c r="P52" s="64"/>
      <c r="Q52" s="66">
        <f t="shared" si="36"/>
        <v>0</v>
      </c>
      <c r="R52" s="64"/>
      <c r="S52" s="64"/>
      <c r="T52" s="64"/>
      <c r="U52" s="66">
        <f t="shared" si="37"/>
        <v>0</v>
      </c>
      <c r="V52" s="45"/>
      <c r="W52" s="54">
        <f t="shared" si="38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51072</v>
      </c>
      <c r="Y52" s="66">
        <f t="shared" si="39"/>
        <v>51072</v>
      </c>
    </row>
    <row r="53" spans="1:29" ht="13" x14ac:dyDescent="0.3">
      <c r="A53" s="46"/>
      <c r="B53" s="46" t="s">
        <v>29</v>
      </c>
      <c r="C53" s="45"/>
      <c r="D53" s="64"/>
      <c r="E53" s="65"/>
      <c r="F53" s="64"/>
      <c r="G53" s="64"/>
      <c r="H53" s="64"/>
      <c r="I53" s="66">
        <f t="shared" si="40"/>
        <v>0</v>
      </c>
      <c r="J53" s="64"/>
      <c r="K53" s="64"/>
      <c r="L53" s="64"/>
      <c r="M53" s="66">
        <f t="shared" si="35"/>
        <v>0</v>
      </c>
      <c r="N53" s="64"/>
      <c r="O53" s="64"/>
      <c r="P53" s="64"/>
      <c r="Q53" s="66">
        <f t="shared" si="36"/>
        <v>0</v>
      </c>
      <c r="R53" s="64"/>
      <c r="S53" s="64"/>
      <c r="T53" s="64"/>
      <c r="U53" s="66">
        <f t="shared" si="37"/>
        <v>0</v>
      </c>
      <c r="V53" s="45"/>
      <c r="W53" s="54">
        <f t="shared" si="38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46776</v>
      </c>
      <c r="Y53" s="66">
        <f t="shared" si="39"/>
        <v>46776</v>
      </c>
    </row>
    <row r="54" spans="1:29" ht="13" x14ac:dyDescent="0.3">
      <c r="A54" s="46"/>
      <c r="B54" s="46" t="s">
        <v>30</v>
      </c>
      <c r="C54" s="45"/>
      <c r="D54" s="64"/>
      <c r="E54" s="65"/>
      <c r="F54" s="64"/>
      <c r="G54" s="64"/>
      <c r="H54" s="64"/>
      <c r="I54" s="66">
        <f t="shared" si="40"/>
        <v>0</v>
      </c>
      <c r="J54" s="64"/>
      <c r="K54" s="64"/>
      <c r="L54" s="64"/>
      <c r="M54" s="66">
        <f t="shared" si="35"/>
        <v>0</v>
      </c>
      <c r="N54" s="64"/>
      <c r="O54" s="64"/>
      <c r="P54" s="64"/>
      <c r="Q54" s="66">
        <f t="shared" si="36"/>
        <v>0</v>
      </c>
      <c r="R54" s="64"/>
      <c r="S54" s="64"/>
      <c r="T54" s="64"/>
      <c r="U54" s="66">
        <f t="shared" si="37"/>
        <v>0</v>
      </c>
      <c r="V54" s="45"/>
      <c r="W54" s="54">
        <f t="shared" si="38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20000</v>
      </c>
      <c r="Y54" s="66">
        <f t="shared" si="39"/>
        <v>20000</v>
      </c>
    </row>
    <row r="55" spans="1:29" ht="13" x14ac:dyDescent="0.3">
      <c r="A55" s="46"/>
      <c r="B55" s="46" t="s">
        <v>31</v>
      </c>
      <c r="C55" s="45"/>
      <c r="D55" s="64"/>
      <c r="E55" s="65"/>
      <c r="F55" s="64"/>
      <c r="G55" s="64"/>
      <c r="H55" s="64"/>
      <c r="I55" s="66">
        <f t="shared" si="40"/>
        <v>0</v>
      </c>
      <c r="J55" s="64"/>
      <c r="K55" s="64"/>
      <c r="L55" s="64"/>
      <c r="M55" s="66">
        <f t="shared" si="35"/>
        <v>0</v>
      </c>
      <c r="N55" s="64"/>
      <c r="O55" s="64"/>
      <c r="P55" s="64"/>
      <c r="Q55" s="66">
        <f t="shared" si="36"/>
        <v>0</v>
      </c>
      <c r="R55" s="64"/>
      <c r="S55" s="64"/>
      <c r="T55" s="64"/>
      <c r="U55" s="66">
        <f t="shared" si="37"/>
        <v>0</v>
      </c>
      <c r="V55" s="45"/>
      <c r="W55" s="54">
        <f t="shared" si="38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6">
        <f t="shared" si="39"/>
        <v>0</v>
      </c>
    </row>
    <row r="56" spans="1:29" ht="13" x14ac:dyDescent="0.3">
      <c r="A56" s="46"/>
      <c r="B56" s="46" t="s">
        <v>160</v>
      </c>
      <c r="C56" s="45"/>
      <c r="D56" s="105"/>
      <c r="E56" s="65"/>
      <c r="F56" s="105"/>
      <c r="G56" s="105"/>
      <c r="H56" s="105"/>
      <c r="I56" s="66">
        <f t="shared" si="40"/>
        <v>0</v>
      </c>
      <c r="J56" s="105"/>
      <c r="K56" s="105"/>
      <c r="L56" s="105"/>
      <c r="M56" s="66">
        <f t="shared" si="35"/>
        <v>0</v>
      </c>
      <c r="N56" s="105"/>
      <c r="O56" s="105"/>
      <c r="P56" s="105"/>
      <c r="Q56" s="66">
        <f t="shared" si="36"/>
        <v>0</v>
      </c>
      <c r="R56" s="105"/>
      <c r="S56" s="105"/>
      <c r="T56" s="105"/>
      <c r="U56" s="66">
        <f t="shared" si="37"/>
        <v>0</v>
      </c>
      <c r="V56" s="45"/>
      <c r="W56" s="54">
        <f t="shared" si="38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6">
        <f t="shared" si="39"/>
        <v>0</v>
      </c>
    </row>
    <row r="57" spans="1:29" ht="13" x14ac:dyDescent="0.3">
      <c r="A57" s="46"/>
      <c r="B57" s="46" t="s">
        <v>161</v>
      </c>
      <c r="C57" s="45"/>
      <c r="D57" s="105"/>
      <c r="E57" s="65"/>
      <c r="F57" s="105"/>
      <c r="G57" s="105"/>
      <c r="H57" s="105"/>
      <c r="I57" s="66">
        <f t="shared" si="40"/>
        <v>0</v>
      </c>
      <c r="J57" s="105"/>
      <c r="K57" s="105"/>
      <c r="L57" s="105"/>
      <c r="M57" s="66">
        <f t="shared" si="35"/>
        <v>0</v>
      </c>
      <c r="N57" s="105"/>
      <c r="O57" s="105"/>
      <c r="P57" s="105"/>
      <c r="Q57" s="66">
        <f t="shared" si="36"/>
        <v>0</v>
      </c>
      <c r="R57" s="105"/>
      <c r="S57" s="105"/>
      <c r="T57" s="105"/>
      <c r="U57" s="66">
        <f t="shared" si="37"/>
        <v>0</v>
      </c>
      <c r="V57" s="45"/>
      <c r="W57" s="54">
        <f t="shared" si="38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57564</v>
      </c>
      <c r="Y57" s="66">
        <f t="shared" si="39"/>
        <v>57564</v>
      </c>
    </row>
    <row r="58" spans="1:29" ht="13" x14ac:dyDescent="0.3">
      <c r="A58" s="46"/>
      <c r="B58" s="46" t="s">
        <v>33</v>
      </c>
      <c r="C58" s="45"/>
      <c r="D58" s="105"/>
      <c r="E58" s="65"/>
      <c r="F58" s="105"/>
      <c r="G58" s="105"/>
      <c r="H58" s="105"/>
      <c r="I58" s="66">
        <f t="shared" si="40"/>
        <v>0</v>
      </c>
      <c r="J58" s="105"/>
      <c r="K58" s="105"/>
      <c r="L58" s="105"/>
      <c r="M58" s="66">
        <f t="shared" si="35"/>
        <v>0</v>
      </c>
      <c r="N58" s="105"/>
      <c r="O58" s="105"/>
      <c r="P58" s="105"/>
      <c r="Q58" s="66">
        <f t="shared" si="36"/>
        <v>0</v>
      </c>
      <c r="R58" s="105"/>
      <c r="S58" s="105"/>
      <c r="T58" s="105"/>
      <c r="U58" s="66">
        <f t="shared" si="37"/>
        <v>0</v>
      </c>
      <c r="V58" s="45"/>
      <c r="W58" s="54">
        <f t="shared" si="38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567231</v>
      </c>
      <c r="Y58" s="66">
        <f t="shared" si="39"/>
        <v>567231</v>
      </c>
    </row>
    <row r="59" spans="1:29" ht="13" x14ac:dyDescent="0.3">
      <c r="A59" s="46"/>
      <c r="B59" s="46" t="s">
        <v>162</v>
      </c>
      <c r="C59" s="45"/>
      <c r="D59" s="105"/>
      <c r="E59" s="65"/>
      <c r="F59" s="105"/>
      <c r="G59" s="105"/>
      <c r="H59" s="105"/>
      <c r="I59" s="66">
        <f t="shared" si="40"/>
        <v>0</v>
      </c>
      <c r="J59" s="105"/>
      <c r="K59" s="105"/>
      <c r="L59" s="105"/>
      <c r="M59" s="66">
        <f t="shared" si="35"/>
        <v>0</v>
      </c>
      <c r="N59" s="105"/>
      <c r="O59" s="105"/>
      <c r="P59" s="105"/>
      <c r="Q59" s="66">
        <f t="shared" si="36"/>
        <v>0</v>
      </c>
      <c r="R59" s="105"/>
      <c r="S59" s="105"/>
      <c r="T59" s="105"/>
      <c r="U59" s="66">
        <f t="shared" si="37"/>
        <v>0</v>
      </c>
      <c r="V59" s="45"/>
      <c r="W59" s="54">
        <f t="shared" si="38"/>
        <v>0</v>
      </c>
      <c r="X59" s="66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0</v>
      </c>
      <c r="Y59" s="66">
        <f t="shared" si="39"/>
        <v>0</v>
      </c>
      <c r="AC59" s="61" t="s">
        <v>180</v>
      </c>
    </row>
    <row r="60" spans="1:29" ht="13" x14ac:dyDescent="0.3">
      <c r="A60" s="46"/>
      <c r="B60" s="46" t="s">
        <v>163</v>
      </c>
      <c r="C60" s="45"/>
      <c r="D60" s="105"/>
      <c r="E60" s="65"/>
      <c r="F60" s="105"/>
      <c r="G60" s="105"/>
      <c r="H60" s="105"/>
      <c r="I60" s="66">
        <f t="shared" si="40"/>
        <v>0</v>
      </c>
      <c r="J60" s="105"/>
      <c r="K60" s="105"/>
      <c r="L60" s="105"/>
      <c r="M60" s="66">
        <f t="shared" si="35"/>
        <v>0</v>
      </c>
      <c r="N60" s="105"/>
      <c r="O60" s="105"/>
      <c r="P60" s="105"/>
      <c r="Q60" s="66">
        <f t="shared" si="36"/>
        <v>0</v>
      </c>
      <c r="R60" s="105"/>
      <c r="S60" s="105"/>
      <c r="T60" s="105"/>
      <c r="U60" s="66">
        <f t="shared" si="37"/>
        <v>0</v>
      </c>
      <c r="V60" s="45"/>
      <c r="W60" s="54">
        <f t="shared" si="38"/>
        <v>0</v>
      </c>
      <c r="X60" s="66">
        <f>IF('Cover Sheet'!$A$9=References!$A$3,'Annual Budget'!K60,IF('Cover Sheet'!$A$9=References!$A$4,SUM('Annual Budget'!K60,'Annual Budget'!S60),IF('Cover Sheet'!$A$9=References!$A$5,SUM('Annual Budget'!K60,'Annual Budget'!S60,'Annual Budget'!O60),SUM('Annual Budget'!K60,'Annual Budget'!S60,'Annual Budget'!O60,'Annual Budget'!W60))))</f>
        <v>120941.75999999999</v>
      </c>
      <c r="Y60" s="66">
        <f t="shared" si="39"/>
        <v>120941.75999999999</v>
      </c>
      <c r="AC60" s="61" t="s">
        <v>181</v>
      </c>
    </row>
    <row r="61" spans="1:29" ht="13" x14ac:dyDescent="0.3">
      <c r="A61" s="46"/>
      <c r="B61" s="46" t="s">
        <v>34</v>
      </c>
      <c r="C61" s="45"/>
      <c r="D61" s="64"/>
      <c r="E61" s="65"/>
      <c r="F61" s="64"/>
      <c r="G61" s="64"/>
      <c r="H61" s="64"/>
      <c r="I61" s="66">
        <f t="shared" si="40"/>
        <v>0</v>
      </c>
      <c r="J61" s="64"/>
      <c r="K61" s="64"/>
      <c r="L61" s="64"/>
      <c r="M61" s="66">
        <f t="shared" si="35"/>
        <v>0</v>
      </c>
      <c r="N61" s="64"/>
      <c r="O61" s="64"/>
      <c r="P61" s="64"/>
      <c r="Q61" s="66">
        <f t="shared" si="36"/>
        <v>0</v>
      </c>
      <c r="R61" s="64"/>
      <c r="S61" s="64"/>
      <c r="T61" s="64"/>
      <c r="U61" s="66">
        <f t="shared" si="37"/>
        <v>0</v>
      </c>
      <c r="V61" s="45"/>
      <c r="W61" s="54">
        <f t="shared" si="38"/>
        <v>0</v>
      </c>
      <c r="X61" s="66">
        <f>IF('Cover Sheet'!$A$9=References!$A$3,'Annual Budget'!K61,IF('Cover Sheet'!$A$9=References!$A$4,SUM('Annual Budget'!K61,'Annual Budget'!S61),IF('Cover Sheet'!$A$9=References!$A$5,SUM('Annual Budget'!K61,'Annual Budget'!S61,'Annual Budget'!O61),SUM('Annual Budget'!K61,'Annual Budget'!S61,'Annual Budget'!O61,'Annual Budget'!W61))))</f>
        <v>145543</v>
      </c>
      <c r="Y61" s="66">
        <f t="shared" si="39"/>
        <v>145543</v>
      </c>
    </row>
    <row r="62" spans="1:29" ht="13" x14ac:dyDescent="0.3">
      <c r="A62" s="46"/>
      <c r="B62" s="55" t="s">
        <v>35</v>
      </c>
      <c r="C62" s="45"/>
      <c r="D62" s="56">
        <f>SUM(D50:D61)</f>
        <v>0</v>
      </c>
      <c r="E62" s="57"/>
      <c r="F62" s="56">
        <f>SUM(F50:F61)</f>
        <v>0</v>
      </c>
      <c r="G62" s="56">
        <f t="shared" ref="G62:H62" si="41">SUM(G50:G61)</f>
        <v>0</v>
      </c>
      <c r="H62" s="56">
        <f t="shared" si="41"/>
        <v>0</v>
      </c>
      <c r="I62" s="56">
        <f t="shared" si="40"/>
        <v>0</v>
      </c>
      <c r="J62" s="56">
        <f>SUM(J50:J61)</f>
        <v>0</v>
      </c>
      <c r="K62" s="56">
        <f t="shared" ref="K62" si="42">SUM(K50:K61)</f>
        <v>0</v>
      </c>
      <c r="L62" s="56">
        <f t="shared" ref="L62" si="43">SUM(L50:L61)</f>
        <v>0</v>
      </c>
      <c r="M62" s="56">
        <f t="shared" si="35"/>
        <v>0</v>
      </c>
      <c r="N62" s="56">
        <f>SUM(N50:N61)</f>
        <v>0</v>
      </c>
      <c r="O62" s="56">
        <f t="shared" ref="O62" si="44">SUM(O50:O61)</f>
        <v>0</v>
      </c>
      <c r="P62" s="56">
        <f t="shared" ref="P62" si="45">SUM(P50:P61)</f>
        <v>0</v>
      </c>
      <c r="Q62" s="56">
        <f t="shared" si="36"/>
        <v>0</v>
      </c>
      <c r="R62" s="56">
        <f>SUM(R50:R61)</f>
        <v>0</v>
      </c>
      <c r="S62" s="56">
        <f t="shared" ref="S62" si="46">SUM(S50:S61)</f>
        <v>0</v>
      </c>
      <c r="T62" s="56">
        <f t="shared" ref="T62" si="47">SUM(T50:T61)</f>
        <v>0</v>
      </c>
      <c r="U62" s="56">
        <f t="shared" si="37"/>
        <v>0</v>
      </c>
      <c r="V62" s="45"/>
      <c r="W62" s="56">
        <f>SUM(W50:W61)</f>
        <v>0</v>
      </c>
      <c r="X62" s="56">
        <f>SUM(X50:X61)</f>
        <v>1093577.72</v>
      </c>
      <c r="Y62" s="56">
        <f t="shared" si="39"/>
        <v>1093577.72</v>
      </c>
    </row>
    <row r="63" spans="1:29" ht="13" x14ac:dyDescent="0.3">
      <c r="A63" s="46"/>
      <c r="B63" s="52"/>
      <c r="C63" s="45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45"/>
      <c r="W63" s="60"/>
      <c r="X63" s="60"/>
      <c r="Y63" s="60"/>
    </row>
    <row r="64" spans="1:29" ht="13" x14ac:dyDescent="0.3">
      <c r="A64" s="46"/>
      <c r="B64" s="55" t="s">
        <v>164</v>
      </c>
      <c r="C64" s="45"/>
      <c r="D64" s="56">
        <f>D62+D47+D37+D29</f>
        <v>0</v>
      </c>
      <c r="E64" s="57"/>
      <c r="F64" s="56">
        <f t="shared" ref="F64:U64" si="48">F62+F47+F37+F29</f>
        <v>0</v>
      </c>
      <c r="G64" s="56">
        <f t="shared" si="48"/>
        <v>0</v>
      </c>
      <c r="H64" s="56">
        <f t="shared" si="48"/>
        <v>0</v>
      </c>
      <c r="I64" s="56">
        <f t="shared" si="48"/>
        <v>0</v>
      </c>
      <c r="J64" s="56">
        <f t="shared" si="48"/>
        <v>0</v>
      </c>
      <c r="K64" s="56">
        <f t="shared" si="48"/>
        <v>0</v>
      </c>
      <c r="L64" s="56">
        <f t="shared" si="48"/>
        <v>0</v>
      </c>
      <c r="M64" s="56">
        <f t="shared" si="48"/>
        <v>0</v>
      </c>
      <c r="N64" s="56">
        <f t="shared" si="48"/>
        <v>0</v>
      </c>
      <c r="O64" s="56">
        <f t="shared" si="48"/>
        <v>0</v>
      </c>
      <c r="P64" s="56">
        <f t="shared" si="48"/>
        <v>0</v>
      </c>
      <c r="Q64" s="56">
        <f t="shared" si="48"/>
        <v>0</v>
      </c>
      <c r="R64" s="56">
        <f t="shared" si="48"/>
        <v>0</v>
      </c>
      <c r="S64" s="56">
        <f t="shared" si="48"/>
        <v>0</v>
      </c>
      <c r="T64" s="56">
        <f t="shared" si="48"/>
        <v>0</v>
      </c>
      <c r="U64" s="56">
        <f t="shared" si="48"/>
        <v>0</v>
      </c>
      <c r="V64" s="45"/>
      <c r="W64" s="56">
        <f>W62+W47+W37+W29</f>
        <v>0</v>
      </c>
      <c r="X64" s="56">
        <f>X62+X47+X37+X29</f>
        <v>6290613.4500000002</v>
      </c>
      <c r="Y64" s="56">
        <f t="shared" ref="Y64:Y65" si="49">X64-W64</f>
        <v>6290613.4500000002</v>
      </c>
    </row>
    <row r="65" spans="1:25" ht="12.75" customHeight="1" x14ac:dyDescent="0.3">
      <c r="A65" s="58" t="s">
        <v>165</v>
      </c>
      <c r="B65" s="55"/>
      <c r="C65" s="45"/>
      <c r="D65" s="56">
        <f>D16-D64</f>
        <v>0</v>
      </c>
      <c r="E65" s="57"/>
      <c r="F65" s="56">
        <f t="shared" ref="F65:U65" si="50">F16-F64</f>
        <v>0</v>
      </c>
      <c r="G65" s="56">
        <f t="shared" si="50"/>
        <v>0</v>
      </c>
      <c r="H65" s="56">
        <f t="shared" si="50"/>
        <v>0</v>
      </c>
      <c r="I65" s="56">
        <f t="shared" si="50"/>
        <v>0</v>
      </c>
      <c r="J65" s="56">
        <f t="shared" si="50"/>
        <v>0</v>
      </c>
      <c r="K65" s="56">
        <f t="shared" si="50"/>
        <v>0</v>
      </c>
      <c r="L65" s="56">
        <f t="shared" si="50"/>
        <v>0</v>
      </c>
      <c r="M65" s="56">
        <f t="shared" si="50"/>
        <v>0</v>
      </c>
      <c r="N65" s="56">
        <f t="shared" si="50"/>
        <v>0</v>
      </c>
      <c r="O65" s="56">
        <f t="shared" si="50"/>
        <v>0</v>
      </c>
      <c r="P65" s="56">
        <f t="shared" si="50"/>
        <v>0</v>
      </c>
      <c r="Q65" s="56">
        <f t="shared" si="50"/>
        <v>0</v>
      </c>
      <c r="R65" s="56">
        <f t="shared" si="50"/>
        <v>0</v>
      </c>
      <c r="S65" s="56">
        <f t="shared" si="50"/>
        <v>0</v>
      </c>
      <c r="T65" s="56">
        <f t="shared" si="50"/>
        <v>0</v>
      </c>
      <c r="U65" s="56">
        <f t="shared" si="50"/>
        <v>0</v>
      </c>
      <c r="V65" s="45"/>
      <c r="W65" s="56">
        <f>W16-W64</f>
        <v>0</v>
      </c>
      <c r="X65" s="56">
        <f>X16-X64</f>
        <v>104778.38999999873</v>
      </c>
      <c r="Y65" s="56">
        <f t="shared" si="49"/>
        <v>104778.38999999873</v>
      </c>
    </row>
    <row r="66" spans="1:25" ht="12.75" customHeight="1" x14ac:dyDescent="0.3">
      <c r="A66" s="58"/>
      <c r="B66" s="52"/>
      <c r="C66" s="45"/>
      <c r="D66" s="68"/>
      <c r="E66" s="57"/>
      <c r="F66" s="68"/>
      <c r="G66" s="68"/>
      <c r="H66" s="68"/>
      <c r="I66" s="57"/>
      <c r="J66" s="68"/>
      <c r="K66" s="68"/>
      <c r="L66" s="68"/>
      <c r="M66" s="57"/>
      <c r="N66" s="68"/>
      <c r="O66" s="68"/>
      <c r="P66" s="68"/>
      <c r="Q66" s="57"/>
      <c r="R66" s="68"/>
      <c r="S66" s="68"/>
      <c r="T66" s="68"/>
      <c r="U66" s="57"/>
      <c r="V66" s="45"/>
      <c r="W66" s="57"/>
      <c r="X66" s="57"/>
      <c r="Y66" s="57"/>
    </row>
    <row r="67" spans="1:25" ht="13" x14ac:dyDescent="0.3">
      <c r="A67" s="58" t="s">
        <v>36</v>
      </c>
      <c r="B67" s="55"/>
      <c r="C67" s="45"/>
      <c r="D67" s="56">
        <f>D65</f>
        <v>0</v>
      </c>
      <c r="E67" s="57"/>
      <c r="F67" s="56">
        <f t="shared" ref="F67:U67" si="51">F65</f>
        <v>0</v>
      </c>
      <c r="G67" s="56">
        <f t="shared" si="51"/>
        <v>0</v>
      </c>
      <c r="H67" s="56">
        <f t="shared" si="51"/>
        <v>0</v>
      </c>
      <c r="I67" s="56">
        <f t="shared" si="51"/>
        <v>0</v>
      </c>
      <c r="J67" s="56">
        <f t="shared" si="51"/>
        <v>0</v>
      </c>
      <c r="K67" s="56">
        <f t="shared" si="51"/>
        <v>0</v>
      </c>
      <c r="L67" s="56">
        <f t="shared" si="51"/>
        <v>0</v>
      </c>
      <c r="M67" s="56">
        <f t="shared" si="51"/>
        <v>0</v>
      </c>
      <c r="N67" s="56">
        <f t="shared" si="51"/>
        <v>0</v>
      </c>
      <c r="O67" s="56">
        <f t="shared" si="51"/>
        <v>0</v>
      </c>
      <c r="P67" s="56">
        <f t="shared" si="51"/>
        <v>0</v>
      </c>
      <c r="Q67" s="56">
        <f t="shared" si="51"/>
        <v>0</v>
      </c>
      <c r="R67" s="56">
        <f t="shared" si="51"/>
        <v>0</v>
      </c>
      <c r="S67" s="56">
        <f t="shared" si="51"/>
        <v>0</v>
      </c>
      <c r="T67" s="56">
        <f t="shared" si="51"/>
        <v>0</v>
      </c>
      <c r="U67" s="56">
        <f t="shared" si="51"/>
        <v>0</v>
      </c>
      <c r="V67" s="45"/>
      <c r="W67" s="56">
        <f>W65</f>
        <v>0</v>
      </c>
      <c r="X67" s="56">
        <f>X65</f>
        <v>104778.38999999873</v>
      </c>
      <c r="Y67" s="122">
        <f t="shared" ref="Y67" si="52">X67-W67</f>
        <v>104778.38999999873</v>
      </c>
    </row>
    <row r="69" spans="1:25" ht="12.75" customHeight="1" x14ac:dyDescent="0.3">
      <c r="A69" s="52" t="s">
        <v>129</v>
      </c>
    </row>
    <row r="70" spans="1:25" ht="12.75" customHeight="1" x14ac:dyDescent="0.3">
      <c r="B70" s="43" t="s">
        <v>130</v>
      </c>
      <c r="D70" s="64"/>
      <c r="F70" s="64"/>
      <c r="G70" s="64"/>
      <c r="H70" s="64"/>
      <c r="I70" s="66">
        <f t="shared" ref="I70:I72" si="53">SUM(F70:H70)</f>
        <v>0</v>
      </c>
      <c r="J70" s="64"/>
      <c r="K70" s="64"/>
      <c r="L70" s="64"/>
      <c r="M70" s="66">
        <f t="shared" ref="M70:M73" si="54">SUM(J70:L70)</f>
        <v>0</v>
      </c>
      <c r="N70" s="64"/>
      <c r="O70" s="64"/>
      <c r="P70" s="64"/>
      <c r="Q70" s="66">
        <f t="shared" ref="Q70:Q73" si="55">SUM(N70:P70)</f>
        <v>0</v>
      </c>
      <c r="R70" s="64"/>
      <c r="S70" s="64"/>
      <c r="T70" s="64"/>
      <c r="U70" s="66">
        <f t="shared" ref="U70:U73" si="56">SUM(R70:T70)</f>
        <v>0</v>
      </c>
    </row>
    <row r="71" spans="1:25" ht="12.75" customHeight="1" x14ac:dyDescent="0.3">
      <c r="B71" s="43" t="s">
        <v>131</v>
      </c>
      <c r="D71" s="64"/>
      <c r="F71" s="64"/>
      <c r="G71" s="64"/>
      <c r="H71" s="64"/>
      <c r="I71" s="66">
        <f t="shared" si="53"/>
        <v>0</v>
      </c>
      <c r="J71" s="64"/>
      <c r="K71" s="64"/>
      <c r="L71" s="64"/>
      <c r="M71" s="66">
        <f t="shared" si="54"/>
        <v>0</v>
      </c>
      <c r="N71" s="64"/>
      <c r="O71" s="64"/>
      <c r="P71" s="64"/>
      <c r="Q71" s="66">
        <f t="shared" si="55"/>
        <v>0</v>
      </c>
      <c r="R71" s="64"/>
      <c r="S71" s="64"/>
      <c r="T71" s="64"/>
      <c r="U71" s="66">
        <f t="shared" si="56"/>
        <v>0</v>
      </c>
    </row>
    <row r="72" spans="1:25" ht="12.75" customHeight="1" x14ac:dyDescent="0.3">
      <c r="B72" s="43" t="s">
        <v>132</v>
      </c>
      <c r="D72" s="64"/>
      <c r="F72" s="64"/>
      <c r="G72" s="64"/>
      <c r="H72" s="64"/>
      <c r="I72" s="66">
        <f t="shared" si="53"/>
        <v>0</v>
      </c>
      <c r="J72" s="64"/>
      <c r="K72" s="64"/>
      <c r="L72" s="64"/>
      <c r="M72" s="66">
        <f t="shared" si="54"/>
        <v>0</v>
      </c>
      <c r="N72" s="64"/>
      <c r="O72" s="64"/>
      <c r="P72" s="64"/>
      <c r="Q72" s="66">
        <f t="shared" si="55"/>
        <v>0</v>
      </c>
      <c r="R72" s="64"/>
      <c r="S72" s="64"/>
      <c r="T72" s="64"/>
      <c r="U72" s="66">
        <f t="shared" si="56"/>
        <v>0</v>
      </c>
    </row>
    <row r="73" spans="1:25" ht="12.75" customHeight="1" x14ac:dyDescent="0.3">
      <c r="A73" s="61" t="s">
        <v>133</v>
      </c>
      <c r="D73" s="47">
        <f>SUM(D70:D72,D67)</f>
        <v>0</v>
      </c>
      <c r="F73" s="47">
        <f>SUM(F70:F72,F67)</f>
        <v>0</v>
      </c>
      <c r="G73" s="47">
        <f>SUM(G70:G72,G67)</f>
        <v>0</v>
      </c>
      <c r="H73" s="47">
        <f>SUM(H70:H72,H67)</f>
        <v>0</v>
      </c>
      <c r="I73" s="66">
        <f>SUM(F73:H73)</f>
        <v>0</v>
      </c>
      <c r="J73" s="47">
        <f t="shared" ref="J73:L73" si="57">SUM(J70:J72,J67)</f>
        <v>0</v>
      </c>
      <c r="K73" s="47">
        <f t="shared" si="57"/>
        <v>0</v>
      </c>
      <c r="L73" s="47">
        <f t="shared" si="57"/>
        <v>0</v>
      </c>
      <c r="M73" s="66">
        <f t="shared" si="54"/>
        <v>0</v>
      </c>
      <c r="N73" s="47">
        <f t="shared" ref="N73" si="58">SUM(N70:N72,N67)</f>
        <v>0</v>
      </c>
      <c r="O73" s="47">
        <f t="shared" ref="O73" si="59">SUM(O70:O72,O67)</f>
        <v>0</v>
      </c>
      <c r="P73" s="47">
        <f t="shared" ref="P73" si="60">SUM(P70:P72,P67)</f>
        <v>0</v>
      </c>
      <c r="Q73" s="66">
        <f t="shared" si="55"/>
        <v>0</v>
      </c>
      <c r="R73" s="47">
        <f t="shared" ref="R73" si="61">SUM(R70:R72,R67)</f>
        <v>0</v>
      </c>
      <c r="S73" s="47">
        <f t="shared" ref="S73" si="62">SUM(S70:S72,S67)</f>
        <v>0</v>
      </c>
      <c r="T73" s="47">
        <f t="shared" ref="T73" si="63">SUM(T70:T72,T67)</f>
        <v>0</v>
      </c>
      <c r="U73" s="66">
        <f t="shared" si="56"/>
        <v>0</v>
      </c>
    </row>
  </sheetData>
  <phoneticPr fontId="67" type="noConversion"/>
  <printOptions horizontalCentered="1" headings="1" gridLines="1"/>
  <pageMargins left="0.75" right="0.35" top="0.5" bottom="0.5" header="0.5" footer="0.5"/>
  <pageSetup paperSize="400" scale="81" orientation="landscape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796875" defaultRowHeight="13" x14ac:dyDescent="0.3"/>
  <cols>
    <col min="1" max="1" width="2" style="70" customWidth="1"/>
    <col min="2" max="2" width="9.1796875" style="70"/>
    <col min="3" max="3" width="20.1796875" style="70" customWidth="1"/>
    <col min="4" max="4" width="12.26953125" style="70" customWidth="1"/>
    <col min="5" max="5" width="11.26953125" style="70" customWidth="1"/>
    <col min="6" max="6" width="9.1796875" style="70"/>
    <col min="7" max="7" width="19.7265625" style="70" customWidth="1"/>
    <col min="8" max="8" width="20" style="70" customWidth="1"/>
    <col min="9" max="9" width="25.1796875" style="70" customWidth="1"/>
    <col min="10" max="10" width="27" style="70" customWidth="1"/>
    <col min="11" max="16384" width="9.1796875" style="70"/>
  </cols>
  <sheetData>
    <row r="1" spans="1:13" x14ac:dyDescent="0.3">
      <c r="A1" s="69" t="str">
        <f>'Cover Sheet'!A2</f>
        <v>The Goodwill Excel Center, Public Charter School</v>
      </c>
    </row>
    <row r="2" spans="1:13" x14ac:dyDescent="0.3">
      <c r="A2" s="43" t="str">
        <f>'Cover Sheet'!A8&amp;" "&amp;'Cover Sheet'!$A$9&amp;" Balance Sheet"</f>
        <v>FY2019 July 1, 2018 - June 30, 2019 Balance Sheet</v>
      </c>
    </row>
    <row r="3" spans="1:13" x14ac:dyDescent="0.3">
      <c r="B3" s="152"/>
      <c r="C3" s="152"/>
      <c r="D3" s="152"/>
      <c r="E3" s="152"/>
      <c r="F3" s="152"/>
      <c r="G3" s="152"/>
      <c r="H3" s="77"/>
      <c r="I3" s="77"/>
      <c r="J3" s="77"/>
    </row>
    <row r="4" spans="1:13" x14ac:dyDescent="0.3">
      <c r="B4" s="77"/>
      <c r="C4" s="77"/>
      <c r="D4" s="77"/>
      <c r="E4" s="78" t="s">
        <v>113</v>
      </c>
      <c r="F4" s="79"/>
      <c r="G4" s="78" t="s">
        <v>82</v>
      </c>
      <c r="H4" s="78" t="s">
        <v>83</v>
      </c>
      <c r="I4" s="78" t="s">
        <v>84</v>
      </c>
      <c r="J4" s="78" t="s">
        <v>85</v>
      </c>
    </row>
    <row r="5" spans="1:13" ht="15.5" thickBot="1" x14ac:dyDescent="0.35">
      <c r="B5" s="77"/>
      <c r="C5" s="77"/>
      <c r="D5" s="77"/>
      <c r="E5" s="80" t="s">
        <v>148</v>
      </c>
      <c r="F5" s="81"/>
      <c r="G5" s="80" t="s">
        <v>86</v>
      </c>
      <c r="H5" s="80" t="s">
        <v>87</v>
      </c>
      <c r="I5" s="80" t="s">
        <v>88</v>
      </c>
      <c r="J5" s="80" t="s">
        <v>89</v>
      </c>
      <c r="M5" s="108" t="s">
        <v>172</v>
      </c>
    </row>
    <row r="6" spans="1:13" x14ac:dyDescent="0.3">
      <c r="A6" s="93" t="s">
        <v>90</v>
      </c>
      <c r="B6" s="82"/>
      <c r="C6" s="82"/>
      <c r="E6" s="83"/>
      <c r="F6" s="81"/>
      <c r="G6" s="83"/>
      <c r="H6" s="83"/>
      <c r="I6" s="83"/>
      <c r="J6" s="83"/>
    </row>
    <row r="7" spans="1:13" x14ac:dyDescent="0.3">
      <c r="B7" s="77"/>
      <c r="C7" s="77"/>
      <c r="D7" s="77"/>
      <c r="E7" s="77"/>
      <c r="F7" s="77"/>
      <c r="G7" s="77"/>
      <c r="H7" s="77"/>
      <c r="I7" s="77"/>
      <c r="J7" s="77"/>
    </row>
    <row r="8" spans="1:13" x14ac:dyDescent="0.3">
      <c r="B8" s="90" t="s">
        <v>123</v>
      </c>
      <c r="C8" s="84"/>
      <c r="D8" s="82"/>
      <c r="E8" s="85"/>
      <c r="F8" s="85"/>
      <c r="G8" s="86"/>
      <c r="H8" s="86"/>
      <c r="I8" s="86"/>
      <c r="J8" s="86"/>
    </row>
    <row r="9" spans="1:13" x14ac:dyDescent="0.3">
      <c r="B9" s="94" t="s">
        <v>91</v>
      </c>
      <c r="D9" s="87"/>
      <c r="E9" s="64">
        <v>0</v>
      </c>
      <c r="F9" s="88"/>
      <c r="G9" s="64">
        <v>0</v>
      </c>
      <c r="H9" s="64">
        <v>0</v>
      </c>
      <c r="I9" s="64">
        <v>0</v>
      </c>
      <c r="J9" s="64">
        <v>0</v>
      </c>
      <c r="M9" s="69" t="s">
        <v>182</v>
      </c>
    </row>
    <row r="10" spans="1:13" x14ac:dyDescent="0.3">
      <c r="B10" s="94" t="s">
        <v>92</v>
      </c>
      <c r="D10" s="87"/>
      <c r="E10" s="64">
        <v>0</v>
      </c>
      <c r="F10" s="89"/>
      <c r="G10" s="64">
        <v>0</v>
      </c>
      <c r="H10" s="64">
        <v>0</v>
      </c>
      <c r="I10" s="64">
        <v>0</v>
      </c>
      <c r="J10" s="64">
        <v>0</v>
      </c>
    </row>
    <row r="11" spans="1:13" x14ac:dyDescent="0.3">
      <c r="B11" s="94" t="s">
        <v>110</v>
      </c>
      <c r="D11" s="87"/>
      <c r="E11" s="64">
        <v>0</v>
      </c>
      <c r="F11" s="89"/>
      <c r="G11" s="64">
        <v>0</v>
      </c>
      <c r="H11" s="64">
        <v>0</v>
      </c>
      <c r="I11" s="64">
        <v>0</v>
      </c>
      <c r="J11" s="64">
        <v>0</v>
      </c>
    </row>
    <row r="12" spans="1:13" x14ac:dyDescent="0.3">
      <c r="B12" s="94" t="s">
        <v>109</v>
      </c>
      <c r="D12" s="87"/>
      <c r="E12" s="64">
        <v>0</v>
      </c>
      <c r="F12" s="86"/>
      <c r="G12" s="64">
        <v>0</v>
      </c>
      <c r="H12" s="64">
        <v>0</v>
      </c>
      <c r="I12" s="64">
        <v>0</v>
      </c>
      <c r="J12" s="64">
        <v>0</v>
      </c>
    </row>
    <row r="13" spans="1:13" x14ac:dyDescent="0.3">
      <c r="B13" s="90" t="s">
        <v>93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3" x14ac:dyDescent="0.3">
      <c r="B14" s="77"/>
      <c r="C14" s="77"/>
      <c r="D14" s="77"/>
      <c r="E14" s="77"/>
      <c r="F14" s="77"/>
      <c r="G14" s="77"/>
      <c r="H14" s="77"/>
      <c r="I14" s="77"/>
      <c r="J14" s="77"/>
    </row>
    <row r="15" spans="1:13" x14ac:dyDescent="0.3">
      <c r="B15" s="93" t="s">
        <v>94</v>
      </c>
      <c r="C15" s="87"/>
      <c r="D15" s="87"/>
      <c r="E15" s="64">
        <v>0</v>
      </c>
      <c r="F15" s="88"/>
      <c r="G15" s="64">
        <v>0</v>
      </c>
      <c r="H15" s="64">
        <v>0</v>
      </c>
      <c r="I15" s="64">
        <v>0</v>
      </c>
      <c r="J15" s="64">
        <v>0</v>
      </c>
    </row>
    <row r="16" spans="1:13" x14ac:dyDescent="0.3"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3">
      <c r="B17" s="93" t="s">
        <v>95</v>
      </c>
      <c r="C17" s="87"/>
      <c r="D17" s="87"/>
      <c r="E17" s="64">
        <v>0</v>
      </c>
      <c r="F17" s="88"/>
      <c r="G17" s="64">
        <v>0</v>
      </c>
      <c r="H17" s="64">
        <v>0</v>
      </c>
      <c r="I17" s="64">
        <v>0</v>
      </c>
      <c r="J17" s="64">
        <v>0</v>
      </c>
      <c r="M17" s="69" t="s">
        <v>173</v>
      </c>
    </row>
    <row r="18" spans="1:13" x14ac:dyDescent="0.3">
      <c r="B18" s="77"/>
      <c r="C18" s="77"/>
      <c r="D18" s="77"/>
      <c r="E18" s="77"/>
      <c r="F18" s="77"/>
      <c r="G18" s="77"/>
      <c r="H18" s="77"/>
      <c r="I18" s="77"/>
      <c r="J18" s="77"/>
    </row>
    <row r="19" spans="1:13" ht="13.5" thickBot="1" x14ac:dyDescent="0.35">
      <c r="A19" s="90" t="s">
        <v>96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3" ht="13.5" thickTop="1" x14ac:dyDescent="0.3">
      <c r="B20" s="77"/>
      <c r="C20" s="77"/>
      <c r="D20" s="77"/>
      <c r="E20" s="77"/>
      <c r="F20" s="77"/>
      <c r="G20" s="77"/>
      <c r="H20" s="77"/>
      <c r="I20" s="77"/>
      <c r="J20" s="77"/>
    </row>
    <row r="21" spans="1:13" ht="15" customHeight="1" x14ac:dyDescent="0.3">
      <c r="A21" s="93" t="s">
        <v>97</v>
      </c>
      <c r="B21" s="82"/>
      <c r="C21" s="82"/>
      <c r="E21" s="91"/>
      <c r="F21" s="91"/>
      <c r="G21" s="91"/>
      <c r="H21" s="91"/>
      <c r="I21" s="91"/>
      <c r="J21" s="91"/>
    </row>
    <row r="22" spans="1:13" x14ac:dyDescent="0.3">
      <c r="B22" s="77"/>
      <c r="C22" s="77"/>
      <c r="D22" s="77"/>
      <c r="E22" s="77"/>
      <c r="F22" s="77"/>
      <c r="G22" s="77"/>
      <c r="H22" s="77"/>
      <c r="I22" s="77"/>
      <c r="J22" s="77"/>
    </row>
    <row r="23" spans="1:13" x14ac:dyDescent="0.3">
      <c r="B23" s="90" t="s">
        <v>124</v>
      </c>
      <c r="C23" s="92"/>
      <c r="D23" s="92"/>
      <c r="E23" s="86"/>
      <c r="F23" s="86"/>
      <c r="G23" s="86"/>
      <c r="H23" s="86"/>
      <c r="I23" s="86"/>
      <c r="J23" s="86"/>
    </row>
    <row r="24" spans="1:13" x14ac:dyDescent="0.3">
      <c r="B24" s="94" t="s">
        <v>99</v>
      </c>
      <c r="D24" s="87"/>
      <c r="E24" s="64">
        <v>0</v>
      </c>
      <c r="F24" s="88"/>
      <c r="G24" s="64">
        <v>0</v>
      </c>
      <c r="H24" s="64">
        <v>0</v>
      </c>
      <c r="I24" s="64">
        <v>0</v>
      </c>
      <c r="J24" s="64">
        <v>0</v>
      </c>
    </row>
    <row r="25" spans="1:13" x14ac:dyDescent="0.3">
      <c r="B25" s="94" t="s">
        <v>98</v>
      </c>
      <c r="D25" s="87"/>
      <c r="E25" s="64">
        <v>0</v>
      </c>
      <c r="F25" s="86"/>
      <c r="G25" s="64">
        <v>0</v>
      </c>
      <c r="H25" s="64">
        <v>0</v>
      </c>
      <c r="I25" s="64">
        <v>0</v>
      </c>
      <c r="J25" s="64">
        <v>0</v>
      </c>
    </row>
    <row r="26" spans="1:13" x14ac:dyDescent="0.3">
      <c r="B26" s="94" t="s">
        <v>106</v>
      </c>
      <c r="D26" s="87"/>
      <c r="E26" s="64">
        <v>0</v>
      </c>
      <c r="F26" s="86"/>
      <c r="G26" s="64">
        <v>0</v>
      </c>
      <c r="H26" s="64">
        <v>0</v>
      </c>
      <c r="I26" s="64">
        <v>0</v>
      </c>
      <c r="J26" s="64">
        <v>0</v>
      </c>
    </row>
    <row r="27" spans="1:13" x14ac:dyDescent="0.3">
      <c r="B27" s="94" t="s">
        <v>177</v>
      </c>
      <c r="D27" s="87"/>
      <c r="E27" s="64">
        <v>0</v>
      </c>
      <c r="F27" s="86"/>
      <c r="G27" s="64">
        <v>0</v>
      </c>
      <c r="H27" s="64">
        <v>0</v>
      </c>
      <c r="I27" s="64">
        <v>0</v>
      </c>
      <c r="J27" s="64">
        <v>0</v>
      </c>
    </row>
    <row r="28" spans="1:13" x14ac:dyDescent="0.3">
      <c r="B28" s="94" t="s">
        <v>108</v>
      </c>
      <c r="D28" s="87"/>
      <c r="E28" s="64">
        <v>0</v>
      </c>
      <c r="F28" s="86"/>
      <c r="G28" s="64">
        <v>0</v>
      </c>
      <c r="H28" s="64">
        <v>0</v>
      </c>
      <c r="I28" s="64">
        <v>0</v>
      </c>
      <c r="J28" s="64">
        <v>0</v>
      </c>
    </row>
    <row r="29" spans="1:13" x14ac:dyDescent="0.3">
      <c r="B29" s="90" t="s">
        <v>100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3" x14ac:dyDescent="0.3">
      <c r="B30" s="90"/>
      <c r="E30" s="86"/>
      <c r="F30" s="86"/>
      <c r="G30" s="86"/>
      <c r="H30" s="86"/>
      <c r="I30" s="86"/>
      <c r="J30" s="86"/>
    </row>
    <row r="31" spans="1:13" x14ac:dyDescent="0.3">
      <c r="B31" s="93" t="s">
        <v>125</v>
      </c>
      <c r="C31" s="77"/>
      <c r="D31" s="77"/>
      <c r="E31" s="77"/>
      <c r="F31" s="77"/>
      <c r="G31" s="77"/>
      <c r="H31" s="77"/>
      <c r="I31" s="77"/>
      <c r="J31" s="77"/>
    </row>
    <row r="32" spans="1:13" x14ac:dyDescent="0.3">
      <c r="B32" s="94" t="s">
        <v>126</v>
      </c>
      <c r="D32" s="77"/>
      <c r="E32" s="64">
        <v>0</v>
      </c>
      <c r="F32" s="88"/>
      <c r="G32" s="64">
        <v>0</v>
      </c>
      <c r="H32" s="64">
        <v>0</v>
      </c>
      <c r="I32" s="64">
        <v>0</v>
      </c>
      <c r="J32" s="64">
        <v>0</v>
      </c>
    </row>
    <row r="33" spans="1:13" x14ac:dyDescent="0.3">
      <c r="B33" s="94" t="s">
        <v>127</v>
      </c>
      <c r="D33" s="77"/>
      <c r="E33" s="64">
        <v>0</v>
      </c>
      <c r="F33" s="86"/>
      <c r="G33" s="64">
        <v>0</v>
      </c>
      <c r="H33" s="64">
        <v>0</v>
      </c>
      <c r="I33" s="64">
        <v>0</v>
      </c>
      <c r="J33" s="64">
        <v>0</v>
      </c>
      <c r="M33" s="69" t="s">
        <v>174</v>
      </c>
    </row>
    <row r="34" spans="1:13" x14ac:dyDescent="0.3">
      <c r="B34" s="90" t="s">
        <v>107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3" x14ac:dyDescent="0.3">
      <c r="B35" s="77"/>
      <c r="C35" s="77"/>
      <c r="D35" s="77"/>
      <c r="E35" s="77"/>
      <c r="F35" s="77"/>
      <c r="G35" s="77"/>
      <c r="H35" s="77"/>
      <c r="I35" s="77"/>
      <c r="J35" s="77"/>
    </row>
    <row r="36" spans="1:13" ht="14.5" x14ac:dyDescent="0.45">
      <c r="B36" s="90" t="s">
        <v>101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3" x14ac:dyDescent="0.3">
      <c r="B37" s="77"/>
      <c r="C37" s="77"/>
      <c r="D37" s="77"/>
      <c r="E37" s="77"/>
      <c r="F37" s="77"/>
      <c r="G37" s="77"/>
      <c r="H37" s="77"/>
      <c r="I37" s="77"/>
      <c r="J37" s="77"/>
    </row>
    <row r="38" spans="1:13" x14ac:dyDescent="0.3">
      <c r="B38" s="95" t="s">
        <v>128</v>
      </c>
      <c r="C38" s="92"/>
      <c r="D38" s="92"/>
      <c r="E38" s="86"/>
      <c r="F38" s="86"/>
      <c r="G38" s="91"/>
      <c r="H38" s="91"/>
      <c r="I38" s="91"/>
      <c r="J38" s="91"/>
    </row>
    <row r="39" spans="1:13" x14ac:dyDescent="0.3">
      <c r="B39" s="94" t="s">
        <v>102</v>
      </c>
      <c r="D39" s="92"/>
      <c r="E39" s="64">
        <v>0</v>
      </c>
      <c r="F39" s="86"/>
      <c r="G39" s="64">
        <v>0</v>
      </c>
      <c r="H39" s="64">
        <v>0</v>
      </c>
      <c r="I39" s="64">
        <v>0</v>
      </c>
      <c r="J39" s="64">
        <v>0</v>
      </c>
    </row>
    <row r="40" spans="1:13" x14ac:dyDescent="0.3">
      <c r="B40" s="94" t="s">
        <v>103</v>
      </c>
      <c r="D40" s="92"/>
      <c r="E40" s="64">
        <v>0</v>
      </c>
      <c r="F40" s="86"/>
      <c r="G40" s="64">
        <v>0</v>
      </c>
      <c r="H40" s="64">
        <v>0</v>
      </c>
      <c r="I40" s="64">
        <v>0</v>
      </c>
      <c r="J40" s="64">
        <v>0</v>
      </c>
    </row>
    <row r="41" spans="1:13" x14ac:dyDescent="0.3">
      <c r="B41" s="94" t="s">
        <v>134</v>
      </c>
      <c r="D41" s="92"/>
      <c r="E41" s="105">
        <v>0</v>
      </c>
      <c r="F41" s="86"/>
      <c r="G41" s="105">
        <v>0</v>
      </c>
      <c r="H41" s="105">
        <v>0</v>
      </c>
      <c r="I41" s="105">
        <v>0</v>
      </c>
      <c r="J41" s="105">
        <v>0</v>
      </c>
    </row>
    <row r="42" spans="1:13" ht="14.5" x14ac:dyDescent="0.45">
      <c r="B42" s="90" t="s">
        <v>104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3" x14ac:dyDescent="0.3">
      <c r="B43" s="77"/>
      <c r="C43" s="77"/>
      <c r="D43" s="77"/>
      <c r="E43" s="77"/>
      <c r="F43" s="77"/>
      <c r="G43" s="77"/>
      <c r="H43" s="77"/>
      <c r="I43" s="77"/>
      <c r="J43" s="77"/>
    </row>
    <row r="44" spans="1:13" ht="13.5" thickBot="1" x14ac:dyDescent="0.35">
      <c r="A44" s="90" t="s">
        <v>105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3" ht="13.5" thickTop="1" x14ac:dyDescent="0.3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1640625" defaultRowHeight="14.5" x14ac:dyDescent="0.35"/>
  <cols>
    <col min="1" max="1" width="16.1796875" bestFit="1" customWidth="1"/>
  </cols>
  <sheetData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Proctor</dc:creator>
  <cp:lastModifiedBy>Rosa Proctor</cp:lastModifiedBy>
  <cp:lastPrinted>2018-05-30T21:42:17Z</cp:lastPrinted>
  <dcterms:created xsi:type="dcterms:W3CDTF">2015-03-09T19:17:40Z</dcterms:created>
  <dcterms:modified xsi:type="dcterms:W3CDTF">2018-05-31T15:14:18Z</dcterms:modified>
</cp:coreProperties>
</file>