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workbookProtection workbookPassword="E8A8" lockStructure="1"/>
  <bookViews>
    <workbookView xWindow="0" yWindow="0" windowWidth="7470" windowHeight="2070" activeTab="1"/>
  </bookViews>
  <sheets>
    <sheet name="Enrollment" sheetId="4" r:id="rId1"/>
    <sheet name="Annual Budget" sheetId="5" r:id="rId2"/>
    <sheet name="IS" sheetId="12" state="hidden" r:id="rId3"/>
    <sheet name="IS - monthly" sheetId="13" state="hidden" r:id="rId4"/>
    <sheet name="Staff" sheetId="11" state="hidden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1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1">'Annual Budget'!$A:$Y</definedName>
    <definedName name="Scenario" localSheetId="1">[3]Inputs!#REF!</definedName>
    <definedName name="Scenario">[3]Inputs!#REF!</definedName>
  </definedNames>
  <calcPr calcId="145621"/>
</workbook>
</file>

<file path=xl/calcChain.xml><?xml version="1.0" encoding="utf-8"?>
<calcChain xmlns="http://schemas.openxmlformats.org/spreadsheetml/2006/main">
  <c r="R9" i="13" l="1"/>
  <c r="Q9" i="13"/>
  <c r="H9" i="13"/>
  <c r="G9" i="13"/>
  <c r="F9" i="13"/>
  <c r="E9" i="13"/>
  <c r="I11" i="12"/>
  <c r="H11" i="12"/>
  <c r="M1" i="11"/>
  <c r="H76" i="12"/>
  <c r="I76" i="12"/>
  <c r="T74" i="13"/>
  <c r="T70" i="13"/>
  <c r="T69" i="13"/>
  <c r="T68" i="13"/>
  <c r="T67" i="13"/>
  <c r="T66" i="13"/>
  <c r="T65" i="13"/>
  <c r="T64" i="13"/>
  <c r="T60" i="13"/>
  <c r="T59" i="13"/>
  <c r="T58" i="13"/>
  <c r="T57" i="13"/>
  <c r="T56" i="13"/>
  <c r="T55" i="13"/>
  <c r="T54" i="13"/>
  <c r="T50" i="13"/>
  <c r="T49" i="13"/>
  <c r="T48" i="13"/>
  <c r="T47" i="13"/>
  <c r="T46" i="13"/>
  <c r="T42" i="13"/>
  <c r="T41" i="13"/>
  <c r="T40" i="13"/>
  <c r="T39" i="13"/>
  <c r="T38" i="13"/>
  <c r="T37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5" i="13"/>
  <c r="T14" i="13"/>
  <c r="T13" i="13"/>
  <c r="T12" i="13"/>
  <c r="T11" i="13"/>
  <c r="T10" i="13"/>
  <c r="T8" i="13"/>
  <c r="D58" i="5"/>
  <c r="D57" i="5"/>
  <c r="D56" i="5"/>
  <c r="D55" i="5"/>
  <c r="D54" i="5"/>
  <c r="D53" i="5"/>
  <c r="D52" i="5"/>
  <c r="D51" i="5"/>
  <c r="D50" i="5"/>
  <c r="D49" i="5"/>
  <c r="D48" i="5"/>
  <c r="D47" i="5"/>
  <c r="D43" i="5"/>
  <c r="D42" i="5"/>
  <c r="D41" i="5"/>
  <c r="D40" i="5"/>
  <c r="D39" i="5"/>
  <c r="D38" i="5"/>
  <c r="D34" i="5"/>
  <c r="D33" i="5"/>
  <c r="D32" i="5"/>
  <c r="D31" i="5"/>
  <c r="D30" i="5"/>
  <c r="D26" i="5"/>
  <c r="D25" i="5"/>
  <c r="D24" i="5"/>
  <c r="D23" i="5"/>
  <c r="D22" i="5"/>
  <c r="D21" i="5"/>
  <c r="D20" i="5"/>
  <c r="D15" i="5"/>
  <c r="D14" i="5"/>
  <c r="D13" i="5"/>
  <c r="D12" i="5"/>
  <c r="D11" i="5"/>
  <c r="D10" i="5"/>
  <c r="D9" i="5"/>
  <c r="D8" i="5"/>
  <c r="D7" i="5"/>
  <c r="D16" i="5" l="1"/>
  <c r="U25" i="5"/>
  <c r="I50" i="5"/>
  <c r="H53" i="5"/>
  <c r="J55" i="5"/>
  <c r="I58" i="5"/>
  <c r="L9" i="5"/>
  <c r="Q10" i="5"/>
  <c r="N26" i="5"/>
  <c r="N51" i="5"/>
  <c r="R31" i="5"/>
  <c r="R53" i="5"/>
  <c r="V57" i="5"/>
  <c r="U56" i="5"/>
  <c r="T55" i="5"/>
  <c r="V53" i="5"/>
  <c r="U52" i="5"/>
  <c r="T51" i="5"/>
  <c r="V49" i="5"/>
  <c r="U48" i="5"/>
  <c r="T47" i="5"/>
  <c r="V42" i="5"/>
  <c r="U41" i="5"/>
  <c r="T40" i="5"/>
  <c r="V38" i="5"/>
  <c r="U34" i="5"/>
  <c r="T33" i="5"/>
  <c r="V31" i="5"/>
  <c r="U30" i="5"/>
  <c r="T26" i="5"/>
  <c r="V24" i="5"/>
  <c r="U23" i="5"/>
  <c r="T22" i="5"/>
  <c r="V20" i="5"/>
  <c r="Q58" i="5"/>
  <c r="P57" i="5"/>
  <c r="R55" i="5"/>
  <c r="Q54" i="5"/>
  <c r="P53" i="5"/>
  <c r="R51" i="5"/>
  <c r="Q50" i="5"/>
  <c r="P49" i="5"/>
  <c r="R47" i="5"/>
  <c r="Q43" i="5"/>
  <c r="P42" i="5"/>
  <c r="R40" i="5"/>
  <c r="Q39" i="5"/>
  <c r="P38" i="5"/>
  <c r="R33" i="5"/>
  <c r="Q32" i="5"/>
  <c r="P31" i="5"/>
  <c r="R26" i="5"/>
  <c r="Q25" i="5"/>
  <c r="P24" i="5"/>
  <c r="R22" i="5"/>
  <c r="Q21" i="5"/>
  <c r="P20" i="5"/>
  <c r="N57" i="5"/>
  <c r="M56" i="5"/>
  <c r="L55" i="5"/>
  <c r="N53" i="5"/>
  <c r="M52" i="5"/>
  <c r="L51" i="5"/>
  <c r="N49" i="5"/>
  <c r="M48" i="5"/>
  <c r="L47" i="5"/>
  <c r="N42" i="5"/>
  <c r="M41" i="5"/>
  <c r="L40" i="5"/>
  <c r="N38" i="5"/>
  <c r="M34" i="5"/>
  <c r="L33" i="5"/>
  <c r="N31" i="5"/>
  <c r="M30" i="5"/>
  <c r="L26" i="5"/>
  <c r="N24" i="5"/>
  <c r="M23" i="5"/>
  <c r="L22" i="5"/>
  <c r="N20" i="5"/>
  <c r="U15" i="5"/>
  <c r="T14" i="5"/>
  <c r="V12" i="5"/>
  <c r="U11" i="5"/>
  <c r="T10" i="5"/>
  <c r="V8" i="5"/>
  <c r="U7" i="5"/>
  <c r="P15" i="5"/>
  <c r="R13" i="5"/>
  <c r="Q12" i="5"/>
  <c r="P11" i="5"/>
  <c r="R9" i="5"/>
  <c r="Q8" i="5"/>
  <c r="P7" i="5"/>
  <c r="N14" i="5"/>
  <c r="M13" i="5"/>
  <c r="L12" i="5"/>
  <c r="V58" i="5"/>
  <c r="U57" i="5"/>
  <c r="T56" i="5"/>
  <c r="V54" i="5"/>
  <c r="U53" i="5"/>
  <c r="T52" i="5"/>
  <c r="V50" i="5"/>
  <c r="U49" i="5"/>
  <c r="T48" i="5"/>
  <c r="V43" i="5"/>
  <c r="U42" i="5"/>
  <c r="T41" i="5"/>
  <c r="V39" i="5"/>
  <c r="U38" i="5"/>
  <c r="T34" i="5"/>
  <c r="V32" i="5"/>
  <c r="U31" i="5"/>
  <c r="T30" i="5"/>
  <c r="V25" i="5"/>
  <c r="U24" i="5"/>
  <c r="T23" i="5"/>
  <c r="V21" i="5"/>
  <c r="U20" i="5"/>
  <c r="P58" i="5"/>
  <c r="R56" i="5"/>
  <c r="Q55" i="5"/>
  <c r="P54" i="5"/>
  <c r="R52" i="5"/>
  <c r="Q51" i="5"/>
  <c r="P50" i="5"/>
  <c r="R48" i="5"/>
  <c r="Q47" i="5"/>
  <c r="P43" i="5"/>
  <c r="R41" i="5"/>
  <c r="Q40" i="5"/>
  <c r="P39" i="5"/>
  <c r="R34" i="5"/>
  <c r="Q33" i="5"/>
  <c r="P32" i="5"/>
  <c r="R30" i="5"/>
  <c r="Q26" i="5"/>
  <c r="P25" i="5"/>
  <c r="R23" i="5"/>
  <c r="Q22" i="5"/>
  <c r="P21" i="5"/>
  <c r="N58" i="5"/>
  <c r="M57" i="5"/>
  <c r="L56" i="5"/>
  <c r="N54" i="5"/>
  <c r="M53" i="5"/>
  <c r="L52" i="5"/>
  <c r="N50" i="5"/>
  <c r="M49" i="5"/>
  <c r="L48" i="5"/>
  <c r="N43" i="5"/>
  <c r="M42" i="5"/>
  <c r="L41" i="5"/>
  <c r="N39" i="5"/>
  <c r="M38" i="5"/>
  <c r="L34" i="5"/>
  <c r="N32" i="5"/>
  <c r="M31" i="5"/>
  <c r="L30" i="5"/>
  <c r="N25" i="5"/>
  <c r="M24" i="5"/>
  <c r="L23" i="5"/>
  <c r="N21" i="5"/>
  <c r="M20" i="5"/>
  <c r="T15" i="5"/>
  <c r="V13" i="5"/>
  <c r="U12" i="5"/>
  <c r="T11" i="5"/>
  <c r="V9" i="5"/>
  <c r="U8" i="5"/>
  <c r="T7" i="5"/>
  <c r="R14" i="5"/>
  <c r="Q13" i="5"/>
  <c r="P12" i="5"/>
  <c r="R10" i="5"/>
  <c r="Q9" i="5"/>
  <c r="P8" i="5"/>
  <c r="N15" i="5"/>
  <c r="M14" i="5"/>
  <c r="L13" i="5"/>
  <c r="N11" i="5"/>
  <c r="T58" i="5"/>
  <c r="V56" i="5"/>
  <c r="U55" i="5"/>
  <c r="T54" i="5"/>
  <c r="V52" i="5"/>
  <c r="U51" i="5"/>
  <c r="T50" i="5"/>
  <c r="V48" i="5"/>
  <c r="U47" i="5"/>
  <c r="T43" i="5"/>
  <c r="V41" i="5"/>
  <c r="U40" i="5"/>
  <c r="T39" i="5"/>
  <c r="V34" i="5"/>
  <c r="U33" i="5"/>
  <c r="T32" i="5"/>
  <c r="V30" i="5"/>
  <c r="U26" i="5"/>
  <c r="T25" i="5"/>
  <c r="V23" i="5"/>
  <c r="U22" i="5"/>
  <c r="T21" i="5"/>
  <c r="R58" i="5"/>
  <c r="Q57" i="5"/>
  <c r="P56" i="5"/>
  <c r="R54" i="5"/>
  <c r="Q53" i="5"/>
  <c r="P52" i="5"/>
  <c r="R50" i="5"/>
  <c r="Q49" i="5"/>
  <c r="P48" i="5"/>
  <c r="R43" i="5"/>
  <c r="Q42" i="5"/>
  <c r="P41" i="5"/>
  <c r="R39" i="5"/>
  <c r="Q38" i="5"/>
  <c r="P34" i="5"/>
  <c r="R32" i="5"/>
  <c r="Q31" i="5"/>
  <c r="P30" i="5"/>
  <c r="R25" i="5"/>
  <c r="Q24" i="5"/>
  <c r="P23" i="5"/>
  <c r="R21" i="5"/>
  <c r="Q20" i="5"/>
  <c r="L58" i="5"/>
  <c r="N56" i="5"/>
  <c r="M55" i="5"/>
  <c r="L54" i="5"/>
  <c r="N52" i="5"/>
  <c r="M51" i="5"/>
  <c r="L50" i="5"/>
  <c r="N48" i="5"/>
  <c r="M47" i="5"/>
  <c r="L43" i="5"/>
  <c r="N41" i="5"/>
  <c r="M40" i="5"/>
  <c r="L39" i="5"/>
  <c r="N34" i="5"/>
  <c r="M33" i="5"/>
  <c r="L32" i="5"/>
  <c r="N30" i="5"/>
  <c r="M26" i="5"/>
  <c r="L25" i="5"/>
  <c r="N23" i="5"/>
  <c r="M22" i="5"/>
  <c r="L21" i="5"/>
  <c r="V15" i="5"/>
  <c r="U14" i="5"/>
  <c r="T13" i="5"/>
  <c r="V11" i="5"/>
  <c r="U10" i="5"/>
  <c r="T9" i="5"/>
  <c r="V7" i="5"/>
  <c r="Q15" i="5"/>
  <c r="P14" i="5"/>
  <c r="R12" i="5"/>
  <c r="Q11" i="5"/>
  <c r="P10" i="5"/>
  <c r="R8" i="5"/>
  <c r="Q7" i="5"/>
  <c r="L15" i="5"/>
  <c r="N13" i="5"/>
  <c r="M12" i="5"/>
  <c r="L11" i="5"/>
  <c r="I47" i="5"/>
  <c r="J48" i="5"/>
  <c r="H50" i="5"/>
  <c r="I51" i="5"/>
  <c r="J52" i="5"/>
  <c r="H54" i="5"/>
  <c r="I55" i="5"/>
  <c r="J56" i="5"/>
  <c r="H58" i="5"/>
  <c r="M7" i="5"/>
  <c r="N8" i="5"/>
  <c r="L10" i="5"/>
  <c r="N12" i="5"/>
  <c r="P9" i="5"/>
  <c r="Q14" i="5"/>
  <c r="V10" i="5"/>
  <c r="L20" i="5"/>
  <c r="M25" i="5"/>
  <c r="N33" i="5"/>
  <c r="L42" i="5"/>
  <c r="M50" i="5"/>
  <c r="N55" i="5"/>
  <c r="P22" i="5"/>
  <c r="Q30" i="5"/>
  <c r="R38" i="5"/>
  <c r="P47" i="5"/>
  <c r="Q52" i="5"/>
  <c r="R57" i="5"/>
  <c r="T24" i="5"/>
  <c r="U32" i="5"/>
  <c r="V40" i="5"/>
  <c r="T49" i="5"/>
  <c r="U54" i="5"/>
  <c r="H49" i="5"/>
  <c r="M43" i="5"/>
  <c r="Q23" i="5"/>
  <c r="Q48" i="5"/>
  <c r="T20" i="5"/>
  <c r="V33" i="5"/>
  <c r="T42" i="5"/>
  <c r="U50" i="5"/>
  <c r="V55" i="5"/>
  <c r="H48" i="5"/>
  <c r="I49" i="5"/>
  <c r="J50" i="5"/>
  <c r="H52" i="5"/>
  <c r="I53" i="5"/>
  <c r="J54" i="5"/>
  <c r="H56" i="5"/>
  <c r="I57" i="5"/>
  <c r="J58" i="5"/>
  <c r="L8" i="5"/>
  <c r="M9" i="5"/>
  <c r="N10" i="5"/>
  <c r="M15" i="5"/>
  <c r="R11" i="5"/>
  <c r="T8" i="5"/>
  <c r="U13" i="5"/>
  <c r="N22" i="5"/>
  <c r="L31" i="5"/>
  <c r="M39" i="5"/>
  <c r="N47" i="5"/>
  <c r="L53" i="5"/>
  <c r="M58" i="5"/>
  <c r="R24" i="5"/>
  <c r="P33" i="5"/>
  <c r="Q41" i="5"/>
  <c r="R49" i="5"/>
  <c r="P55" i="5"/>
  <c r="U21" i="5"/>
  <c r="V26" i="5"/>
  <c r="T38" i="5"/>
  <c r="U43" i="5"/>
  <c r="V51" i="5"/>
  <c r="T57" i="5"/>
  <c r="J47" i="5"/>
  <c r="J51" i="5"/>
  <c r="I54" i="5"/>
  <c r="H57" i="5"/>
  <c r="N7" i="5"/>
  <c r="M10" i="5"/>
  <c r="L14" i="5"/>
  <c r="R15" i="5"/>
  <c r="T12" i="5"/>
  <c r="M21" i="5"/>
  <c r="L38" i="5"/>
  <c r="L57" i="5"/>
  <c r="P40" i="5"/>
  <c r="H47" i="5"/>
  <c r="I48" i="5"/>
  <c r="J49" i="5"/>
  <c r="H51" i="5"/>
  <c r="I52" i="5"/>
  <c r="J53" i="5"/>
  <c r="H55" i="5"/>
  <c r="I56" i="5"/>
  <c r="J57" i="5"/>
  <c r="L7" i="5"/>
  <c r="M8" i="5"/>
  <c r="N9" i="5"/>
  <c r="M11" i="5"/>
  <c r="R7" i="5"/>
  <c r="P13" i="5"/>
  <c r="U9" i="5"/>
  <c r="V14" i="5"/>
  <c r="L24" i="5"/>
  <c r="M32" i="5"/>
  <c r="N40" i="5"/>
  <c r="L49" i="5"/>
  <c r="M54" i="5"/>
  <c r="R20" i="5"/>
  <c r="P26" i="5"/>
  <c r="Q34" i="5"/>
  <c r="R42" i="5"/>
  <c r="P51" i="5"/>
  <c r="Q56" i="5"/>
  <c r="V22" i="5"/>
  <c r="T31" i="5"/>
  <c r="U39" i="5"/>
  <c r="V47" i="5"/>
  <c r="T53" i="5"/>
  <c r="U58" i="5"/>
  <c r="J42" i="5"/>
  <c r="H39" i="5"/>
  <c r="J38" i="5"/>
  <c r="H40" i="5"/>
  <c r="I41" i="5"/>
  <c r="I40" i="5"/>
  <c r="J41" i="5"/>
  <c r="H43" i="5"/>
  <c r="J34" i="5"/>
  <c r="H38" i="5"/>
  <c r="I39" i="5"/>
  <c r="J40" i="5"/>
  <c r="H42" i="5"/>
  <c r="I43" i="5"/>
  <c r="I38" i="5"/>
  <c r="J39" i="5"/>
  <c r="H41" i="5"/>
  <c r="I42" i="5"/>
  <c r="J43" i="5"/>
  <c r="H31" i="5"/>
  <c r="I32" i="5"/>
  <c r="J33" i="5"/>
  <c r="H30" i="5"/>
  <c r="I31" i="5"/>
  <c r="J32" i="5"/>
  <c r="H34" i="5"/>
  <c r="I30" i="5"/>
  <c r="J31" i="5"/>
  <c r="H33" i="5"/>
  <c r="I34" i="5"/>
  <c r="J30" i="5"/>
  <c r="H32" i="5"/>
  <c r="I33" i="5"/>
  <c r="H20" i="5"/>
  <c r="H24" i="5"/>
  <c r="I25" i="5"/>
  <c r="I21" i="5"/>
  <c r="J26" i="5"/>
  <c r="H26" i="5"/>
  <c r="J22" i="5"/>
  <c r="H21" i="5"/>
  <c r="I22" i="5"/>
  <c r="J23" i="5"/>
  <c r="H25" i="5"/>
  <c r="I26" i="5"/>
  <c r="I20" i="5"/>
  <c r="J21" i="5"/>
  <c r="H23" i="5"/>
  <c r="I24" i="5"/>
  <c r="J25" i="5"/>
  <c r="J20" i="5"/>
  <c r="H22" i="5"/>
  <c r="I23" i="5"/>
  <c r="J24" i="5"/>
  <c r="J15" i="5"/>
  <c r="I7" i="5"/>
  <c r="H10" i="5"/>
  <c r="J12" i="5"/>
  <c r="I15" i="5"/>
  <c r="H8" i="5"/>
  <c r="I9" i="5"/>
  <c r="J10" i="5"/>
  <c r="H12" i="5"/>
  <c r="I13" i="5"/>
  <c r="J14" i="5"/>
  <c r="H7" i="5"/>
  <c r="I8" i="5"/>
  <c r="J9" i="5"/>
  <c r="H11" i="5"/>
  <c r="I12" i="5"/>
  <c r="J13" i="5"/>
  <c r="H15" i="5"/>
  <c r="J8" i="5"/>
  <c r="I11" i="5"/>
  <c r="H14" i="5"/>
  <c r="J7" i="5"/>
  <c r="H9" i="5"/>
  <c r="I10" i="5"/>
  <c r="J11" i="5"/>
  <c r="H13" i="5"/>
  <c r="I14" i="5"/>
  <c r="F23" i="5"/>
  <c r="F21" i="5"/>
  <c r="F20" i="5" l="1"/>
  <c r="A1" i="5"/>
  <c r="F22" i="5"/>
  <c r="F24" i="5"/>
  <c r="S57" i="5"/>
  <c r="S55" i="5"/>
  <c r="S53" i="5"/>
  <c r="S51" i="5"/>
  <c r="S49" i="5"/>
  <c r="S47" i="5"/>
  <c r="S42" i="5"/>
  <c r="S40" i="5"/>
  <c r="S38" i="5"/>
  <c r="S33" i="5"/>
  <c r="S31" i="5"/>
  <c r="S26" i="5"/>
  <c r="S24" i="5"/>
  <c r="S22" i="5"/>
  <c r="S20" i="5"/>
  <c r="S14" i="5"/>
  <c r="S12" i="5"/>
  <c r="S10" i="5"/>
  <c r="S8" i="5"/>
  <c r="D59" i="5"/>
  <c r="B31" i="4"/>
  <c r="B24" i="4"/>
  <c r="O8" i="5"/>
  <c r="O10" i="5"/>
  <c r="O12" i="5"/>
  <c r="O14" i="5"/>
  <c r="O20" i="5"/>
  <c r="O22" i="5"/>
  <c r="O24" i="5"/>
  <c r="O26" i="5"/>
  <c r="O31" i="5"/>
  <c r="O33" i="5"/>
  <c r="O38" i="5"/>
  <c r="O40" i="5"/>
  <c r="O42" i="5"/>
  <c r="O47" i="5"/>
  <c r="O49" i="5"/>
  <c r="O51" i="5"/>
  <c r="O53" i="5"/>
  <c r="O55" i="5"/>
  <c r="O57" i="5"/>
  <c r="K8" i="5"/>
  <c r="K10" i="5"/>
  <c r="K12" i="5"/>
  <c r="K14" i="5"/>
  <c r="K20" i="5"/>
  <c r="K22" i="5"/>
  <c r="K24" i="5"/>
  <c r="K26" i="5"/>
  <c r="K31" i="5"/>
  <c r="K33" i="5"/>
  <c r="K38" i="5"/>
  <c r="K40" i="5"/>
  <c r="K42" i="5"/>
  <c r="K47" i="5"/>
  <c r="K49" i="5"/>
  <c r="K51" i="5"/>
  <c r="K53" i="5"/>
  <c r="K55" i="5"/>
  <c r="K57" i="5"/>
  <c r="O9" i="5"/>
  <c r="O11" i="5"/>
  <c r="O13" i="5"/>
  <c r="O15" i="5"/>
  <c r="O21" i="5"/>
  <c r="O23" i="5"/>
  <c r="O25" i="5"/>
  <c r="O30" i="5"/>
  <c r="O32" i="5"/>
  <c r="O34" i="5"/>
  <c r="O39" i="5"/>
  <c r="O41" i="5"/>
  <c r="O43" i="5"/>
  <c r="O48" i="5"/>
  <c r="O50" i="5"/>
  <c r="O52" i="5"/>
  <c r="O54" i="5"/>
  <c r="O56" i="5"/>
  <c r="O58" i="5"/>
  <c r="W8" i="5"/>
  <c r="W10" i="5"/>
  <c r="W12" i="5"/>
  <c r="W14" i="5"/>
  <c r="W20" i="5"/>
  <c r="W22" i="5"/>
  <c r="W24" i="5"/>
  <c r="W26" i="5"/>
  <c r="W31" i="5"/>
  <c r="W33" i="5"/>
  <c r="W38" i="5"/>
  <c r="W40" i="5"/>
  <c r="W42" i="5"/>
  <c r="W47" i="5"/>
  <c r="W49" i="5"/>
  <c r="W51" i="5"/>
  <c r="W53" i="5"/>
  <c r="W55" i="5"/>
  <c r="W57" i="5"/>
  <c r="S9" i="5"/>
  <c r="S11" i="5"/>
  <c r="S13" i="5"/>
  <c r="S15" i="5"/>
  <c r="S21" i="5"/>
  <c r="S23" i="5"/>
  <c r="S25" i="5"/>
  <c r="S30" i="5"/>
  <c r="S32" i="5"/>
  <c r="S34" i="5"/>
  <c r="S39" i="5"/>
  <c r="S41" i="5"/>
  <c r="S43" i="5"/>
  <c r="S48" i="5"/>
  <c r="S50" i="5"/>
  <c r="S52" i="5"/>
  <c r="S54" i="5"/>
  <c r="S56" i="5"/>
  <c r="S58" i="5"/>
  <c r="K11" i="5"/>
  <c r="K13" i="5"/>
  <c r="K21" i="5"/>
  <c r="K25" i="5"/>
  <c r="K34" i="5"/>
  <c r="K39" i="5"/>
  <c r="K41" i="5"/>
  <c r="K43" i="5"/>
  <c r="K48" i="5"/>
  <c r="K50" i="5"/>
  <c r="K52" i="5"/>
  <c r="K54" i="5"/>
  <c r="K56" i="5"/>
  <c r="K58" i="5"/>
  <c r="K9" i="5"/>
  <c r="K15" i="5"/>
  <c r="K23" i="5"/>
  <c r="K30" i="5"/>
  <c r="K32" i="5"/>
  <c r="W9" i="5"/>
  <c r="W11" i="5"/>
  <c r="W13" i="5"/>
  <c r="W15" i="5"/>
  <c r="W21" i="5"/>
  <c r="W23" i="5"/>
  <c r="W25" i="5"/>
  <c r="W30" i="5"/>
  <c r="W32" i="5"/>
  <c r="W34" i="5"/>
  <c r="W39" i="5"/>
  <c r="W41" i="5"/>
  <c r="W43" i="5"/>
  <c r="W48" i="5"/>
  <c r="W50" i="5"/>
  <c r="W52" i="5"/>
  <c r="W54" i="5"/>
  <c r="W56" i="5"/>
  <c r="W58" i="5"/>
  <c r="P44" i="5"/>
  <c r="Q44" i="5"/>
  <c r="R44" i="5"/>
  <c r="L44" i="5"/>
  <c r="M44" i="5"/>
  <c r="N44" i="5"/>
  <c r="H44" i="5"/>
  <c r="I44" i="5"/>
  <c r="J44" i="5"/>
  <c r="L35" i="5"/>
  <c r="M35" i="5"/>
  <c r="N35" i="5"/>
  <c r="H35" i="5"/>
  <c r="I35" i="5"/>
  <c r="J35" i="5"/>
  <c r="P35" i="5"/>
  <c r="Q35" i="5"/>
  <c r="R35" i="5"/>
  <c r="P27" i="5"/>
  <c r="Q27" i="5"/>
  <c r="R27" i="5"/>
  <c r="L27" i="5"/>
  <c r="M27" i="5"/>
  <c r="N27" i="5"/>
  <c r="H27" i="5"/>
  <c r="I27" i="5"/>
  <c r="J27" i="5"/>
  <c r="H16" i="5"/>
  <c r="I16" i="5"/>
  <c r="J16" i="5"/>
  <c r="L16" i="5"/>
  <c r="M16" i="5"/>
  <c r="N16" i="5"/>
  <c r="P16" i="5"/>
  <c r="Q16" i="5"/>
  <c r="R16" i="5"/>
  <c r="T16" i="5"/>
  <c r="U16" i="5"/>
  <c r="V16" i="5"/>
  <c r="H59" i="5"/>
  <c r="I59" i="5"/>
  <c r="J59" i="5"/>
  <c r="L59" i="5"/>
  <c r="M59" i="5"/>
  <c r="N59" i="5"/>
  <c r="P59" i="5"/>
  <c r="Q59" i="5"/>
  <c r="R59" i="5"/>
  <c r="T59" i="5"/>
  <c r="U59" i="5"/>
  <c r="V59" i="5"/>
  <c r="T44" i="5"/>
  <c r="U44" i="5"/>
  <c r="V44" i="5"/>
  <c r="T35" i="5"/>
  <c r="U35" i="5"/>
  <c r="V35" i="5"/>
  <c r="T27" i="5"/>
  <c r="U27" i="5"/>
  <c r="V27" i="5"/>
  <c r="D58" i="4"/>
  <c r="D42" i="4"/>
  <c r="D31" i="4"/>
  <c r="D26" i="4"/>
  <c r="D34" i="4"/>
  <c r="D24" i="4"/>
  <c r="B58" i="4"/>
  <c r="B42" i="4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F27" i="5"/>
  <c r="W7" i="5"/>
  <c r="S7" i="5"/>
  <c r="O7" i="5"/>
  <c r="K7" i="5"/>
  <c r="C31" i="4"/>
  <c r="C26" i="4"/>
  <c r="C34" i="4"/>
  <c r="C37" i="4"/>
  <c r="B26" i="4"/>
  <c r="B34" i="4"/>
  <c r="C58" i="4"/>
  <c r="C42" i="4"/>
  <c r="C24" i="4"/>
  <c r="B37" i="4"/>
  <c r="B44" i="4"/>
  <c r="D37" i="4"/>
  <c r="D44" i="4"/>
  <c r="C44" i="4"/>
  <c r="C47" i="4"/>
  <c r="C50" i="4" s="1"/>
  <c r="C53" i="4"/>
  <c r="D53" i="4"/>
  <c r="D47" i="4"/>
  <c r="D50" i="4"/>
  <c r="B53" i="4"/>
  <c r="B47" i="4"/>
  <c r="B50" i="4" s="1"/>
  <c r="S59" i="5" l="1"/>
  <c r="W59" i="5"/>
  <c r="S44" i="5"/>
  <c r="Y49" i="5"/>
  <c r="V61" i="5"/>
  <c r="V62" i="5" s="1"/>
  <c r="V64" i="5" s="1"/>
  <c r="W35" i="5"/>
  <c r="Y55" i="5"/>
  <c r="N61" i="5"/>
  <c r="N62" i="5" s="1"/>
  <c r="N64" i="5" s="1"/>
  <c r="K59" i="5"/>
  <c r="Y32" i="5"/>
  <c r="Y22" i="5"/>
  <c r="O59" i="5"/>
  <c r="O35" i="5"/>
  <c r="Y52" i="5"/>
  <c r="Y58" i="5"/>
  <c r="Y56" i="5"/>
  <c r="Y48" i="5"/>
  <c r="Y51" i="5"/>
  <c r="Y41" i="5"/>
  <c r="W44" i="5"/>
  <c r="T61" i="5"/>
  <c r="T62" i="5" s="1"/>
  <c r="T64" i="5" s="1"/>
  <c r="W27" i="5"/>
  <c r="Y57" i="5"/>
  <c r="Y43" i="5"/>
  <c r="Y40" i="5"/>
  <c r="Y34" i="5"/>
  <c r="S35" i="5"/>
  <c r="S27" i="5"/>
  <c r="Y23" i="5"/>
  <c r="Y26" i="5"/>
  <c r="Y53" i="5"/>
  <c r="Y39" i="5"/>
  <c r="O44" i="5"/>
  <c r="Y42" i="5"/>
  <c r="Y33" i="5"/>
  <c r="Y31" i="5"/>
  <c r="Y20" i="5"/>
  <c r="Y25" i="5"/>
  <c r="Y11" i="5"/>
  <c r="S16" i="5"/>
  <c r="Y8" i="5"/>
  <c r="Y50" i="5"/>
  <c r="Y47" i="5"/>
  <c r="Y54" i="5"/>
  <c r="H61" i="5"/>
  <c r="H62" i="5" s="1"/>
  <c r="H64" i="5" s="1"/>
  <c r="K44" i="5"/>
  <c r="Y38" i="5"/>
  <c r="Y30" i="5"/>
  <c r="K35" i="5"/>
  <c r="Y24" i="5"/>
  <c r="Y21" i="5"/>
  <c r="Y12" i="5"/>
  <c r="Y7" i="5"/>
  <c r="Y10" i="5"/>
  <c r="K16" i="5"/>
  <c r="U61" i="5"/>
  <c r="U62" i="5" s="1"/>
  <c r="U64" i="5" s="1"/>
  <c r="J61" i="5"/>
  <c r="J62" i="5" s="1"/>
  <c r="J64" i="5" s="1"/>
  <c r="M61" i="5"/>
  <c r="M62" i="5" s="1"/>
  <c r="M64" i="5" s="1"/>
  <c r="I61" i="5"/>
  <c r="I62" i="5" s="1"/>
  <c r="I64" i="5" s="1"/>
  <c r="R61" i="5"/>
  <c r="R62" i="5" s="1"/>
  <c r="R64" i="5" s="1"/>
  <c r="L61" i="5"/>
  <c r="L62" i="5" s="1"/>
  <c r="L64" i="5" s="1"/>
  <c r="Q61" i="5"/>
  <c r="Q62" i="5" s="1"/>
  <c r="Q64" i="5" s="1"/>
  <c r="O27" i="5"/>
  <c r="K27" i="5"/>
  <c r="P61" i="5"/>
  <c r="P62" i="5" s="1"/>
  <c r="P64" i="5" s="1"/>
  <c r="W16" i="5"/>
  <c r="Y14" i="5"/>
  <c r="Y15" i="5"/>
  <c r="Y9" i="5"/>
  <c r="O16" i="5"/>
  <c r="Y13" i="5"/>
  <c r="D27" i="5"/>
  <c r="D35" i="5"/>
  <c r="D44" i="5"/>
  <c r="Y59" i="5" l="1"/>
  <c r="W61" i="5"/>
  <c r="W62" i="5" s="1"/>
  <c r="W64" i="5" s="1"/>
  <c r="Y35" i="5"/>
  <c r="S61" i="5"/>
  <c r="S62" i="5" s="1"/>
  <c r="S64" i="5" s="1"/>
  <c r="O61" i="5"/>
  <c r="O62" i="5" s="1"/>
  <c r="O64" i="5" s="1"/>
  <c r="Y44" i="5"/>
  <c r="Y27" i="5"/>
  <c r="K61" i="5"/>
  <c r="D61" i="5"/>
  <c r="D62" i="5" s="1"/>
  <c r="D64" i="5" s="1"/>
  <c r="Y16" i="5"/>
  <c r="Y61" i="5" l="1"/>
  <c r="K62" i="5"/>
  <c r="Y62" i="5" l="1"/>
  <c r="K64" i="5"/>
  <c r="Y64" i="5" s="1"/>
  <c r="F25" i="5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<sst xmlns="http://schemas.openxmlformats.org/spreadsheetml/2006/main" count="1236" uniqueCount="657">
  <si>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</si>
  <si>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</si>
  <si>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</si>
  <si>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</si>
  <si>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</si>
  <si>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</si>
  <si>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</si>
  <si>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</si>
  <si>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</si>
  <si>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</si>
  <si>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</si>
  <si>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</si>
  <si>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</si>
  <si>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</si>
  <si>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</si>
  <si>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</si>
  <si>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</si>
  <si>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</si>
  <si>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</si>
  <si>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</si>
  <si>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</si>
  <si>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</si>
  <si>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</si>
  <si>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</si>
  <si>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</si>
  <si>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</si>
  <si>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</si>
  <si>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</si>
  <si>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</si>
  <si>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</si>
  <si>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</si>
  <si>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</si>
  <si>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</si>
  <si>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</si>
  <si>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</si>
  <si>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</si>
  <si>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</si>
  <si>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</si>
  <si>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</si>
  <si>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</si>
  <si>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</si>
  <si>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</si>
  <si>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</si>
  <si>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</si>
  <si>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</si>
  <si>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</si>
  <si>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</si>
  <si>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</si>
  <si>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</si>
  <si>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</si>
  <si>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</si>
  <si>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</si>
  <si>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</si>
  <si>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</si>
  <si>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</si>
  <si>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</si>
  <si>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</si>
  <si>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</si>
  <si>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</si>
  <si>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</si>
  <si>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</si>
  <si>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</si>
  <si>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</si>
  <si>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</si>
  <si>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</si>
  <si>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</si>
  <si>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</si>
  <si>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</si>
  <si>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</si>
  <si>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</si>
  <si>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</si>
  <si>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</si>
  <si>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</si>
  <si>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</si>
  <si>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</si>
  <si>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</si>
  <si>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</si>
  <si>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</si>
  <si>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</si>
  <si>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</si>
  <si>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</si>
  <si>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Annual Budget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</si>
  <si>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</si>
  <si>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</si>
  <si>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</si>
  <si>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</si>
  <si>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</si>
  <si>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</si>
  <si>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</si>
  <si>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</si>
  <si>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</si>
  <si>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</si>
  <si>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</si>
  <si>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</si>
  <si>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</si>
  <si>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</si>
  <si>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</si>
  <si>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</si>
  <si>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</si>
  <si>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</si>
  <si>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</si>
  <si>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</si>
  <si>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</si>
  <si>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</si>
  <si>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</si>
  <si>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</si>
  <si>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</si>
  <si>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</si>
  <si>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</si>
  <si>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</si>
  <si>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</si>
  <si>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</si>
  <si>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</si>
  <si>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</si>
  <si>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</si>
  <si>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</si>
  <si>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</si>
  <si>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</si>
  <si>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</si>
  <si>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</si>
  <si>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</si>
  <si>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</si>
  <si>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</si>
  <si>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</si>
  <si>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Budgeted and Actual Enrollment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</si>
  <si>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</si>
  <si>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>IDX</t>
  </si>
  <si>
    <t>SY17-18</t>
  </si>
  <si>
    <t>SY18-19</t>
  </si>
  <si>
    <t>Event</t>
  </si>
  <si>
    <t>Students</t>
  </si>
  <si>
    <t>Other</t>
  </si>
  <si>
    <t>Account</t>
  </si>
  <si>
    <t>Revenue</t>
  </si>
  <si>
    <t>7000 · Leadership salaries</t>
  </si>
  <si>
    <t>7010 · Teacher salaries</t>
  </si>
  <si>
    <t>7011 · SpEd salaries</t>
  </si>
  <si>
    <t>7012 · ELL teacher salaries</t>
  </si>
  <si>
    <t>7013 · Specials salaries</t>
  </si>
  <si>
    <t>7014 · Substitute salaries</t>
  </si>
  <si>
    <t>7020 · Teacher aides salaries</t>
  </si>
  <si>
    <t>7030 · Other curricular salaries</t>
  </si>
  <si>
    <t>7100 · Student support salaries</t>
  </si>
  <si>
    <t>7110 · Instr staff support salaries</t>
  </si>
  <si>
    <t>7120 · Clerical salaries</t>
  </si>
  <si>
    <t>7130 · Business, operations salaries</t>
  </si>
  <si>
    <t>7140 · Maintenance/custodial salaries</t>
  </si>
  <si>
    <t>7160 · Other service salaries</t>
  </si>
  <si>
    <t>7212 · Summer school salaries</t>
  </si>
  <si>
    <t>7300 · Executive salaries</t>
  </si>
  <si>
    <t>Add Depreciation</t>
  </si>
  <si>
    <t>Income Statement</t>
  </si>
  <si>
    <t>Students Counts (When you export for clients, paste this section by values. When you import back, don't paste this section)</t>
  </si>
  <si>
    <t>SpEd Students (Weighted)</t>
  </si>
  <si>
    <t>LEPNEP Students (All)</t>
  </si>
  <si>
    <t>Note on FTE column: Default calculation does not include FTE flag. If model requires a fractional FTE, adjustments need to be made to model</t>
  </si>
  <si>
    <t>Position</t>
  </si>
  <si>
    <t>Location</t>
  </si>
  <si>
    <t>FTE</t>
  </si>
  <si>
    <t>&lt;leave blank&gt;</t>
  </si>
  <si>
    <t>FTEs</t>
  </si>
  <si>
    <t>Students/FTE</t>
  </si>
  <si>
    <t>SpEd Students (Weighted)/FTE</t>
  </si>
  <si>
    <t>ELL Students/FTE</t>
  </si>
  <si>
    <t>N/A</t>
  </si>
  <si>
    <t>7131 · IT staff salaries</t>
  </si>
  <si>
    <t>7150 · Security salaries</t>
  </si>
  <si>
    <t>7200 · Program leadership salaries</t>
  </si>
  <si>
    <t>7210 · Program staff salaries</t>
  </si>
  <si>
    <t>7310 · Development salaries</t>
  </si>
  <si>
    <t>Total</t>
  </si>
  <si>
    <t>Total Employees</t>
  </si>
  <si>
    <t># of Employees</t>
  </si>
  <si>
    <t>FY19 Annual Budget</t>
  </si>
  <si>
    <t>Name</t>
  </si>
  <si>
    <t>PCSB Financials (ISP), v1.0</t>
  </si>
  <si>
    <t>Euphemia L. Haynes Public Charter School</t>
  </si>
  <si>
    <t>Future</t>
  </si>
  <si>
    <t>Per Pupil Charter Payments</t>
  </si>
  <si>
    <t>Federal Entitlements</t>
  </si>
  <si>
    <t>Total Revenue</t>
  </si>
  <si>
    <t>Operating Expense</t>
  </si>
  <si>
    <t>Summer School Salaries</t>
  </si>
  <si>
    <t>Teacher Aides/Assistants Salaries</t>
  </si>
  <si>
    <t>Before/After Care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</si>
  <si>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</si>
  <si>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</si>
  <si>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</si>
  <si>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</si>
  <si>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</si>
  <si>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</si>
  <si>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Total Personnel Salaries and Benefits</t>
  </si>
  <si>
    <t>Textbooks</t>
  </si>
  <si>
    <t>Student Supplies and Materials</t>
  </si>
  <si>
    <t>Library and Media Center Materials</t>
  </si>
  <si>
    <t>Student Assessment Materials</t>
  </si>
  <si>
    <t>Miscellaneous Student Expense</t>
  </si>
  <si>
    <t>Total Direct Student Expense</t>
  </si>
  <si>
    <t>Utilities</t>
  </si>
  <si>
    <t>Janitorial Supplies</t>
  </si>
  <si>
    <t>Total Occupancy Expenses</t>
  </si>
  <si>
    <t>Printing and Copying</t>
  </si>
  <si>
    <t>Postage and Shipping</t>
  </si>
  <si>
    <t>Total Office Expenses</t>
  </si>
  <si>
    <t>Administration Fee (to PCSB)</t>
  </si>
  <si>
    <t>Interest Expense</t>
  </si>
  <si>
    <t>Total General Expenses</t>
  </si>
  <si>
    <t>Total Ordinary Expenses</t>
  </si>
  <si>
    <t>Depreciation</t>
  </si>
  <si>
    <t>Depreciation Expense</t>
  </si>
  <si>
    <t>Total Depreciation</t>
  </si>
  <si>
    <t>Total Expenses</t>
  </si>
  <si>
    <t>Net Income</t>
  </si>
  <si>
    <t>Cash Flows</t>
  </si>
  <si>
    <t>Operating Activities</t>
  </si>
  <si>
    <t>(Increase)/Decrease in Current Assets</t>
  </si>
  <si>
    <t>Increase/(Decrease) in Current Liabilities</t>
  </si>
  <si>
    <t>Cash Flows from Operations</t>
  </si>
  <si>
    <t>Investing Activities</t>
  </si>
  <si>
    <t>Purchase of property, plant and equipment</t>
  </si>
  <si>
    <t>Purchase of investment securities</t>
  </si>
  <si>
    <t>Other investing activities</t>
  </si>
  <si>
    <t>Cash Flows from Investing</t>
  </si>
  <si>
    <t>Financing Activities</t>
  </si>
  <si>
    <t>Proceeds from loans / Repayment of loans</t>
  </si>
  <si>
    <t>Repayment of loans</t>
  </si>
  <si>
    <t>Other financing activities</t>
  </si>
  <si>
    <t>Cash Flows from Financing</t>
  </si>
  <si>
    <t>Net cash increase for year</t>
  </si>
  <si>
    <t>Office Expenses</t>
  </si>
  <si>
    <t>General Expenses</t>
  </si>
  <si>
    <t>Detailed PCSB Cash Flow Forecast (IS4), v1.0</t>
  </si>
  <si>
    <t>Budget</t>
  </si>
  <si>
    <t>DIFF</t>
  </si>
  <si>
    <t>Jul Y2</t>
  </si>
  <si>
    <t>Aug Y2</t>
  </si>
  <si>
    <t>Spt Y2</t>
  </si>
  <si>
    <t>Oct Y2</t>
  </si>
  <si>
    <t>Nov Y2</t>
  </si>
  <si>
    <t>Dec Y2</t>
  </si>
  <si>
    <t>Jan Y2</t>
  </si>
  <si>
    <t>Feb Y2</t>
  </si>
  <si>
    <t>Mar Y2</t>
  </si>
  <si>
    <t>Apr Y2</t>
  </si>
  <si>
    <t>May Y2</t>
  </si>
  <si>
    <t>Jun Y2</t>
  </si>
  <si>
    <t>Adjustments To Cash Flow</t>
  </si>
  <si>
    <t>Depreciation Expense - Facilities</t>
  </si>
  <si>
    <t>Staff Roster, v1.0</t>
  </si>
  <si>
    <t>Salnfl</t>
  </si>
  <si>
    <t>&gt; Salaries for curricular leaders, including principals, assistant principals. For Executive Director, Chief Academic Officer, use 7300. Note for all salary accounts: Take caution not to have only one employee coded to an account code.</t>
  </si>
  <si>
    <t>ES Leadership Team</t>
  </si>
  <si>
    <t>Principal, Grades PK - 4</t>
  </si>
  <si>
    <t>Wagner-Friel, Brittany</t>
  </si>
  <si>
    <t>Assistant Principal, Elementary School</t>
  </si>
  <si>
    <t>Brewster, Jessica</t>
  </si>
  <si>
    <t>Jones, Tanisha</t>
  </si>
  <si>
    <t>MS Leadership Team</t>
  </si>
  <si>
    <t>Principal, Grades 5-8</t>
  </si>
  <si>
    <t>Mahon, Zenada</t>
  </si>
  <si>
    <t>Assistant Principal, Middle School</t>
  </si>
  <si>
    <t>Valverde, Sarah</t>
  </si>
  <si>
    <t>Shivers, Nicole</t>
  </si>
  <si>
    <t>HS Leadership Team</t>
  </si>
  <si>
    <t>Principal, Grade 9-12</t>
  </si>
  <si>
    <t>Stoetzer, Emily</t>
  </si>
  <si>
    <t>Assistant Principal, High School</t>
  </si>
  <si>
    <t>Pleasant-Bey, Amina</t>
  </si>
  <si>
    <t>Clarke, Joy</t>
  </si>
  <si>
    <t>&gt; Salaries for grade-level in ES, MS or subject teachers in HS. This does NOT include SpEd teachers, ELL teachers or Specials.</t>
  </si>
  <si>
    <t>ES Teachers</t>
  </si>
  <si>
    <t>Teacher, Pre-Kindergarten</t>
  </si>
  <si>
    <t>Robinson, Joe</t>
  </si>
  <si>
    <t>Canterbury, Alana</t>
  </si>
  <si>
    <t>Davis, Quivanna</t>
  </si>
  <si>
    <t>Kenner, Richard</t>
  </si>
  <si>
    <t>Teacher, Kindergarten</t>
  </si>
  <si>
    <t>Stiles, Dana</t>
  </si>
  <si>
    <t>Setepenra, Ty'ease</t>
  </si>
  <si>
    <t>Teacher, Grade 1</t>
  </si>
  <si>
    <t>Schwartz, Ana</t>
  </si>
  <si>
    <t>Taylor, Seshmi</t>
  </si>
  <si>
    <t>Teacher, Grade 2</t>
  </si>
  <si>
    <t>Greenaugh, Giavanti</t>
  </si>
  <si>
    <t>DiBuono, Vivian</t>
  </si>
  <si>
    <t>Teacher, Grade 3</t>
  </si>
  <si>
    <t>Heitin, Rachel</t>
  </si>
  <si>
    <t>Law, Jessica</t>
  </si>
  <si>
    <t>Teacher, Grade 4</t>
  </si>
  <si>
    <t>Gall, Andrew</t>
  </si>
  <si>
    <t>Bhatia, Judith</t>
  </si>
  <si>
    <t>Teacher, Grades PK-4 Dance</t>
  </si>
  <si>
    <t>Blackwell, DeAunna</t>
  </si>
  <si>
    <t>Teacher, Grades PK-4 Art</t>
  </si>
  <si>
    <t>Le, Khanh</t>
  </si>
  <si>
    <t>Teacher, Grades PK-4 Music</t>
  </si>
  <si>
    <t>Byrd, Ben</t>
  </si>
  <si>
    <t>Teacher, Grades PK-4 Health and Fitness</t>
  </si>
  <si>
    <t>Roldan-Vasquez, Maria</t>
  </si>
  <si>
    <t>MS Teachers</t>
  </si>
  <si>
    <t>Teacher, Grade 5 Science and Math</t>
  </si>
  <si>
    <t>Hutchins, LaToya</t>
  </si>
  <si>
    <t>Teacher, Grade 5 Literacy and Humanities</t>
  </si>
  <si>
    <t>Vacancy</t>
  </si>
  <si>
    <t>Teacher, Grade 6 Math</t>
  </si>
  <si>
    <t>Harper, Randy</t>
  </si>
  <si>
    <t>Teacher, Grade 6 Humanities</t>
  </si>
  <si>
    <t>Lattes, Emma</t>
  </si>
  <si>
    <t>Teacher, Grade 6 Literacy</t>
  </si>
  <si>
    <t>Peterson, Marcus</t>
  </si>
  <si>
    <t>Teacher, Grade 6 Science</t>
  </si>
  <si>
    <t>Mitchell, April</t>
  </si>
  <si>
    <t>Teacher, Grade 7 Humanities</t>
  </si>
  <si>
    <t>Domond, Carmel</t>
  </si>
  <si>
    <t>Teacher, Grade 7 Science</t>
  </si>
  <si>
    <t>Teacher, Grade 7 Math</t>
  </si>
  <si>
    <t>Smith, Tiffany</t>
  </si>
  <si>
    <t>Teacher, Grade 7 Literacy</t>
  </si>
  <si>
    <t>Teacher, Grade 8 Science</t>
  </si>
  <si>
    <t>Teacher, Grade 8 Math</t>
  </si>
  <si>
    <t>Heiberg, Ingrid</t>
  </si>
  <si>
    <t>Teacher, Grade 8 Literacy</t>
  </si>
  <si>
    <t>Arndorfer, Katie</t>
  </si>
  <si>
    <t>Teacher, Grade 8 Humanities</t>
  </si>
  <si>
    <t>Moore, Fadhal</t>
  </si>
  <si>
    <t>Teacher, Grades 5-8 Health and Fitness</t>
  </si>
  <si>
    <t>Goff, Ken</t>
  </si>
  <si>
    <t>Teacher, Grades 5-8 Drama</t>
  </si>
  <si>
    <t>Young, R'kheim</t>
  </si>
  <si>
    <t>Teacher, Grades 5-8 Music</t>
  </si>
  <si>
    <t>Conklin, Ashton</t>
  </si>
  <si>
    <t>Teacher, Grades 5-8 Art</t>
  </si>
  <si>
    <t>Harris III, Nate</t>
  </si>
  <si>
    <t>Teacher, Grades 5-8 Robotics</t>
  </si>
  <si>
    <t>Boemio, Megan</t>
  </si>
  <si>
    <t>Teacher, Grades 5-8 Spanish</t>
  </si>
  <si>
    <t>Bonilla, Jenny (will be PT with other PT supplementing)</t>
  </si>
  <si>
    <t>HS Teachers</t>
  </si>
  <si>
    <t>Teacher, Grade 9 World History</t>
  </si>
  <si>
    <t>Simpkins, Keylon</t>
  </si>
  <si>
    <t>Teacher, Grade 12 History &amp; Sociology</t>
  </si>
  <si>
    <t>Jordan, Daniel</t>
  </si>
  <si>
    <t>Teacher, Grade 10 History</t>
  </si>
  <si>
    <t>Cole, Nathaniel</t>
  </si>
  <si>
    <t>Teacher, Grade 11 Government &amp; Civics (History)</t>
  </si>
  <si>
    <t>Pepper, Griffin</t>
  </si>
  <si>
    <t>Teacher, Grade 9 World Literature</t>
  </si>
  <si>
    <t>Cruz Godoy, Karla</t>
  </si>
  <si>
    <t>Teacher, Grade 10 U.S. Literature</t>
  </si>
  <si>
    <t>Kandik, Topher</t>
  </si>
  <si>
    <t>Teacher, Grade 11 Literature and AP Literature</t>
  </si>
  <si>
    <t>Newman, Alan</t>
  </si>
  <si>
    <t>Teacher, Grade 11 Ethics, Creative Writing</t>
  </si>
  <si>
    <t>Miranda, Sami</t>
  </si>
  <si>
    <t>Teacher, Grade 12 English Literature, AP English Language</t>
  </si>
  <si>
    <t>Castillo, Marisol (Gisella)</t>
  </si>
  <si>
    <t>Teacher, Grade 9 Algebra I</t>
  </si>
  <si>
    <t>Teacher, Grade 10 Geometry</t>
  </si>
  <si>
    <t>Teacher, Grade 10-11 Algebra II &amp; Precalculus</t>
  </si>
  <si>
    <t>(Al-Amin / 11 month)</t>
  </si>
  <si>
    <t>Teacher, Grade 12 AP Calculus, Algebra 2</t>
  </si>
  <si>
    <t>Stafford, William</t>
  </si>
  <si>
    <t>Teacher, Grade 12 Advanced Quantitative Reasoning</t>
  </si>
  <si>
    <t>Teacher, Grade 9 Earth Sciences</t>
  </si>
  <si>
    <t>Ciarcia, Gabrielle</t>
  </si>
  <si>
    <t>Teacher, Grade 10 Biology/ AP Biology</t>
  </si>
  <si>
    <t>Rudasill, Jonathan</t>
  </si>
  <si>
    <t>Teacher, Grade 11 Chemistry</t>
  </si>
  <si>
    <t>Christian, Andrew</t>
  </si>
  <si>
    <t>Teacher, Grade 12 Advanced Physics</t>
  </si>
  <si>
    <t>Snowden, Crystal</t>
  </si>
  <si>
    <t>Teacher, High School Spanish</t>
  </si>
  <si>
    <t>Minino, Jonas</t>
  </si>
  <si>
    <t>Rudasill, Hiddai</t>
  </si>
  <si>
    <t>Teacher, High School Health &amp; Fitness</t>
  </si>
  <si>
    <t>Crowder, Jamaal</t>
  </si>
  <si>
    <t>Teacher, High School Art</t>
  </si>
  <si>
    <t>Bolotas, Electra</t>
  </si>
  <si>
    <t>Teacher, High School Music</t>
  </si>
  <si>
    <t>Addison, Nicole</t>
  </si>
  <si>
    <t>Teacher, High School Elective</t>
  </si>
  <si>
    <t>Rucker, Jessica</t>
  </si>
  <si>
    <t>Teacher, High School Credit Recovery</t>
  </si>
  <si>
    <t>Green, Zeleta</t>
  </si>
  <si>
    <t>Teacher, Grade 12, DC History and English</t>
  </si>
  <si>
    <t>Removed</t>
  </si>
  <si>
    <t xml:space="preserve">&gt; Salaries for special education teachers and coordinators </t>
  </si>
  <si>
    <t>ES SpEd Teachers</t>
  </si>
  <si>
    <t>Teacher, Grades PK- K Inclusion</t>
  </si>
  <si>
    <t>Karasov, Matan</t>
  </si>
  <si>
    <t>Teacher, Grades 1 and 4, ARS/Inclusion</t>
  </si>
  <si>
    <t>Tucker, Claire</t>
  </si>
  <si>
    <t>Teacher, Grades 2 ARS/Inclusion</t>
  </si>
  <si>
    <t>Mainzer, Teanna</t>
  </si>
  <si>
    <t>Teacher, Grade 3-4 Inclusion</t>
  </si>
  <si>
    <t>Venditto, Alyssa</t>
  </si>
  <si>
    <t>Grinnell, Carla</t>
  </si>
  <si>
    <t>ELA Intervention</t>
  </si>
  <si>
    <t>DeSarno, Caroline</t>
  </si>
  <si>
    <t>MS SpEd Teachers</t>
  </si>
  <si>
    <t>Teacher, Grade 5 Inclusion - Math</t>
  </si>
  <si>
    <t>Su, Caroline</t>
  </si>
  <si>
    <t>Teacher, Grade 5-6 Inclusion - ELA/Wilson</t>
  </si>
  <si>
    <t>Spielvogel, Zoe</t>
  </si>
  <si>
    <t>Teacher, Grade 6-8 Social Studies</t>
  </si>
  <si>
    <t>Teacher, Grade 7-8 Inclusion - Math</t>
  </si>
  <si>
    <t>Burns, John</t>
  </si>
  <si>
    <t>Teacher, Grade 7-8 ELA/Wilson</t>
  </si>
  <si>
    <t>Teacher, Math 180</t>
  </si>
  <si>
    <t>Yeremenko, Yuliya</t>
  </si>
  <si>
    <t>Teacher, Read 180</t>
  </si>
  <si>
    <t>Priore, Rachael</t>
  </si>
  <si>
    <t>Teacher, Grades 5-8 FAST/ARS</t>
  </si>
  <si>
    <t>Jefferson, Marla</t>
  </si>
  <si>
    <t>Teacher, Grade 7 Inclusion - Math</t>
  </si>
  <si>
    <t>Combined with another 0.5 FTE</t>
  </si>
  <si>
    <t>HS SpEd Teachers</t>
  </si>
  <si>
    <t>Teacher, High School Inclusion (FAST)</t>
  </si>
  <si>
    <t>Teacher, High School Inclusion (BASE)</t>
  </si>
  <si>
    <t>Almond, Paula</t>
  </si>
  <si>
    <t>Lindsey, Andre</t>
  </si>
  <si>
    <t>Teacher, High School Inclusion (ELA)</t>
  </si>
  <si>
    <t>Viscal, Marisa</t>
  </si>
  <si>
    <t>Fuller, Julelah</t>
  </si>
  <si>
    <t>Marco, Abigail</t>
  </si>
  <si>
    <t>Teacher, High School Inclusion (Math)</t>
  </si>
  <si>
    <t>Chachere, David</t>
  </si>
  <si>
    <t>Teacher, High School Inclusion (Science)</t>
  </si>
  <si>
    <t>Ramos, Alexia</t>
  </si>
  <si>
    <t>LEA</t>
  </si>
  <si>
    <t>Transition Coordinator</t>
  </si>
  <si>
    <t>Olutosin, Nioyonu</t>
  </si>
  <si>
    <t>Teacher, Grades 5-8 Resource</t>
  </si>
  <si>
    <t>&gt; Salaries for ELL  teachers and coordinators</t>
  </si>
  <si>
    <t>ES ELL Teachers</t>
  </si>
  <si>
    <t>Teacher, Pre-K English Language Learning</t>
  </si>
  <si>
    <t>Drury, Alison</t>
  </si>
  <si>
    <t>Teacher, K English Language Learning</t>
  </si>
  <si>
    <t>Pham, Lan-Anh</t>
  </si>
  <si>
    <t>Teacher, Grades 1 and 2 English Language Learning</t>
  </si>
  <si>
    <t>Grow, Brittany</t>
  </si>
  <si>
    <t>Teacher, Grade 3 English Language Learning</t>
  </si>
  <si>
    <t>Parekh, Aashish</t>
  </si>
  <si>
    <t>Teacher, Grades 4 English Language Learning and Elementary</t>
  </si>
  <si>
    <t>Dodson, Jennifer</t>
  </si>
  <si>
    <t>Teacher, Grade 2 English Language Learning</t>
  </si>
  <si>
    <t>MS ELL Teachers</t>
  </si>
  <si>
    <t>Teacher, Grade 5-6 Social Studies English Language Learning</t>
  </si>
  <si>
    <t>Crawford, A'isha</t>
  </si>
  <si>
    <t>Teacher, Grade 5-6 Science English Language Learning</t>
  </si>
  <si>
    <t>Teacher, Grades 7-8 English Language Learning</t>
  </si>
  <si>
    <t>Springer, Travis</t>
  </si>
  <si>
    <t>HS ELL Teachers</t>
  </si>
  <si>
    <t>Teacher, High School English Language Learning</t>
  </si>
  <si>
    <t>Hasan, Fatma</t>
  </si>
  <si>
    <t>Ball, Olivia</t>
  </si>
  <si>
    <t>Lai-fang, Candace</t>
  </si>
  <si>
    <t>White, Joshua</t>
  </si>
  <si>
    <t>&gt; Salaries for ES, MS specialists in art, music, language, PE, etc. For HS, use 7010. This is an optional account that can be used.</t>
  </si>
  <si>
    <t>&gt; Salaries for short or long-term substitutes that are on payroll. (Note: Unless school is using a company, all substitutes should be paid as employees, not 1099 contractors. This is an IRS law.)</t>
  </si>
  <si>
    <t/>
  </si>
  <si>
    <t>&gt; Salaries for teacher aides</t>
  </si>
  <si>
    <t>Capital Teaching Resident</t>
  </si>
  <si>
    <t>Removed - now Urban Teachers</t>
  </si>
  <si>
    <t>ES</t>
  </si>
  <si>
    <t>Instructional Aide</t>
  </si>
  <si>
    <t>Greene, Alvin</t>
  </si>
  <si>
    <t>Gardner, Patrice</t>
  </si>
  <si>
    <t>Robinson, Paul (Faruq)</t>
  </si>
  <si>
    <t>Carter, Tyrone</t>
  </si>
  <si>
    <t>Tyler, Michelle</t>
  </si>
  <si>
    <t>Nelson, Thomascena</t>
  </si>
  <si>
    <t>Toney-Green, Kathy</t>
  </si>
  <si>
    <t>Paraprofessional</t>
  </si>
  <si>
    <t>Bollag, Eva</t>
  </si>
  <si>
    <t>Banks, Lynise</t>
  </si>
  <si>
    <t>Paraprofessional (Dedicated Aide)</t>
  </si>
  <si>
    <t>Perkins, Wayne</t>
  </si>
  <si>
    <t>Doughtery, Donald</t>
  </si>
  <si>
    <t>Gerald-Quinn, Cyril (William)</t>
  </si>
  <si>
    <t>MS</t>
  </si>
  <si>
    <t>Barr, Nick</t>
  </si>
  <si>
    <t>Warren, Shaneda</t>
  </si>
  <si>
    <t>Blount, Sharon</t>
  </si>
  <si>
    <t>Nysus, Thais</t>
  </si>
  <si>
    <t>Thomas, Florence</t>
  </si>
  <si>
    <t>HS</t>
  </si>
  <si>
    <t>Fletcher, Shirley</t>
  </si>
  <si>
    <t>Scott, Delonde</t>
  </si>
  <si>
    <t>Whitmire, Samaria</t>
  </si>
  <si>
    <t>Reynolds, Christopher</t>
  </si>
  <si>
    <t>removed</t>
  </si>
  <si>
    <t>&gt; Salaries for other curricular positions. Ex: Reading &amp; math specialists</t>
  </si>
  <si>
    <t>7080 · Curricular stipends</t>
  </si>
  <si>
    <t>&gt; Stipends for curricular staff performing additional duties</t>
  </si>
  <si>
    <t>&gt; Salaries for staff providing services to students -- supplemental functions. Ex: Deans, Counselors</t>
  </si>
  <si>
    <t>Student Wellness</t>
  </si>
  <si>
    <t>Director of Student Wellness</t>
  </si>
  <si>
    <t>Brumsted, Tia</t>
  </si>
  <si>
    <t>Social Worker, Grades PK-4</t>
  </si>
  <si>
    <t>Narrow, Rachel</t>
  </si>
  <si>
    <t>Social Worker, Grades 5-8</t>
  </si>
  <si>
    <t>Johnson-Stokes, Teri</t>
  </si>
  <si>
    <t>Social Worker, Grades 9-12</t>
  </si>
  <si>
    <t>Salcedo, Adriana</t>
  </si>
  <si>
    <t>School Counselor, Grades 5-8</t>
  </si>
  <si>
    <t>Alexander, Emily</t>
  </si>
  <si>
    <t>School Counselor, High School</t>
  </si>
  <si>
    <t>Harvey, Douglass</t>
  </si>
  <si>
    <t>Attendance and Engagement Specialist</t>
  </si>
  <si>
    <t>Lewis, Vanessa</t>
  </si>
  <si>
    <t>Attendance and Engaegment Specialist, High School</t>
  </si>
  <si>
    <t>Thompson, Courtney</t>
  </si>
  <si>
    <t>Senior Director of Student Support Services</t>
  </si>
  <si>
    <t>Conner, Maria</t>
  </si>
  <si>
    <t>Associate Director of Student Support Services</t>
  </si>
  <si>
    <t>Holt, Julie</t>
  </si>
  <si>
    <t>Speech Language Pathologist, Grades PK-4</t>
  </si>
  <si>
    <t>Macaskill (Flynn), Meredith</t>
  </si>
  <si>
    <t>Speech Language Pathologist, Grades 5-8</t>
  </si>
  <si>
    <t>Shah, Sabrina</t>
  </si>
  <si>
    <t>Speech Language Pathologist, Grades 9-12</t>
  </si>
  <si>
    <t>Sherman, Cindy</t>
  </si>
  <si>
    <t>Assistant Director of Special Education, Grades 5-8</t>
  </si>
  <si>
    <t>Mbenga, Rohey</t>
  </si>
  <si>
    <t>Assistant Director of Student Support Services</t>
  </si>
  <si>
    <t>McBride, Holly</t>
  </si>
  <si>
    <t>Jones-Smith, Lois</t>
  </si>
  <si>
    <t>Administrative Assistant</t>
  </si>
  <si>
    <t>School Psychologist</t>
  </si>
  <si>
    <t>School Psychologist, High School</t>
  </si>
  <si>
    <t>Davis, Anna</t>
  </si>
  <si>
    <t>Occupational Therapist, Grades 5-8</t>
  </si>
  <si>
    <t>Contractor</t>
  </si>
  <si>
    <t>Occupational Therapist, Grades PK-4</t>
  </si>
  <si>
    <t>Behavior Support</t>
  </si>
  <si>
    <t>Behavior Intervention Coordinator, ES</t>
  </si>
  <si>
    <t>Behavior Intervention Coordinator, MS</t>
  </si>
  <si>
    <t>Neal, Ciarra</t>
  </si>
  <si>
    <t>Behavior Intervention Coordinator, HS</t>
  </si>
  <si>
    <t>Hamilton, Erica</t>
  </si>
  <si>
    <t>Dean of Culture, Grades PreK-4</t>
  </si>
  <si>
    <t>Garcia, Marielys</t>
  </si>
  <si>
    <t>Dean of Culture, Grades 5-8</t>
  </si>
  <si>
    <t>Pruitt, Benjamin</t>
  </si>
  <si>
    <t>Dean of Culture, Grades 9-12</t>
  </si>
  <si>
    <t>Elick-Smith, Nicole</t>
  </si>
  <si>
    <t>Assistant Dean of Culture, Grades 9-12</t>
  </si>
  <si>
    <t>Quinn, Chad</t>
  </si>
  <si>
    <t>Behavior Intervention Tech</t>
  </si>
  <si>
    <t>College Counseling</t>
  </si>
  <si>
    <t>Director of College Counseling</t>
  </si>
  <si>
    <t>Crawford, Candace</t>
  </si>
  <si>
    <t>College Counselor, High School</t>
  </si>
  <si>
    <t>Somerville, Andrew</t>
  </si>
  <si>
    <t>Pre College and College Success Coordinator</t>
  </si>
  <si>
    <t>LiPuma, Kristi</t>
  </si>
  <si>
    <t>Alumni Success Coordinator</t>
  </si>
  <si>
    <t>Moorman, Barrie</t>
  </si>
  <si>
    <t>Director of English Language Learning</t>
  </si>
  <si>
    <t>Marshall, Deena</t>
  </si>
  <si>
    <t>Athletics</t>
  </si>
  <si>
    <t>Director of Athletics</t>
  </si>
  <si>
    <t>Bass, Brent</t>
  </si>
  <si>
    <t>&gt; Salaries for staff focused on providing services to curricular staff vs. students. Ex. instructional coaches</t>
  </si>
  <si>
    <t>Project Manager (Marriott Grant)</t>
  </si>
  <si>
    <t>Rosenbaum, Shoshana</t>
  </si>
  <si>
    <t>Director of Curriculum and Academic Support</t>
  </si>
  <si>
    <t>Director of Student Information</t>
  </si>
  <si>
    <t>Okada, Kenli</t>
  </si>
  <si>
    <t>Data and Assessment Associate</t>
  </si>
  <si>
    <t>Marar, Lauren</t>
  </si>
  <si>
    <t>Registrar</t>
  </si>
  <si>
    <t>Thomas, Rebecca</t>
  </si>
  <si>
    <t>Talent Acquisition Manager</t>
  </si>
  <si>
    <t>Monsalve, Manuela</t>
  </si>
  <si>
    <t>Strategy and Policy Manager</t>
  </si>
  <si>
    <t>Schlick, Amber</t>
  </si>
  <si>
    <t xml:space="preserve">Instructional Specialist </t>
  </si>
  <si>
    <t xml:space="preserve">&gt; Salaries for front office and assistants </t>
  </si>
  <si>
    <t>Food Manager and Facility Assistant, Grades PK-4</t>
  </si>
  <si>
    <t>Reyes, Rosenda</t>
  </si>
  <si>
    <t>Food Service Manager, Grades 5-8</t>
  </si>
  <si>
    <t>Cottom, Briette</t>
  </si>
  <si>
    <t>Food Service Manager, Grades 9-12</t>
  </si>
  <si>
    <t>Office Manager, Grades PK-4</t>
  </si>
  <si>
    <t>Office Manager, Grades 5-8</t>
  </si>
  <si>
    <t>Goins, Aryana</t>
  </si>
  <si>
    <t>Office Manager, Grades 9-12</t>
  </si>
  <si>
    <t>Badgett, Daiana</t>
  </si>
  <si>
    <t>Receptionist, Grades PK-4</t>
  </si>
  <si>
    <t>Vivas, Erika</t>
  </si>
  <si>
    <t>Receptionist, Grades 5-8</t>
  </si>
  <si>
    <t>Reyes, Diana</t>
  </si>
  <si>
    <t>Receptionist, Grades 9-12</t>
  </si>
  <si>
    <t>Peralta, Aide</t>
  </si>
  <si>
    <t>&gt; Salaries for business, operations staff. Ex: business manager, Director of Operations. Also other business support functions such as Student Data Analyst and Registrar. For CFO, COO, use 7300</t>
  </si>
  <si>
    <t>Jernigan, Pauletta</t>
  </si>
  <si>
    <t>Director of Operations</t>
  </si>
  <si>
    <t xml:space="preserve">Yochum, Kristin </t>
  </si>
  <si>
    <t>Operations Manager, Grades PK-4</t>
  </si>
  <si>
    <t>Durand, Sebastien</t>
  </si>
  <si>
    <t>Operations Manager, Grades 5-8</t>
  </si>
  <si>
    <t>Cruz, Elsi</t>
  </si>
  <si>
    <t>Operations Manager, Grades 9-12</t>
  </si>
  <si>
    <t>Frezzell, Carolyn</t>
  </si>
  <si>
    <t>Operations Associate</t>
  </si>
  <si>
    <t>Benefits and Payroll Manager</t>
  </si>
  <si>
    <t>Kizer, Michelle</t>
  </si>
  <si>
    <t>Director of Talent Management</t>
  </si>
  <si>
    <t>Hong, Julie</t>
  </si>
  <si>
    <t>Budget and Finance Associate</t>
  </si>
  <si>
    <t>Director of Budget and Finance</t>
  </si>
  <si>
    <t>Kramer, Allen</t>
  </si>
  <si>
    <t>&gt; Salaries for IT staff</t>
  </si>
  <si>
    <t>Director of Technology</t>
  </si>
  <si>
    <t>Chawkat, Basil</t>
  </si>
  <si>
    <t>IT Help Desk Technitian</t>
  </si>
  <si>
    <t>Dean-Price, Colette</t>
  </si>
  <si>
    <t>Educational Technology and Sytems Specialist</t>
  </si>
  <si>
    <t>Wassmer, Franklin</t>
  </si>
  <si>
    <t>&gt; Salaries for custodial staff</t>
  </si>
  <si>
    <t>Maintenance, Buildings and Grounds</t>
  </si>
  <si>
    <t>Paniagua, Silvestre</t>
  </si>
  <si>
    <t>Paniagua, Felix Renaldo</t>
  </si>
  <si>
    <t xml:space="preserve">Facilities Manager </t>
  </si>
  <si>
    <t>Paniagua, Isela Maria</t>
  </si>
  <si>
    <t>&gt; Salaries for security</t>
  </si>
  <si>
    <t>&gt; Salaries for other non-curricular positions. Ex: Food service staff</t>
  </si>
  <si>
    <t>FY18 Food service</t>
  </si>
  <si>
    <t>&gt; Salaries for program leaders. Ex: head of after care or summer</t>
  </si>
  <si>
    <t>Child Care Subsidy Manager</t>
  </si>
  <si>
    <t>Jackson, Samone</t>
  </si>
  <si>
    <t>Out of School Time Family Liason</t>
  </si>
  <si>
    <t>&gt; Salaries for program staff. Do NOT use for summer, see 7212</t>
  </si>
  <si>
    <t>YRP Site Manager, Grades 5-8</t>
  </si>
  <si>
    <t>Clark, Darren</t>
  </si>
  <si>
    <t>YRP Site Manager, Grades PK-4</t>
  </si>
  <si>
    <t>Sims, Nadia</t>
  </si>
  <si>
    <t>&gt; Salaries for summer staff. Use 7200 for summer leader</t>
  </si>
  <si>
    <t>&gt; Salaries for executives. Ex: Ex Dir, CEO, CFO, COO, CAO</t>
  </si>
  <si>
    <t>Chief Executive Officer</t>
  </si>
  <si>
    <t>Darilek, Anna Hilary</t>
  </si>
  <si>
    <t>Chief Academic Officer</t>
  </si>
  <si>
    <t>Hedlund, Phyllis</t>
  </si>
  <si>
    <t>Chief Operating Officer</t>
  </si>
  <si>
    <t>Carlo-Miranda, Vanessa</t>
  </si>
  <si>
    <t>Chief Talent and Equity Officer</t>
  </si>
  <si>
    <t>Dixon, Tai</t>
  </si>
  <si>
    <t>&gt; Salaries for development staff</t>
  </si>
  <si>
    <t>Senior Director of Development and Communications</t>
  </si>
  <si>
    <t>Callahan, Joseph</t>
  </si>
  <si>
    <t>Marketing and Development Associate</t>
  </si>
  <si>
    <t xml:space="preserve">Sargent, Jamie </t>
  </si>
  <si>
    <t>Development Coordinator</t>
  </si>
  <si>
    <t>Pulido, Irlanda</t>
  </si>
  <si>
    <t>Individual Giving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</si>
</sst>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#,##0.0000_);[Red]\(#,##0.0000\)"/>
    <numFmt numFmtId="167" formatCode="0.0000%"/>
    <numFmt numFmtId="168" formatCode="#,##0.00\d_);[Red]\(#,##0.00\d\)"/>
    <numFmt numFmtId="169" formatCode="#,##0.00\x_);[Red]\(#,##0.00\x\)"/>
    <numFmt numFmtId="170" formatCode="#,##0.00%_);[Red]\(#,##0.00%\)"/>
    <numFmt numFmtId="171" formatCode="[$USD]\ #,##0.00_);[Red]\([$USD]\ #,##0.00\)"/>
    <numFmt numFmtId="172" formatCode="_(* #,##0.0_);_(* \(#,##0.0\);_(* &quot;-&quot;??_);_(@_)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sz val="9"/>
      <color rgb="FF000000"/>
      <name val="Tahoma"/>
      <family val="2"/>
    </font>
    <font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u/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8"/>
      <color theme="9"/>
      <name val="Arial"/>
      <family val="2"/>
    </font>
    <font>
      <sz val="8"/>
      <color theme="3" tint="0.79998168889431442"/>
      <name val="Arial"/>
      <family val="2"/>
    </font>
    <font>
      <sz val="8"/>
      <color rgb="FF000000"/>
      <name val="Arial"/>
      <family val="2"/>
    </font>
    <font>
      <b/>
      <u/>
      <sz val="8"/>
      <color indexed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6" fillId="0" borderId="0" applyFill="0" applyBorder="0" applyProtection="0"/>
    <xf numFmtId="167" fontId="36" fillId="0" borderId="0" applyFill="0" applyBorder="0" applyProtection="0"/>
    <xf numFmtId="168" fontId="37" fillId="0" borderId="0" applyFill="0" applyBorder="0" applyProtection="0"/>
    <xf numFmtId="169" fontId="37" fillId="0" borderId="0" applyFill="0" applyBorder="0" applyProtection="0"/>
    <xf numFmtId="40" fontId="37" fillId="0" borderId="0" applyFill="0" applyBorder="0" applyProtection="0"/>
    <xf numFmtId="170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8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69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0" fontId="36" fillId="0" borderId="0" applyFill="0" applyBorder="0" applyProtection="0"/>
    <xf numFmtId="0" fontId="36" fillId="0" borderId="0" applyNumberFormat="0" applyFill="0" applyBorder="0" applyProtection="0"/>
    <xf numFmtId="171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4" fontId="3" fillId="0" borderId="0" xfId="2" applyNumberFormat="1" applyFont="1"/>
    <xf numFmtId="164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4" fontId="3" fillId="2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4" fontId="22" fillId="0" borderId="3" xfId="2" applyNumberFormat="1" applyFont="1" applyFill="1" applyBorder="1"/>
    <xf numFmtId="164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4" fontId="3" fillId="2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0" xfId="1" applyNumberFormat="1" applyFont="1" applyBorder="1"/>
    <xf numFmtId="0" fontId="25" fillId="0" borderId="0" xfId="2" applyFont="1" applyBorder="1"/>
    <xf numFmtId="164" fontId="22" fillId="0" borderId="1" xfId="2" applyNumberFormat="1" applyFont="1" applyBorder="1"/>
    <xf numFmtId="164" fontId="22" fillId="0" borderId="2" xfId="2" applyNumberFormat="1" applyFont="1" applyFill="1" applyBorder="1"/>
    <xf numFmtId="0" fontId="22" fillId="0" borderId="0" xfId="29" applyFont="1" applyFill="1"/>
    <xf numFmtId="43" fontId="22" fillId="0" borderId="3" xfId="1" applyFont="1" applyFill="1" applyBorder="1"/>
    <xf numFmtId="44" fontId="22" fillId="0" borderId="0" xfId="980" applyFont="1" applyFill="1" applyBorder="1"/>
    <xf numFmtId="43" fontId="22" fillId="0" borderId="0" xfId="1" applyFont="1" applyFill="1" applyBorder="1"/>
    <xf numFmtId="164" fontId="3" fillId="2" borderId="22" xfId="1" applyNumberFormat="1" applyFont="1" applyFill="1" applyBorder="1"/>
    <xf numFmtId="164" fontId="3" fillId="2" borderId="22" xfId="1" applyNumberFormat="1" applyFont="1" applyFill="1" applyBorder="1" applyAlignment="1">
      <alignment horizontal="center"/>
    </xf>
    <xf numFmtId="0" fontId="63" fillId="0" borderId="0" xfId="0" applyFont="1" applyFill="1"/>
    <xf numFmtId="0" fontId="63" fillId="0" borderId="0" xfId="0" applyFont="1" applyBorder="1"/>
    <xf numFmtId="0" fontId="66" fillId="60" borderId="0" xfId="0" applyFont="1" applyFill="1" applyBorder="1"/>
    <xf numFmtId="0" fontId="63" fillId="62" borderId="0" xfId="0" applyFont="1" applyFill="1" applyBorder="1"/>
    <xf numFmtId="0" fontId="67" fillId="0" borderId="0" xfId="0" applyFont="1" applyFill="1" applyBorder="1"/>
    <xf numFmtId="0" fontId="67" fillId="0" borderId="0" xfId="0" applyFont="1" applyFill="1"/>
    <xf numFmtId="0" fontId="63" fillId="0" borderId="0" xfId="0" applyFont="1"/>
    <xf numFmtId="164" fontId="63" fillId="0" borderId="0" xfId="0" applyNumberFormat="1" applyFont="1"/>
    <xf numFmtId="0" fontId="63" fillId="0" borderId="30" xfId="0" applyFont="1" applyBorder="1"/>
    <xf numFmtId="0" fontId="64" fillId="0" borderId="0" xfId="0" applyFont="1"/>
    <xf numFmtId="0" fontId="65" fillId="0" borderId="0" xfId="0" applyFont="1"/>
    <xf numFmtId="164" fontId="3" fillId="0" borderId="0" xfId="1" applyNumberFormat="1" applyFont="1" applyFill="1" applyAlignment="1">
      <alignment horizontal="center"/>
    </xf>
    <xf numFmtId="164" fontId="22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/>
    </xf>
    <xf numFmtId="164" fontId="24" fillId="0" borderId="0" xfId="1" applyNumberFormat="1" applyFont="1" applyFill="1" applyAlignment="1">
      <alignment horizontal="center"/>
    </xf>
    <xf numFmtId="164" fontId="22" fillId="0" borderId="22" xfId="1" applyNumberFormat="1" applyFont="1" applyFill="1" applyBorder="1" applyAlignment="1">
      <alignment horizontal="center" wrapText="1"/>
    </xf>
    <xf numFmtId="164" fontId="22" fillId="2" borderId="22" xfId="1" applyNumberFormat="1" applyFont="1" applyFill="1" applyBorder="1" applyAlignment="1">
      <alignment horizontal="center"/>
    </xf>
    <xf numFmtId="164" fontId="26" fillId="0" borderId="0" xfId="1" applyNumberFormat="1" applyFont="1" applyFill="1" applyAlignment="1">
      <alignment horizontal="center"/>
    </xf>
    <xf numFmtId="164" fontId="2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 shrinkToFit="1"/>
    </xf>
    <xf numFmtId="164" fontId="3" fillId="0" borderId="0" xfId="1" applyNumberFormat="1" applyFont="1"/>
    <xf numFmtId="164" fontId="22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22" fillId="0" borderId="3" xfId="1" applyNumberFormat="1" applyFont="1" applyFill="1" applyBorder="1"/>
    <xf numFmtId="164" fontId="22" fillId="0" borderId="0" xfId="1" applyNumberFormat="1" applyFont="1" applyBorder="1"/>
    <xf numFmtId="164" fontId="22" fillId="0" borderId="0" xfId="1" applyNumberFormat="1" applyFont="1" applyFill="1" applyBorder="1"/>
    <xf numFmtId="164" fontId="22" fillId="0" borderId="2" xfId="1" applyNumberFormat="1" applyFont="1" applyFill="1" applyBorder="1"/>
    <xf numFmtId="0" fontId="64" fillId="0" borderId="0" xfId="0" applyNumberFormat="1" applyFont="1" applyAlignment="1"/>
    <xf numFmtId="0" fontId="65" fillId="0" borderId="0" xfId="0" applyNumberFormat="1" applyFont="1" applyAlignment="1"/>
    <xf numFmtId="0" fontId="73" fillId="0" borderId="0" xfId="0" applyFont="1"/>
    <xf numFmtId="0" fontId="63" fillId="0" borderId="0" xfId="0" applyNumberFormat="1" applyFont="1" applyAlignment="1"/>
    <xf numFmtId="0" fontId="66" fillId="63" borderId="30" xfId="0" applyFont="1" applyFill="1" applyBorder="1" applyAlignment="1">
      <alignment horizontal="left"/>
    </xf>
    <xf numFmtId="0" fontId="66" fillId="63" borderId="30" xfId="0" applyNumberFormat="1" applyFont="1" applyFill="1" applyBorder="1" applyAlignment="1"/>
    <xf numFmtId="0" fontId="63" fillId="62" borderId="0" xfId="0" applyFont="1" applyFill="1"/>
    <xf numFmtId="0" fontId="71" fillId="62" borderId="0" xfId="0" applyNumberFormat="1" applyFont="1" applyFill="1" applyAlignment="1"/>
    <xf numFmtId="0" fontId="63" fillId="0" borderId="0" xfId="0" applyFont="1" applyFill="1" applyAlignment="1">
      <alignment horizontal="center"/>
    </xf>
    <xf numFmtId="0" fontId="63" fillId="0" borderId="0" xfId="0" quotePrefix="1" applyFont="1"/>
    <xf numFmtId="0" fontId="63" fillId="0" borderId="0" xfId="0" applyFont="1" applyAlignment="1">
      <alignment horizontal="center"/>
    </xf>
    <xf numFmtId="0" fontId="63" fillId="0" borderId="0" xfId="0" applyNumberFormat="1" applyFont="1" applyFill="1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164" fontId="3" fillId="64" borderId="4" xfId="1" applyNumberFormat="1" applyFont="1" applyFill="1" applyBorder="1" applyAlignment="1">
      <alignment horizontal="right"/>
    </xf>
    <xf numFmtId="0" fontId="0" fillId="65" borderId="0" xfId="0" applyFill="1"/>
    <xf numFmtId="164" fontId="61" fillId="0" borderId="0" xfId="2" applyNumberFormat="1" applyFont="1" applyBorder="1"/>
    <xf numFmtId="164" fontId="61" fillId="0" borderId="0" xfId="1" applyNumberFormat="1" applyFont="1" applyBorder="1"/>
    <xf numFmtId="164" fontId="22" fillId="0" borderId="0" xfId="2" applyNumberFormat="1" applyFont="1" applyBorder="1"/>
    <xf numFmtId="164" fontId="3" fillId="0" borderId="0" xfId="2" applyNumberFormat="1" applyFont="1" applyFill="1" applyBorder="1"/>
    <xf numFmtId="164" fontId="3" fillId="0" borderId="0" xfId="2" applyNumberFormat="1" applyFont="1" applyBorder="1"/>
    <xf numFmtId="164" fontId="22" fillId="0" borderId="3" xfId="980" applyNumberFormat="1" applyFont="1" applyFill="1" applyBorder="1"/>
    <xf numFmtId="164" fontId="61" fillId="0" borderId="0" xfId="980" applyNumberFormat="1" applyFont="1" applyBorder="1"/>
    <xf numFmtId="164" fontId="3" fillId="0" borderId="0" xfId="980" applyNumberFormat="1" applyFont="1"/>
    <xf numFmtId="164" fontId="22" fillId="0" borderId="22" xfId="1" applyNumberFormat="1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  <xf numFmtId="0" fontId="22" fillId="0" borderId="22" xfId="28" applyFont="1" applyFill="1" applyBorder="1" applyAlignment="1">
      <alignment horizontal="center" wrapText="1"/>
    </xf>
    <xf numFmtId="0" fontId="79" fillId="66" borderId="0" xfId="0" applyFont="1" applyFill="1"/>
    <xf numFmtId="49" fontId="80" fillId="0" borderId="0" xfId="0" applyNumberFormat="1" applyFont="1" applyBorder="1"/>
    <xf numFmtId="49" fontId="80" fillId="0" borderId="0" xfId="0" applyNumberFormat="1" applyFont="1"/>
    <xf numFmtId="0" fontId="66" fillId="34" borderId="26" xfId="0" applyFont="1" applyFill="1" applyBorder="1" applyAlignment="1">
      <alignment horizontal="center"/>
    </xf>
    <xf numFmtId="0" fontId="66" fillId="60" borderId="27" xfId="0" applyFont="1" applyFill="1" applyBorder="1"/>
    <xf numFmtId="0" fontId="63" fillId="62" borderId="28" xfId="0" applyFont="1" applyFill="1" applyBorder="1" applyAlignment="1">
      <alignment horizontal="left"/>
    </xf>
    <xf numFmtId="0" fontId="63" fillId="62" borderId="2" xfId="0" applyFont="1" applyFill="1" applyBorder="1" applyAlignment="1">
      <alignment horizontal="left"/>
    </xf>
    <xf numFmtId="0" fontId="68" fillId="0" borderId="27" xfId="0" applyFont="1" applyBorder="1"/>
    <xf numFmtId="0" fontId="0" fillId="0" borderId="0" xfId="0" applyAlignment="1">
      <alignment horizontal="right"/>
    </xf>
    <xf numFmtId="49" fontId="54" fillId="0" borderId="27" xfId="0" applyNumberFormat="1" applyFont="1" applyBorder="1"/>
    <xf numFmtId="0" fontId="68" fillId="0" borderId="25" xfId="0" applyFont="1" applyBorder="1"/>
    <xf numFmtId="0" fontId="68" fillId="0" borderId="26" xfId="0" applyFont="1" applyBorder="1"/>
    <xf numFmtId="164" fontId="68" fillId="0" borderId="26" xfId="0" applyNumberFormat="1" applyFont="1" applyBorder="1"/>
    <xf numFmtId="0" fontId="0" fillId="0" borderId="27" xfId="0" applyBorder="1"/>
    <xf numFmtId="49" fontId="54" fillId="0" borderId="25" xfId="0" applyNumberFormat="1" applyFont="1" applyBorder="1"/>
    <xf numFmtId="0" fontId="63" fillId="0" borderId="26" xfId="0" applyFont="1" applyBorder="1"/>
    <xf numFmtId="49" fontId="54" fillId="0" borderId="30" xfId="0" applyNumberFormat="1" applyFont="1" applyBorder="1" applyAlignment="1"/>
    <xf numFmtId="164" fontId="63" fillId="0" borderId="30" xfId="0" applyNumberFormat="1" applyFont="1" applyBorder="1"/>
    <xf numFmtId="0" fontId="63" fillId="0" borderId="0" xfId="0" applyFont="1" applyAlignment="1">
      <alignment horizontal="right"/>
    </xf>
    <xf numFmtId="0" fontId="68" fillId="0" borderId="0" xfId="0" applyFont="1"/>
    <xf numFmtId="164" fontId="66" fillId="34" borderId="25" xfId="317" applyNumberFormat="1" applyFont="1" applyFill="1" applyBorder="1"/>
    <xf numFmtId="164" fontId="66" fillId="34" borderId="26" xfId="317" applyNumberFormat="1" applyFont="1" applyFill="1" applyBorder="1"/>
    <xf numFmtId="0" fontId="71" fillId="60" borderId="0" xfId="0" applyFont="1" applyFill="1" applyBorder="1"/>
    <xf numFmtId="164" fontId="72" fillId="67" borderId="0" xfId="317" applyNumberFormat="1" applyFont="1" applyFill="1" applyBorder="1" applyAlignment="1">
      <alignment horizontal="center"/>
    </xf>
    <xf numFmtId="0" fontId="71" fillId="62" borderId="2" xfId="0" applyFont="1" applyFill="1" applyBorder="1" applyAlignment="1">
      <alignment horizontal="center"/>
    </xf>
    <xf numFmtId="164" fontId="63" fillId="62" borderId="2" xfId="317" applyNumberFormat="1" applyFont="1" applyFill="1" applyBorder="1" applyAlignment="1">
      <alignment horizontal="center"/>
    </xf>
    <xf numFmtId="164" fontId="56" fillId="0" borderId="0" xfId="317" applyNumberFormat="1" applyFont="1" applyBorder="1"/>
    <xf numFmtId="49" fontId="56" fillId="0" borderId="27" xfId="0" applyNumberFormat="1" applyFont="1" applyBorder="1"/>
    <xf numFmtId="164" fontId="56" fillId="0" borderId="26" xfId="317" applyNumberFormat="1" applyFont="1" applyBorder="1"/>
    <xf numFmtId="164" fontId="56" fillId="0" borderId="30" xfId="317" applyNumberFormat="1" applyFont="1" applyBorder="1"/>
    <xf numFmtId="49" fontId="54" fillId="0" borderId="28" xfId="0" applyNumberFormat="1" applyFont="1" applyBorder="1"/>
    <xf numFmtId="0" fontId="66" fillId="34" borderId="25" xfId="0" applyFont="1" applyFill="1" applyBorder="1" applyAlignment="1">
      <alignment horizontal="center"/>
    </xf>
    <xf numFmtId="0" fontId="66" fillId="34" borderId="31" xfId="0" applyFont="1" applyFill="1" applyBorder="1" applyAlignment="1">
      <alignment horizontal="center"/>
    </xf>
    <xf numFmtId="0" fontId="66" fillId="34" borderId="32" xfId="0" applyFont="1" applyFill="1" applyBorder="1" applyAlignment="1">
      <alignment horizontal="center"/>
    </xf>
    <xf numFmtId="49" fontId="56" fillId="0" borderId="0" xfId="0" applyNumberFormat="1" applyFont="1" applyBorder="1" applyAlignment="1">
      <alignment horizontal="center"/>
    </xf>
    <xf numFmtId="49" fontId="56" fillId="0" borderId="27" xfId="0" applyNumberFormat="1" applyFont="1" applyBorder="1" applyAlignment="1">
      <alignment horizontal="center"/>
    </xf>
    <xf numFmtId="49" fontId="56" fillId="0" borderId="33" xfId="0" applyNumberFormat="1" applyFont="1" applyBorder="1" applyAlignment="1">
      <alignment horizontal="center"/>
    </xf>
    <xf numFmtId="49" fontId="56" fillId="0" borderId="34" xfId="0" applyNumberFormat="1" applyFont="1" applyBorder="1" applyAlignment="1">
      <alignment horizontal="center"/>
    </xf>
    <xf numFmtId="0" fontId="0" fillId="0" borderId="0" xfId="0" applyBorder="1"/>
    <xf numFmtId="164" fontId="56" fillId="0" borderId="27" xfId="317" applyNumberFormat="1" applyFont="1" applyBorder="1"/>
    <xf numFmtId="164" fontId="56" fillId="0" borderId="33" xfId="317" applyNumberFormat="1" applyFont="1" applyBorder="1"/>
    <xf numFmtId="164" fontId="56" fillId="0" borderId="34" xfId="317" applyNumberFormat="1" applyFont="1" applyBorder="1"/>
    <xf numFmtId="164" fontId="68" fillId="0" borderId="25" xfId="0" applyNumberFormat="1" applyFont="1" applyBorder="1"/>
    <xf numFmtId="164" fontId="68" fillId="0" borderId="31" xfId="0" applyNumberFormat="1" applyFont="1" applyBorder="1"/>
    <xf numFmtId="164" fontId="68" fillId="0" borderId="32" xfId="0" applyNumberFormat="1" applyFont="1" applyBorder="1"/>
    <xf numFmtId="0" fontId="63" fillId="0" borderId="27" xfId="0" applyFont="1" applyBorder="1"/>
    <xf numFmtId="0" fontId="63" fillId="0" borderId="33" xfId="0" applyFont="1" applyBorder="1"/>
    <xf numFmtId="0" fontId="63" fillId="0" borderId="34" xfId="0" applyFont="1" applyBorder="1"/>
    <xf numFmtId="164" fontId="63" fillId="0" borderId="27" xfId="0" applyNumberFormat="1" applyFont="1" applyBorder="1"/>
    <xf numFmtId="164" fontId="63" fillId="0" borderId="33" xfId="0" applyNumberFormat="1" applyFont="1" applyBorder="1"/>
    <xf numFmtId="164" fontId="63" fillId="0" borderId="34" xfId="0" applyNumberFormat="1" applyFont="1" applyBorder="1"/>
    <xf numFmtId="164" fontId="56" fillId="0" borderId="25" xfId="317" applyNumberFormat="1" applyFont="1" applyBorder="1"/>
    <xf numFmtId="164" fontId="56" fillId="0" borderId="31" xfId="317" applyNumberFormat="1" applyFont="1" applyBorder="1"/>
    <xf numFmtId="164" fontId="56" fillId="0" borderId="32" xfId="317" applyNumberFormat="1" applyFont="1" applyBorder="1"/>
    <xf numFmtId="0" fontId="0" fillId="0" borderId="30" xfId="0" applyBorder="1"/>
    <xf numFmtId="164" fontId="63" fillId="0" borderId="29" xfId="0" applyNumberFormat="1" applyFont="1" applyBorder="1"/>
    <xf numFmtId="164" fontId="63" fillId="0" borderId="35" xfId="0" applyNumberFormat="1" applyFont="1" applyBorder="1"/>
    <xf numFmtId="164" fontId="63" fillId="0" borderId="36" xfId="0" applyNumberFormat="1" applyFont="1" applyBorder="1"/>
    <xf numFmtId="0" fontId="78" fillId="61" borderId="0" xfId="0" applyFont="1" applyFill="1" applyBorder="1"/>
    <xf numFmtId="0" fontId="78" fillId="61" borderId="0" xfId="323" applyNumberFormat="1" applyFont="1" applyFill="1" applyBorder="1" applyAlignment="1"/>
    <xf numFmtId="0" fontId="78" fillId="61" borderId="0" xfId="323" applyNumberFormat="1" applyFont="1" applyFill="1" applyBorder="1" applyAlignment="1">
      <alignment horizontal="center"/>
    </xf>
    <xf numFmtId="164" fontId="78" fillId="61" borderId="0" xfId="323" applyNumberFormat="1" applyFont="1" applyFill="1" applyBorder="1"/>
    <xf numFmtId="0" fontId="64" fillId="0" borderId="0" xfId="0" applyNumberFormat="1" applyFont="1" applyAlignment="1">
      <alignment horizontal="center"/>
    </xf>
    <xf numFmtId="164" fontId="63" fillId="0" borderId="0" xfId="323" applyNumberFormat="1" applyFont="1"/>
    <xf numFmtId="164" fontId="0" fillId="0" borderId="0" xfId="323" applyNumberFormat="1" applyFont="1"/>
    <xf numFmtId="0" fontId="65" fillId="0" borderId="0" xfId="0" applyNumberFormat="1" applyFont="1" applyAlignment="1">
      <alignment horizontal="center"/>
    </xf>
    <xf numFmtId="164" fontId="2" fillId="0" borderId="0" xfId="323" applyNumberFormat="1" applyFont="1" applyAlignment="1"/>
    <xf numFmtId="0" fontId="63" fillId="0" borderId="0" xfId="0" applyNumberFormat="1" applyFont="1" applyAlignment="1">
      <alignment horizontal="center"/>
    </xf>
    <xf numFmtId="164" fontId="63" fillId="0" borderId="0" xfId="323" applyNumberFormat="1" applyFont="1" applyAlignment="1"/>
    <xf numFmtId="43" fontId="65" fillId="0" borderId="0" xfId="323" applyFont="1" applyAlignment="1"/>
    <xf numFmtId="0" fontId="66" fillId="63" borderId="30" xfId="0" applyNumberFormat="1" applyFont="1" applyFill="1" applyBorder="1" applyAlignment="1">
      <alignment horizontal="center"/>
    </xf>
    <xf numFmtId="164" fontId="81" fillId="67" borderId="30" xfId="323" applyNumberFormat="1" applyFont="1" applyFill="1" applyBorder="1" applyAlignment="1">
      <alignment horizontal="center"/>
    </xf>
    <xf numFmtId="164" fontId="81" fillId="67" borderId="30" xfId="323" applyNumberFormat="1" applyFont="1" applyFill="1" applyBorder="1" applyAlignment="1"/>
    <xf numFmtId="164" fontId="63" fillId="62" borderId="0" xfId="323" applyNumberFormat="1" applyFont="1" applyFill="1" applyBorder="1" applyAlignment="1">
      <alignment horizontal="center"/>
    </xf>
    <xf numFmtId="0" fontId="74" fillId="63" borderId="26" xfId="0" applyFont="1" applyFill="1" applyBorder="1"/>
    <xf numFmtId="0" fontId="75" fillId="63" borderId="26" xfId="0" applyNumberFormat="1" applyFont="1" applyFill="1" applyBorder="1" applyAlignment="1"/>
    <xf numFmtId="0" fontId="75" fillId="63" borderId="26" xfId="0" applyNumberFormat="1" applyFont="1" applyFill="1" applyBorder="1" applyAlignment="1">
      <alignment horizontal="center"/>
    </xf>
    <xf numFmtId="0" fontId="75" fillId="63" borderId="0" xfId="0" applyNumberFormat="1" applyFont="1" applyFill="1" applyBorder="1" applyAlignment="1">
      <alignment horizontal="center"/>
    </xf>
    <xf numFmtId="164" fontId="2" fillId="63" borderId="0" xfId="323" applyNumberFormat="1" applyFont="1" applyFill="1"/>
    <xf numFmtId="0" fontId="63" fillId="68" borderId="0" xfId="0" applyFont="1" applyFill="1" applyBorder="1"/>
    <xf numFmtId="0" fontId="70" fillId="68" borderId="0" xfId="0" applyFont="1" applyFill="1" applyBorder="1"/>
    <xf numFmtId="0" fontId="76" fillId="68" borderId="0" xfId="0" applyNumberFormat="1" applyFont="1" applyFill="1" applyBorder="1" applyAlignment="1"/>
    <xf numFmtId="0" fontId="76" fillId="68" borderId="0" xfId="0" applyNumberFormat="1" applyFont="1" applyFill="1" applyBorder="1" applyAlignment="1">
      <alignment horizontal="center"/>
    </xf>
    <xf numFmtId="164" fontId="65" fillId="68" borderId="0" xfId="323" applyNumberFormat="1" applyFont="1" applyFill="1"/>
    <xf numFmtId="0" fontId="67" fillId="0" borderId="0" xfId="0" applyFont="1"/>
    <xf numFmtId="0" fontId="68" fillId="0" borderId="0" xfId="0" applyNumberFormat="1" applyFont="1" applyAlignment="1"/>
    <xf numFmtId="0" fontId="68" fillId="0" borderId="0" xfId="0" applyNumberFormat="1" applyFont="1" applyFill="1" applyAlignment="1"/>
    <xf numFmtId="0" fontId="69" fillId="62" borderId="0" xfId="0" applyFont="1" applyFill="1"/>
    <xf numFmtId="0" fontId="63" fillId="62" borderId="0" xfId="0" applyNumberFormat="1" applyFont="1" applyFill="1" applyAlignment="1"/>
    <xf numFmtId="0" fontId="63" fillId="62" borderId="0" xfId="0" applyNumberFormat="1" applyFont="1" applyFill="1" applyAlignment="1">
      <alignment horizontal="center"/>
    </xf>
    <xf numFmtId="164" fontId="63" fillId="62" borderId="0" xfId="323" applyNumberFormat="1" applyFont="1" applyFill="1"/>
    <xf numFmtId="0" fontId="68" fillId="62" borderId="26" xfId="0" applyFont="1" applyFill="1" applyBorder="1"/>
    <xf numFmtId="0" fontId="68" fillId="62" borderId="26" xfId="0" applyNumberFormat="1" applyFont="1" applyFill="1" applyBorder="1" applyAlignment="1"/>
    <xf numFmtId="0" fontId="68" fillId="62" borderId="26" xfId="0" applyNumberFormat="1" applyFont="1" applyFill="1" applyBorder="1" applyAlignment="1">
      <alignment horizontal="center"/>
    </xf>
    <xf numFmtId="164" fontId="68" fillId="62" borderId="26" xfId="323" applyNumberFormat="1" applyFont="1" applyFill="1" applyBorder="1"/>
    <xf numFmtId="164" fontId="63" fillId="62" borderId="0" xfId="323" applyNumberFormat="1" applyFont="1" applyFill="1" applyAlignment="1">
      <alignment horizontal="right"/>
    </xf>
    <xf numFmtId="0" fontId="82" fillId="0" borderId="0" xfId="0" applyNumberFormat="1" applyFont="1" applyFill="1" applyAlignment="1"/>
    <xf numFmtId="0" fontId="0" fillId="0" borderId="0" xfId="0" applyNumberFormat="1" applyFill="1" applyAlignment="1"/>
    <xf numFmtId="0" fontId="0" fillId="0" borderId="0" xfId="0" applyNumberFormat="1" applyAlignment="1">
      <alignment horizontal="center"/>
    </xf>
    <xf numFmtId="2" fontId="63" fillId="0" borderId="0" xfId="0" applyNumberFormat="1" applyFont="1" applyAlignment="1">
      <alignment horizontal="center"/>
    </xf>
    <xf numFmtId="164" fontId="63" fillId="0" borderId="0" xfId="323" applyNumberFormat="1" applyFont="1" applyFill="1"/>
    <xf numFmtId="43" fontId="68" fillId="62" borderId="26" xfId="323" applyNumberFormat="1" applyFont="1" applyFill="1" applyBorder="1"/>
    <xf numFmtId="0" fontId="82" fillId="0" borderId="0" xfId="0" applyNumberFormat="1" applyFont="1" applyAlignment="1"/>
    <xf numFmtId="172" fontId="68" fillId="62" borderId="26" xfId="323" applyNumberFormat="1" applyFont="1" applyFill="1" applyBorder="1"/>
    <xf numFmtId="0" fontId="83" fillId="0" borderId="0" xfId="0" applyNumberFormat="1" applyFont="1" applyAlignment="1"/>
    <xf numFmtId="164" fontId="77" fillId="0" borderId="0" xfId="323" applyNumberFormat="1" applyFont="1"/>
    <xf numFmtId="0" fontId="63" fillId="69" borderId="0" xfId="0" applyNumberFormat="1" applyFont="1" applyFill="1" applyAlignment="1"/>
    <xf numFmtId="0" fontId="63" fillId="0" borderId="0" xfId="0" applyNumberFormat="1" applyFont="1" applyFill="1" applyAlignment="1">
      <alignment horizontal="center"/>
    </xf>
    <xf numFmtId="164" fontId="63" fillId="0" borderId="0" xfId="323" applyNumberFormat="1" applyFont="1" applyFill="1" applyAlignment="1"/>
    <xf numFmtId="164" fontId="63" fillId="69" borderId="0" xfId="323" applyNumberFormat="1" applyFont="1" applyFill="1"/>
    <xf numFmtId="0" fontId="63" fillId="0" borderId="0" xfId="0" applyFont="1" applyBorder="1" applyAlignment="1">
      <alignment horizontal="center"/>
    </xf>
    <xf numFmtId="0" fontId="69" fillId="62" borderId="0" xfId="0" applyFont="1" applyFill="1" applyBorder="1"/>
    <xf numFmtId="0" fontId="63" fillId="62" borderId="0" xfId="0" applyNumberFormat="1" applyFont="1" applyFill="1" applyBorder="1" applyAlignment="1"/>
    <xf numFmtId="0" fontId="63" fillId="62" borderId="0" xfId="0" applyNumberFormat="1" applyFont="1" applyFill="1" applyBorder="1" applyAlignment="1">
      <alignment horizontal="center"/>
    </xf>
    <xf numFmtId="164" fontId="63" fillId="62" borderId="0" xfId="323" applyNumberFormat="1" applyFont="1" applyFill="1" applyBorder="1"/>
    <xf numFmtId="0" fontId="68" fillId="0" borderId="26" xfId="0" applyNumberFormat="1" applyFont="1" applyBorder="1" applyAlignment="1"/>
    <xf numFmtId="0" fontId="68" fillId="0" borderId="26" xfId="0" applyNumberFormat="1" applyFont="1" applyBorder="1" applyAlignment="1">
      <alignment horizontal="center"/>
    </xf>
    <xf numFmtId="164" fontId="68" fillId="0" borderId="26" xfId="323" applyNumberFormat="1" applyFont="1" applyBorder="1"/>
  </cellXfs>
  <cellStyles count="981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  <pageSetUpPr fitToPage="1"/>
  </sheetPr>
  <dimension ref="A1:F67"/>
  <sheetViews>
    <sheetView showGridLines="0" zoomScale="115" zoomScaleNormal="115" zoomScaleSheetLayoutView="115" zoomScalePageLayoutView="115" workbookViewId="0">
      <selection activeCell="D34" sqref="D34"/>
    </sheetView>
  </sheetViews>
  <sheetFormatPr defaultColWidth="7.42578125" defaultRowHeight="12.75" x14ac:dyDescent="0.2"/>
  <cols>
    <col min="1" max="1" width="31.42578125" style="2" customWidth="1"/>
    <col min="2" max="3" width="15.7109375" style="77" customWidth="1"/>
    <col min="4" max="4" width="15.7109375" style="30" customWidth="1"/>
    <col min="5" max="5" width="12" style="2" bestFit="1" customWidth="1"/>
    <col min="6" max="6" width="11.140625" style="2" bestFit="1" customWidth="1"/>
    <col min="7" max="16384" width="7.42578125" style="2"/>
  </cols>
  <sheetData>
    <row r="1" spans="1:4" x14ac:dyDescent="0.2">
      <c r="A1" s="60" t="s">
        <v>124</v>
      </c>
    </row>
    <row r="3" spans="1:4" x14ac:dyDescent="0.2">
      <c r="A3" s="12"/>
      <c r="B3" s="78"/>
      <c r="C3" s="78"/>
      <c r="D3" s="13"/>
    </row>
    <row r="4" spans="1:4" ht="31.5" customHeight="1" x14ac:dyDescent="0.2">
      <c r="A4" s="118" t="s">
        <v>33</v>
      </c>
      <c r="B4" s="117" t="s">
        <v>76</v>
      </c>
      <c r="C4" s="117" t="s">
        <v>90</v>
      </c>
      <c r="D4" s="120" t="s">
        <v>89</v>
      </c>
    </row>
    <row r="5" spans="1:4" ht="16.5" customHeight="1" x14ac:dyDescent="0.2">
      <c r="A5" s="119"/>
      <c r="B5" s="117"/>
      <c r="C5" s="117"/>
      <c r="D5" s="120"/>
    </row>
    <row r="6" spans="1:4" ht="12.75" customHeight="1" x14ac:dyDescent="0.2">
      <c r="A6" s="7" t="s">
        <v>34</v>
      </c>
      <c r="B6" s="65">
        <v>44</v>
      </c>
      <c r="C6" s="65">
        <v>44</v>
      </c>
      <c r="D6" s="31"/>
    </row>
    <row r="7" spans="1:4" ht="12.75" customHeight="1" x14ac:dyDescent="0.2">
      <c r="A7" s="7" t="s">
        <v>35</v>
      </c>
      <c r="B7" s="65">
        <v>46</v>
      </c>
      <c r="C7" s="65">
        <v>46</v>
      </c>
      <c r="D7" s="31"/>
    </row>
    <row r="8" spans="1:4" ht="12.75" customHeight="1" x14ac:dyDescent="0.2">
      <c r="A8" s="7" t="s">
        <v>36</v>
      </c>
      <c r="B8" s="65">
        <v>50</v>
      </c>
      <c r="C8" s="65">
        <v>50</v>
      </c>
      <c r="D8" s="31"/>
    </row>
    <row r="9" spans="1:4" ht="12.75" customHeight="1" x14ac:dyDescent="0.2">
      <c r="A9" s="7" t="s">
        <v>37</v>
      </c>
      <c r="B9" s="65">
        <v>52</v>
      </c>
      <c r="C9" s="65">
        <v>52</v>
      </c>
      <c r="D9" s="31"/>
    </row>
    <row r="10" spans="1:4" ht="12.75" customHeight="1" x14ac:dyDescent="0.2">
      <c r="A10" s="7" t="s">
        <v>38</v>
      </c>
      <c r="B10" s="65">
        <v>52</v>
      </c>
      <c r="C10" s="65">
        <v>52</v>
      </c>
      <c r="D10" s="31"/>
    </row>
    <row r="11" spans="1:4" ht="12.75" customHeight="1" x14ac:dyDescent="0.2">
      <c r="A11" s="7" t="s">
        <v>39</v>
      </c>
      <c r="B11" s="65">
        <v>52</v>
      </c>
      <c r="C11" s="65">
        <v>52</v>
      </c>
      <c r="D11" s="31"/>
    </row>
    <row r="12" spans="1:4" ht="12.75" customHeight="1" x14ac:dyDescent="0.2">
      <c r="A12" s="7" t="s">
        <v>40</v>
      </c>
      <c r="B12" s="65">
        <v>52</v>
      </c>
      <c r="C12" s="65">
        <v>52</v>
      </c>
      <c r="D12" s="31"/>
    </row>
    <row r="13" spans="1:4" ht="12.75" customHeight="1" x14ac:dyDescent="0.2">
      <c r="A13" s="7" t="s">
        <v>41</v>
      </c>
      <c r="B13" s="65">
        <v>54</v>
      </c>
      <c r="C13" s="65">
        <v>54</v>
      </c>
      <c r="D13" s="31"/>
    </row>
    <row r="14" spans="1:4" ht="12.75" customHeight="1" x14ac:dyDescent="0.2">
      <c r="A14" s="8" t="s">
        <v>42</v>
      </c>
      <c r="B14" s="65">
        <v>98</v>
      </c>
      <c r="C14" s="65">
        <v>98</v>
      </c>
      <c r="D14" s="31"/>
    </row>
    <row r="15" spans="1:4" ht="12.75" customHeight="1" x14ac:dyDescent="0.2">
      <c r="A15" s="8" t="s">
        <v>43</v>
      </c>
      <c r="B15" s="65">
        <v>102</v>
      </c>
      <c r="C15" s="65">
        <v>102</v>
      </c>
      <c r="D15" s="31"/>
    </row>
    <row r="16" spans="1:4" ht="12.75" customHeight="1" x14ac:dyDescent="0.2">
      <c r="A16" s="8" t="s">
        <v>44</v>
      </c>
      <c r="B16" s="65">
        <v>99</v>
      </c>
      <c r="C16" s="65">
        <v>99</v>
      </c>
      <c r="D16" s="31"/>
    </row>
    <row r="17" spans="1:4" ht="12.75" customHeight="1" x14ac:dyDescent="0.2">
      <c r="A17" s="7" t="s">
        <v>45</v>
      </c>
      <c r="B17" s="65">
        <v>136</v>
      </c>
      <c r="C17" s="65">
        <v>136</v>
      </c>
      <c r="D17" s="31"/>
    </row>
    <row r="18" spans="1:4" ht="12.75" customHeight="1" x14ac:dyDescent="0.2">
      <c r="A18" s="7" t="s">
        <v>46</v>
      </c>
      <c r="B18" s="65">
        <v>96</v>
      </c>
      <c r="C18" s="65">
        <v>96</v>
      </c>
      <c r="D18" s="31"/>
    </row>
    <row r="19" spans="1:4" ht="12.75" customHeight="1" x14ac:dyDescent="0.2">
      <c r="A19" s="7" t="s">
        <v>47</v>
      </c>
      <c r="B19" s="65">
        <v>118</v>
      </c>
      <c r="C19" s="65">
        <v>118</v>
      </c>
      <c r="D19" s="31"/>
    </row>
    <row r="20" spans="1:4" ht="12.75" customHeight="1" x14ac:dyDescent="0.2">
      <c r="A20" s="7" t="s">
        <v>48</v>
      </c>
      <c r="B20" s="65">
        <v>80</v>
      </c>
      <c r="C20" s="65">
        <v>80</v>
      </c>
      <c r="D20" s="31"/>
    </row>
    <row r="21" spans="1:4" ht="12.75" customHeight="1" x14ac:dyDescent="0.2">
      <c r="A21" s="7" t="s">
        <v>49</v>
      </c>
      <c r="B21" s="65"/>
      <c r="C21" s="65"/>
      <c r="D21" s="31"/>
    </row>
    <row r="22" spans="1:4" ht="12.75" customHeight="1" x14ac:dyDescent="0.2">
      <c r="A22" s="7" t="s">
        <v>50</v>
      </c>
      <c r="B22" s="65"/>
      <c r="C22" s="65"/>
      <c r="D22" s="31"/>
    </row>
    <row r="23" spans="1:4" ht="13.5" customHeight="1" x14ac:dyDescent="0.2">
      <c r="A23" s="8" t="s">
        <v>51</v>
      </c>
      <c r="B23" s="65"/>
      <c r="C23" s="65"/>
      <c r="D23" s="31"/>
    </row>
    <row r="24" spans="1:4" x14ac:dyDescent="0.2">
      <c r="A24" s="14" t="s">
        <v>52</v>
      </c>
      <c r="B24" s="79">
        <f>SUM(B6:B23)</f>
        <v>1131</v>
      </c>
      <c r="C24" s="79">
        <f>SUM(C6:C23)</f>
        <v>1131</v>
      </c>
      <c r="D24" s="11">
        <f>SUM(D6:D23)</f>
        <v>0</v>
      </c>
    </row>
    <row r="25" spans="1:4" x14ac:dyDescent="0.2">
      <c r="A25" s="15"/>
      <c r="B25" s="80"/>
      <c r="D25" s="9"/>
    </row>
    <row r="26" spans="1:4" ht="25.5" x14ac:dyDescent="0.2">
      <c r="A26" s="14" t="s">
        <v>53</v>
      </c>
      <c r="B26" s="81" t="str">
        <f>B4</f>
        <v>Previous Year's Enrollment</v>
      </c>
      <c r="C26" s="81" t="str">
        <f>C4</f>
        <v>Budgeted Enrollment</v>
      </c>
      <c r="D26" s="16" t="str">
        <f>D4</f>
        <v>Audited Enrollment</v>
      </c>
    </row>
    <row r="27" spans="1:4" ht="20.25" customHeight="1" x14ac:dyDescent="0.2">
      <c r="A27" s="7" t="s">
        <v>54</v>
      </c>
      <c r="B27" s="65">
        <v>54</v>
      </c>
      <c r="C27" s="65">
        <v>57</v>
      </c>
      <c r="D27" s="31"/>
    </row>
    <row r="28" spans="1:4" ht="12.75" customHeight="1" x14ac:dyDescent="0.2">
      <c r="A28" s="7" t="s">
        <v>55</v>
      </c>
      <c r="B28" s="65">
        <v>102</v>
      </c>
      <c r="C28" s="65">
        <v>105</v>
      </c>
      <c r="D28" s="31"/>
    </row>
    <row r="29" spans="1:4" ht="12.75" customHeight="1" x14ac:dyDescent="0.2">
      <c r="A29" s="7" t="s">
        <v>56</v>
      </c>
      <c r="B29" s="65">
        <v>37</v>
      </c>
      <c r="C29" s="65">
        <v>37</v>
      </c>
      <c r="D29" s="31"/>
    </row>
    <row r="30" spans="1:4" ht="12.75" customHeight="1" x14ac:dyDescent="0.2">
      <c r="A30" s="7" t="s">
        <v>57</v>
      </c>
      <c r="B30" s="65">
        <v>18</v>
      </c>
      <c r="C30" s="65">
        <v>11</v>
      </c>
      <c r="D30" s="31"/>
    </row>
    <row r="31" spans="1:4" ht="13.5" customHeight="1" x14ac:dyDescent="0.2">
      <c r="A31" s="14" t="s">
        <v>58</v>
      </c>
      <c r="B31" s="79">
        <f>SUM(B27:B30)</f>
        <v>211</v>
      </c>
      <c r="C31" s="79">
        <f>SUM(C27:C30)</f>
        <v>210</v>
      </c>
      <c r="D31" s="11">
        <f>SUM(D27:D30)</f>
        <v>0</v>
      </c>
    </row>
    <row r="32" spans="1:4" ht="13.5" customHeight="1" x14ac:dyDescent="0.2">
      <c r="A32" s="17"/>
      <c r="D32" s="9"/>
    </row>
    <row r="33" spans="1:6" ht="13.5" x14ac:dyDescent="0.25">
      <c r="A33" s="18"/>
      <c r="D33" s="9"/>
    </row>
    <row r="34" spans="1:6" ht="32.25" customHeight="1" x14ac:dyDescent="0.2">
      <c r="A34" s="10" t="s">
        <v>59</v>
      </c>
      <c r="B34" s="81" t="str">
        <f>B26</f>
        <v>Previous Year's Enrollment</v>
      </c>
      <c r="C34" s="81" t="str">
        <f>C26</f>
        <v>Budgeted Enrollment</v>
      </c>
      <c r="D34" s="16" t="str">
        <f>D26</f>
        <v>Audited Enrollment</v>
      </c>
    </row>
    <row r="35" spans="1:6" ht="21.75" customHeight="1" x14ac:dyDescent="0.2">
      <c r="A35" s="10" t="s">
        <v>60</v>
      </c>
      <c r="B35" s="82">
        <v>265</v>
      </c>
      <c r="C35" s="82">
        <v>265</v>
      </c>
      <c r="D35" s="32"/>
    </row>
    <row r="36" spans="1:6" x14ac:dyDescent="0.2">
      <c r="A36" s="17"/>
      <c r="D36" s="9"/>
    </row>
    <row r="37" spans="1:6" ht="12.75" customHeight="1" x14ac:dyDescent="0.2">
      <c r="A37" s="10" t="s">
        <v>61</v>
      </c>
      <c r="B37" s="81" t="str">
        <f>B34</f>
        <v>Previous Year's Enrollment</v>
      </c>
      <c r="C37" s="81" t="str">
        <f>C34</f>
        <v>Budgeted Enrollment</v>
      </c>
      <c r="D37" s="16" t="str">
        <f>D34</f>
        <v>Audited Enrollment</v>
      </c>
    </row>
    <row r="38" spans="1:6" ht="12.75" customHeight="1" x14ac:dyDescent="0.2">
      <c r="A38" s="6" t="s">
        <v>62</v>
      </c>
      <c r="B38" s="65"/>
      <c r="C38" s="65"/>
      <c r="D38" s="31"/>
    </row>
    <row r="39" spans="1:6" ht="12.75" customHeight="1" x14ac:dyDescent="0.2">
      <c r="A39" s="6" t="s">
        <v>63</v>
      </c>
      <c r="B39" s="65"/>
      <c r="C39" s="65"/>
      <c r="D39" s="31"/>
    </row>
    <row r="40" spans="1:6" ht="12.75" customHeight="1" x14ac:dyDescent="0.2">
      <c r="A40" s="6" t="s">
        <v>64</v>
      </c>
      <c r="B40" s="65"/>
      <c r="C40" s="65"/>
      <c r="D40" s="31"/>
      <c r="F40" s="3"/>
    </row>
    <row r="41" spans="1:6" ht="12.75" customHeight="1" x14ac:dyDescent="0.2">
      <c r="A41" s="6" t="s">
        <v>65</v>
      </c>
      <c r="B41" s="65"/>
      <c r="C41" s="65"/>
      <c r="D41" s="31"/>
      <c r="F41" s="3"/>
    </row>
    <row r="42" spans="1:6" ht="13.5" customHeight="1" x14ac:dyDescent="0.2">
      <c r="A42" s="19" t="s">
        <v>66</v>
      </c>
      <c r="B42" s="79">
        <f>SUM(B38:B41)</f>
        <v>0</v>
      </c>
      <c r="C42" s="79">
        <f>SUM(C38:C41)</f>
        <v>0</v>
      </c>
      <c r="D42" s="11">
        <f>SUM(D38:D41)</f>
        <v>0</v>
      </c>
      <c r="F42" s="3"/>
    </row>
    <row r="43" spans="1:6" ht="13.5" customHeight="1" x14ac:dyDescent="0.2">
      <c r="A43" s="15"/>
      <c r="C43" s="83"/>
      <c r="D43" s="20"/>
      <c r="F43" s="3"/>
    </row>
    <row r="44" spans="1:6" ht="25.5" x14ac:dyDescent="0.2">
      <c r="A44" s="21" t="s">
        <v>67</v>
      </c>
      <c r="B44" s="81" t="str">
        <f>B34</f>
        <v>Previous Year's Enrollment</v>
      </c>
      <c r="C44" s="81" t="str">
        <f>C34</f>
        <v>Budgeted Enrollment</v>
      </c>
      <c r="D44" s="16" t="str">
        <f>D34</f>
        <v>Audited Enrollment</v>
      </c>
      <c r="F44" s="3"/>
    </row>
    <row r="45" spans="1:6" ht="13.5" customHeight="1" x14ac:dyDescent="0.2">
      <c r="A45" s="10" t="s">
        <v>68</v>
      </c>
      <c r="B45" s="82"/>
      <c r="C45" s="82"/>
      <c r="D45" s="32"/>
      <c r="F45" s="3"/>
    </row>
    <row r="46" spans="1:6" ht="13.5" customHeight="1" x14ac:dyDescent="0.2">
      <c r="A46" s="17"/>
      <c r="C46" s="84"/>
      <c r="D46" s="22"/>
      <c r="F46" s="3"/>
    </row>
    <row r="47" spans="1:6" ht="12.75" customHeight="1" x14ac:dyDescent="0.2">
      <c r="A47" s="6" t="s">
        <v>69</v>
      </c>
      <c r="B47" s="81" t="str">
        <f>B44</f>
        <v>Previous Year's Enrollment</v>
      </c>
      <c r="C47" s="81" t="str">
        <f>C44</f>
        <v>Budgeted Enrollment</v>
      </c>
      <c r="D47" s="16" t="str">
        <f>D44</f>
        <v>Audited Enrollment</v>
      </c>
      <c r="F47" s="3"/>
    </row>
    <row r="48" spans="1:6" ht="13.5" customHeight="1" x14ac:dyDescent="0.2">
      <c r="A48" s="10" t="s">
        <v>69</v>
      </c>
      <c r="B48" s="82"/>
      <c r="C48" s="82"/>
      <c r="D48" s="32"/>
      <c r="F48" s="3"/>
    </row>
    <row r="49" spans="1:6" x14ac:dyDescent="0.2">
      <c r="A49" s="17"/>
      <c r="C49" s="84"/>
      <c r="D49" s="22"/>
      <c r="F49" s="3"/>
    </row>
    <row r="50" spans="1:6" ht="12.75" customHeight="1" x14ac:dyDescent="0.2">
      <c r="A50" s="10" t="s">
        <v>87</v>
      </c>
      <c r="B50" s="81" t="str">
        <f>B47</f>
        <v>Previous Year's Enrollment</v>
      </c>
      <c r="C50" s="81" t="str">
        <f>C47</f>
        <v>Budgeted Enrollment</v>
      </c>
      <c r="D50" s="16" t="str">
        <f>D47</f>
        <v>Audited Enrollment</v>
      </c>
      <c r="F50" s="3"/>
    </row>
    <row r="51" spans="1:6" ht="13.5" customHeight="1" x14ac:dyDescent="0.2">
      <c r="A51" s="10" t="s">
        <v>88</v>
      </c>
      <c r="B51" s="82">
        <v>477</v>
      </c>
      <c r="C51" s="82">
        <v>461</v>
      </c>
      <c r="D51" s="32"/>
      <c r="F51" s="3"/>
    </row>
    <row r="52" spans="1:6" x14ac:dyDescent="0.2">
      <c r="A52" s="23"/>
      <c r="B52" s="45"/>
      <c r="C52" s="45"/>
      <c r="D52" s="24"/>
      <c r="F52" s="3"/>
    </row>
    <row r="53" spans="1:6" ht="25.5" x14ac:dyDescent="0.2">
      <c r="A53" s="10" t="s">
        <v>70</v>
      </c>
      <c r="B53" s="81" t="str">
        <f>B44</f>
        <v>Previous Year's Enrollment</v>
      </c>
      <c r="C53" s="81" t="str">
        <f>C44</f>
        <v>Budgeted Enrollment</v>
      </c>
      <c r="D53" s="16" t="str">
        <f>D44</f>
        <v>Audited Enrollment</v>
      </c>
      <c r="F53" s="3"/>
    </row>
    <row r="54" spans="1:6" ht="12.75" customHeight="1" x14ac:dyDescent="0.2">
      <c r="A54" s="6" t="s">
        <v>71</v>
      </c>
      <c r="B54" s="65"/>
      <c r="C54" s="65"/>
      <c r="D54" s="31"/>
      <c r="F54" s="3"/>
    </row>
    <row r="55" spans="1:6" ht="12.75" customHeight="1" x14ac:dyDescent="0.2">
      <c r="A55" s="6" t="s">
        <v>72</v>
      </c>
      <c r="B55" s="65"/>
      <c r="C55" s="65"/>
      <c r="D55" s="31"/>
      <c r="F55" s="3"/>
    </row>
    <row r="56" spans="1:6" ht="12.75" customHeight="1" x14ac:dyDescent="0.2">
      <c r="A56" s="6" t="s">
        <v>73</v>
      </c>
      <c r="B56" s="65"/>
      <c r="C56" s="65"/>
      <c r="D56" s="31"/>
      <c r="F56" s="3"/>
    </row>
    <row r="57" spans="1:6" ht="12.75" customHeight="1" x14ac:dyDescent="0.2">
      <c r="A57" s="6" t="s">
        <v>74</v>
      </c>
      <c r="B57" s="65"/>
      <c r="C57" s="65"/>
      <c r="D57" s="31"/>
      <c r="F57" s="3"/>
    </row>
    <row r="58" spans="1:6" ht="14.25" customHeight="1" x14ac:dyDescent="0.25">
      <c r="A58" s="25" t="s">
        <v>75</v>
      </c>
      <c r="B58" s="79">
        <f>SUM(B54:B57)</f>
        <v>0</v>
      </c>
      <c r="C58" s="79">
        <f>SUM(C54:C57)</f>
        <v>0</v>
      </c>
      <c r="D58" s="11">
        <f>SUM(D54:D57)</f>
        <v>0</v>
      </c>
      <c r="F58" s="3"/>
    </row>
    <row r="59" spans="1:6" x14ac:dyDescent="0.2">
      <c r="A59" s="4"/>
      <c r="B59" s="45"/>
      <c r="D59" s="9"/>
      <c r="F59" s="3"/>
    </row>
    <row r="60" spans="1:6" x14ac:dyDescent="0.2">
      <c r="A60" s="26"/>
      <c r="D60" s="27"/>
      <c r="F60" s="3"/>
    </row>
    <row r="61" spans="1:6" x14ac:dyDescent="0.2">
      <c r="A61" s="28"/>
      <c r="B61" s="85"/>
      <c r="C61" s="85"/>
      <c r="D61" s="29"/>
      <c r="E61" s="3"/>
      <c r="F61" s="5"/>
    </row>
    <row r="62" spans="1:6" x14ac:dyDescent="0.2">
      <c r="F62" s="3"/>
    </row>
    <row r="63" spans="1:6" x14ac:dyDescent="0.2">
      <c r="F63" s="3"/>
    </row>
    <row r="64" spans="1:6" x14ac:dyDescent="0.2">
      <c r="F64" s="3"/>
    </row>
    <row r="65" spans="6:6" x14ac:dyDescent="0.2">
      <c r="F65" s="3"/>
    </row>
    <row r="66" spans="6:6" x14ac:dyDescent="0.2">
      <c r="F66" s="3"/>
    </row>
    <row r="67" spans="6:6" x14ac:dyDescent="0.2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39997558519241921"/>
    <pageSetUpPr fitToPage="1"/>
  </sheetPr>
  <dimension ref="A1:Y64"/>
  <sheetViews>
    <sheetView showGridLines="0" tabSelected="1" zoomScaleNormal="100" zoomScaleSheetLayoutView="100" workbookViewId="0">
      <selection activeCell="J23" sqref="J23"/>
    </sheetView>
  </sheetViews>
  <sheetFormatPr defaultColWidth="9.140625" defaultRowHeight="12.75" customHeight="1" x14ac:dyDescent="0.2"/>
  <cols>
    <col min="1" max="1" width="1.85546875" style="33" customWidth="1"/>
    <col min="2" max="2" width="45.85546875" style="33" bestFit="1" customWidth="1"/>
    <col min="3" max="3" width="2.85546875" style="33" customWidth="1"/>
    <col min="4" max="4" width="11.5703125" style="86" customWidth="1"/>
    <col min="5" max="5" width="2.7109375" style="1" customWidth="1"/>
    <col min="6" max="6" width="10.7109375" style="34" customWidth="1"/>
    <col min="7" max="7" width="2.7109375" style="1" customWidth="1"/>
    <col min="8" max="10" width="10.7109375" style="33" customWidth="1"/>
    <col min="11" max="11" width="12.42578125" style="33" bestFit="1" customWidth="1"/>
    <col min="12" max="14" width="10.7109375" style="33" customWidth="1"/>
    <col min="15" max="15" width="12.42578125" style="33" bestFit="1" customWidth="1"/>
    <col min="16" max="18" width="10.7109375" style="33" customWidth="1"/>
    <col min="19" max="19" width="12.5703125" style="33" bestFit="1" customWidth="1"/>
    <col min="20" max="21" width="10.7109375" style="33" customWidth="1"/>
    <col min="22" max="23" width="12.5703125" style="33" bestFit="1" customWidth="1"/>
    <col min="24" max="24" width="2.7109375" style="33" customWidth="1"/>
    <col min="25" max="25" width="14.85546875" style="33" customWidth="1"/>
    <col min="26" max="16384" width="9.140625" style="33"/>
  </cols>
  <sheetData>
    <row r="1" spans="1:25" ht="12.75" customHeight="1" x14ac:dyDescent="0.2">
      <c r="A1" s="51" t="e">
        <f>#REF!</f>
        <v>#REF!</v>
      </c>
      <c r="B1" s="51"/>
    </row>
    <row r="2" spans="1:25" ht="12.75" customHeight="1" x14ac:dyDescent="0.2">
      <c r="A2" s="33" t="s">
        <v>173</v>
      </c>
    </row>
    <row r="3" spans="1:25" x14ac:dyDescent="0.2">
      <c r="A3" s="35"/>
      <c r="B3" s="36"/>
      <c r="C3" s="35"/>
      <c r="D3" s="56"/>
      <c r="F3" s="1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5"/>
    </row>
    <row r="4" spans="1:25" x14ac:dyDescent="0.2">
      <c r="A4" s="1"/>
      <c r="B4" s="1"/>
      <c r="C4" s="35"/>
      <c r="D4" s="87" t="s">
        <v>128</v>
      </c>
      <c r="E4" s="40"/>
      <c r="F4" s="40"/>
      <c r="G4" s="40"/>
      <c r="H4" s="39" t="s">
        <v>91</v>
      </c>
      <c r="I4" s="39" t="s">
        <v>92</v>
      </c>
      <c r="J4" s="39" t="s">
        <v>93</v>
      </c>
      <c r="K4" s="39" t="s">
        <v>77</v>
      </c>
      <c r="L4" s="39" t="s">
        <v>94</v>
      </c>
      <c r="M4" s="39" t="s">
        <v>95</v>
      </c>
      <c r="N4" s="39" t="s">
        <v>96</v>
      </c>
      <c r="O4" s="39" t="s">
        <v>78</v>
      </c>
      <c r="P4" s="39" t="s">
        <v>97</v>
      </c>
      <c r="Q4" s="39" t="s">
        <v>98</v>
      </c>
      <c r="R4" s="39" t="s">
        <v>99</v>
      </c>
      <c r="S4" s="39" t="s">
        <v>79</v>
      </c>
      <c r="T4" s="39" t="s">
        <v>100</v>
      </c>
      <c r="U4" s="39" t="s">
        <v>101</v>
      </c>
      <c r="V4" s="39" t="s">
        <v>102</v>
      </c>
      <c r="W4" s="39" t="s">
        <v>80</v>
      </c>
      <c r="X4" s="35"/>
      <c r="Y4" s="39" t="s">
        <v>103</v>
      </c>
    </row>
    <row r="5" spans="1:25" x14ac:dyDescent="0.2">
      <c r="B5" s="1"/>
      <c r="C5" s="35"/>
      <c r="D5" s="88" t="s">
        <v>125</v>
      </c>
      <c r="E5" s="42"/>
      <c r="F5" s="42"/>
      <c r="G5" s="42"/>
      <c r="H5" s="41" t="str">
        <f>D5</f>
        <v xml:space="preserve">   Projected</v>
      </c>
      <c r="I5" s="41" t="str">
        <f>H5</f>
        <v xml:space="preserve">   Projected</v>
      </c>
      <c r="J5" s="41" t="str">
        <f t="shared" ref="J5:W5" si="0">I5</f>
        <v xml:space="preserve">   Projected</v>
      </c>
      <c r="K5" s="41" t="str">
        <f t="shared" si="0"/>
        <v xml:space="preserve">   Projected</v>
      </c>
      <c r="L5" s="41" t="str">
        <f t="shared" si="0"/>
        <v xml:space="preserve">   Projected</v>
      </c>
      <c r="M5" s="41" t="str">
        <f t="shared" si="0"/>
        <v xml:space="preserve">   Projected</v>
      </c>
      <c r="N5" s="41" t="str">
        <f t="shared" si="0"/>
        <v xml:space="preserve">   Projected</v>
      </c>
      <c r="O5" s="41" t="str">
        <f t="shared" si="0"/>
        <v xml:space="preserve">   Projected</v>
      </c>
      <c r="P5" s="41" t="str">
        <f t="shared" si="0"/>
        <v xml:space="preserve">   Projected</v>
      </c>
      <c r="Q5" s="41" t="str">
        <f t="shared" si="0"/>
        <v xml:space="preserve">   Projected</v>
      </c>
      <c r="R5" s="41" t="str">
        <f t="shared" si="0"/>
        <v xml:space="preserve">   Projected</v>
      </c>
      <c r="S5" s="41" t="str">
        <f t="shared" si="0"/>
        <v xml:space="preserve">   Projected</v>
      </c>
      <c r="T5" s="41" t="str">
        <f t="shared" si="0"/>
        <v xml:space="preserve">   Projected</v>
      </c>
      <c r="U5" s="41" t="str">
        <f t="shared" si="0"/>
        <v xml:space="preserve">   Projected</v>
      </c>
      <c r="V5" s="41" t="str">
        <f t="shared" si="0"/>
        <v xml:space="preserve">   Projected</v>
      </c>
      <c r="W5" s="41" t="str">
        <f t="shared" si="0"/>
        <v xml:space="preserve">   Projected</v>
      </c>
      <c r="X5" s="35"/>
      <c r="Y5" s="41" t="s">
        <v>81</v>
      </c>
    </row>
    <row r="6" spans="1:25" x14ac:dyDescent="0.2">
      <c r="A6" s="43" t="s">
        <v>0</v>
      </c>
      <c r="B6" s="1"/>
      <c r="C6" s="35"/>
      <c r="X6" s="35"/>
    </row>
    <row r="7" spans="1:25" x14ac:dyDescent="0.2">
      <c r="A7" s="36"/>
      <c r="B7" s="36" t="s">
        <v>104</v>
      </c>
      <c r="C7" s="35"/>
      <c r="D7" s="44">
        <f>SUMIF(IS!J:J,B7,IS!I:I)</f>
        <v>13782514.705439948</v>
      </c>
      <c r="E7" s="45"/>
      <c r="F7" s="45"/>
      <c r="G7" s="45"/>
      <c r="H7" s="44">
        <f>SUMIF('IS - monthly'!$T:$T,$B7,'IS - monthly'!E:E)</f>
        <v>1148542.8921199956</v>
      </c>
      <c r="I7" s="44">
        <f>SUMIF('IS - monthly'!$T:$T,$B7,'IS - monthly'!F:F)</f>
        <v>1148542.8921199956</v>
      </c>
      <c r="J7" s="44">
        <f>SUMIF('IS - monthly'!$T:$T,$B7,'IS - monthly'!G:G)</f>
        <v>1148542.8921199956</v>
      </c>
      <c r="K7" s="45">
        <f>SUM(H7:J7)</f>
        <v>3445628.6763599869</v>
      </c>
      <c r="L7" s="44">
        <f>SUMIF('IS - monthly'!$T:$T,$B7,'IS - monthly'!H:H)</f>
        <v>1148542.8921199956</v>
      </c>
      <c r="M7" s="44">
        <f>SUMIF('IS - monthly'!$T:$T,$B7,'IS - monthly'!I:I)</f>
        <v>1148542.8921199956</v>
      </c>
      <c r="N7" s="44">
        <f>SUMIF('IS - monthly'!$T:$T,$B7,'IS - monthly'!J:J)</f>
        <v>1148542.8921199956</v>
      </c>
      <c r="O7" s="45">
        <f>SUM(L7:N7)</f>
        <v>3445628.6763599869</v>
      </c>
      <c r="P7" s="44">
        <f>SUMIF('IS - monthly'!$T:$T,$B7,'IS - monthly'!K:K)</f>
        <v>1148542.8921199956</v>
      </c>
      <c r="Q7" s="44">
        <f>SUMIF('IS - monthly'!$T:$T,$B7,'IS - monthly'!L:L)</f>
        <v>1148542.8921199956</v>
      </c>
      <c r="R7" s="44">
        <f>SUMIF('IS - monthly'!$T:$T,$B7,'IS - monthly'!M:M)</f>
        <v>1148542.8921199956</v>
      </c>
      <c r="S7" s="45">
        <f>SUM(P7:R7)</f>
        <v>3445628.6763599869</v>
      </c>
      <c r="T7" s="44">
        <f>SUMIF('IS - monthly'!$T:$T,$B7,'IS - monthly'!N:N)</f>
        <v>1148542.8921199956</v>
      </c>
      <c r="U7" s="44">
        <f>SUMIF('IS - monthly'!$T:$T,$B7,'IS - monthly'!O:O)</f>
        <v>1148542.8921199956</v>
      </c>
      <c r="V7" s="44">
        <f>SUMIF('IS - monthly'!$T:$T,$B7,'IS - monthly'!P:P)</f>
        <v>1148542.8921199956</v>
      </c>
      <c r="W7" s="45">
        <f>SUM(T7:V7)</f>
        <v>3445628.6763599869</v>
      </c>
      <c r="X7" s="109"/>
      <c r="Y7" s="37">
        <f>SUM(K7,O7,S7,W7)</f>
        <v>13782514.705439948</v>
      </c>
    </row>
    <row r="8" spans="1:25" x14ac:dyDescent="0.2">
      <c r="A8" s="36"/>
      <c r="B8" s="36" t="s">
        <v>105</v>
      </c>
      <c r="C8" s="35"/>
      <c r="D8" s="44">
        <f>SUMIF(IS!J:J,B8,IS!I:I)</f>
        <v>5931313.6787999533</v>
      </c>
      <c r="E8" s="45"/>
      <c r="F8" s="45"/>
      <c r="G8" s="45"/>
      <c r="H8" s="44">
        <f>SUMIF('IS - monthly'!$T:$T,$B8,'IS - monthly'!E:E)</f>
        <v>494276.13989999448</v>
      </c>
      <c r="I8" s="44">
        <f>SUMIF('IS - monthly'!$T:$T,$B8,'IS - monthly'!F:F)</f>
        <v>494276.13989999448</v>
      </c>
      <c r="J8" s="44">
        <f>SUMIF('IS - monthly'!$T:$T,$B8,'IS - monthly'!G:G)</f>
        <v>494276.13989999448</v>
      </c>
      <c r="K8" s="45">
        <f t="shared" ref="K8:K15" si="1">SUM(H8:J8)</f>
        <v>1482828.4196999834</v>
      </c>
      <c r="L8" s="44">
        <f>SUMIF('IS - monthly'!$T:$T,$B8,'IS - monthly'!H:H)</f>
        <v>494276.13989999448</v>
      </c>
      <c r="M8" s="44">
        <f>SUMIF('IS - monthly'!$T:$T,$B8,'IS - monthly'!I:I)</f>
        <v>494276.13989999448</v>
      </c>
      <c r="N8" s="44">
        <f>SUMIF('IS - monthly'!$T:$T,$B8,'IS - monthly'!J:J)</f>
        <v>494276.13989999448</v>
      </c>
      <c r="O8" s="45">
        <f t="shared" ref="O8:O15" si="2">SUM(L8:N8)</f>
        <v>1482828.4196999834</v>
      </c>
      <c r="P8" s="44">
        <f>SUMIF('IS - monthly'!$T:$T,$B8,'IS - monthly'!K:K)</f>
        <v>494276.13989999448</v>
      </c>
      <c r="Q8" s="44">
        <f>SUMIF('IS - monthly'!$T:$T,$B8,'IS - monthly'!L:L)</f>
        <v>494276.13989999448</v>
      </c>
      <c r="R8" s="44">
        <f>SUMIF('IS - monthly'!$T:$T,$B8,'IS - monthly'!M:M)</f>
        <v>494276.13989999448</v>
      </c>
      <c r="S8" s="45">
        <f t="shared" ref="S8:S15" si="3">SUM(P8:R8)</f>
        <v>1482828.4196999834</v>
      </c>
      <c r="T8" s="44">
        <f>SUMIF('IS - monthly'!$T:$T,$B8,'IS - monthly'!N:N)</f>
        <v>494276.13989999448</v>
      </c>
      <c r="U8" s="44">
        <f>SUMIF('IS - monthly'!$T:$T,$B8,'IS - monthly'!O:O)</f>
        <v>494276.13989999448</v>
      </c>
      <c r="V8" s="44">
        <f>SUMIF('IS - monthly'!$T:$T,$B8,'IS - monthly'!P:P)</f>
        <v>494276.13989999448</v>
      </c>
      <c r="W8" s="45">
        <f t="shared" ref="W8:W15" si="4">SUM(T8:V8)</f>
        <v>1482828.4196999834</v>
      </c>
      <c r="X8" s="109"/>
      <c r="Y8" s="37">
        <f t="shared" ref="Y8:Y15" si="5">SUM(K8,O8,S8,W8)</f>
        <v>5931313.6787999338</v>
      </c>
    </row>
    <row r="9" spans="1:25" x14ac:dyDescent="0.2">
      <c r="A9" s="36"/>
      <c r="B9" s="36" t="s">
        <v>1</v>
      </c>
      <c r="C9" s="35"/>
      <c r="D9" s="44">
        <f>SUMIF(IS!J:J,B9,IS!I:I)</f>
        <v>3690416.8260960001</v>
      </c>
      <c r="E9" s="45"/>
      <c r="F9" s="45"/>
      <c r="G9" s="45"/>
      <c r="H9" s="44">
        <f>SUMIF('IS - monthly'!$T:$T,$B9,'IS - monthly'!E:E)</f>
        <v>307534.73550800001</v>
      </c>
      <c r="I9" s="44">
        <f>SUMIF('IS - monthly'!$T:$T,$B9,'IS - monthly'!F:F)</f>
        <v>307534.73550800001</v>
      </c>
      <c r="J9" s="44">
        <f>SUMIF('IS - monthly'!$T:$T,$B9,'IS - monthly'!G:G)</f>
        <v>307534.73550800001</v>
      </c>
      <c r="K9" s="45">
        <f t="shared" si="1"/>
        <v>922604.20652400004</v>
      </c>
      <c r="L9" s="44">
        <f>SUMIF('IS - monthly'!$T:$T,$B9,'IS - monthly'!H:H)</f>
        <v>307534.73550800001</v>
      </c>
      <c r="M9" s="44">
        <f>SUMIF('IS - monthly'!$T:$T,$B9,'IS - monthly'!I:I)</f>
        <v>307534.73550800001</v>
      </c>
      <c r="N9" s="44">
        <f>SUMIF('IS - monthly'!$T:$T,$B9,'IS - monthly'!J:J)</f>
        <v>307534.73550800001</v>
      </c>
      <c r="O9" s="45">
        <f t="shared" si="2"/>
        <v>922604.20652400004</v>
      </c>
      <c r="P9" s="44">
        <f>SUMIF('IS - monthly'!$T:$T,$B9,'IS - monthly'!K:K)</f>
        <v>307534.73550800001</v>
      </c>
      <c r="Q9" s="44">
        <f>SUMIF('IS - monthly'!$T:$T,$B9,'IS - monthly'!L:L)</f>
        <v>307534.73550800001</v>
      </c>
      <c r="R9" s="44">
        <f>SUMIF('IS - monthly'!$T:$T,$B9,'IS - monthly'!M:M)</f>
        <v>307534.73550800001</v>
      </c>
      <c r="S9" s="45">
        <f t="shared" si="3"/>
        <v>922604.20652400004</v>
      </c>
      <c r="T9" s="44">
        <f>SUMIF('IS - monthly'!$T:$T,$B9,'IS - monthly'!N:N)</f>
        <v>307534.73550800001</v>
      </c>
      <c r="U9" s="44">
        <f>SUMIF('IS - monthly'!$T:$T,$B9,'IS - monthly'!O:O)</f>
        <v>307534.73550800001</v>
      </c>
      <c r="V9" s="44">
        <f>SUMIF('IS - monthly'!$T:$T,$B9,'IS - monthly'!P:P)</f>
        <v>307534.73550800001</v>
      </c>
      <c r="W9" s="45">
        <f t="shared" si="4"/>
        <v>922604.20652400004</v>
      </c>
      <c r="X9" s="109"/>
      <c r="Y9" s="37">
        <f t="shared" si="5"/>
        <v>3690416.8260960001</v>
      </c>
    </row>
    <row r="10" spans="1:25" x14ac:dyDescent="0.2">
      <c r="A10" s="36"/>
      <c r="B10" s="36" t="s">
        <v>118</v>
      </c>
      <c r="C10" s="35"/>
      <c r="D10" s="44">
        <f>SUMIF(IS!J:J,B10,IS!I:I)</f>
        <v>936140.97000000009</v>
      </c>
      <c r="E10" s="45"/>
      <c r="F10" s="45"/>
      <c r="G10" s="45"/>
      <c r="H10" s="44">
        <f>SUMIF('IS - monthly'!$T:$T,$B10,'IS - monthly'!E:E)</f>
        <v>0</v>
      </c>
      <c r="I10" s="44">
        <f>SUMIF('IS - monthly'!$T:$T,$B10,'IS - monthly'!F:F)</f>
        <v>0</v>
      </c>
      <c r="J10" s="44">
        <f>SUMIF('IS - monthly'!$T:$T,$B10,'IS - monthly'!G:G)</f>
        <v>0</v>
      </c>
      <c r="K10" s="45">
        <f t="shared" si="1"/>
        <v>0</v>
      </c>
      <c r="L10" s="44">
        <f>SUMIF('IS - monthly'!$T:$T,$B10,'IS - monthly'!H:H)</f>
        <v>0</v>
      </c>
      <c r="M10" s="44">
        <f>SUMIF('IS - monthly'!$T:$T,$B10,'IS - monthly'!I:I)</f>
        <v>340414.89818181819</v>
      </c>
      <c r="N10" s="44">
        <f>SUMIF('IS - monthly'!$T:$T,$B10,'IS - monthly'!J:J)</f>
        <v>85103.724545454548</v>
      </c>
      <c r="O10" s="45">
        <f t="shared" si="2"/>
        <v>425518.62272727274</v>
      </c>
      <c r="P10" s="44">
        <f>SUMIF('IS - monthly'!$T:$T,$B10,'IS - monthly'!K:K)</f>
        <v>85103.724545454548</v>
      </c>
      <c r="Q10" s="44">
        <f>SUMIF('IS - monthly'!$T:$T,$B10,'IS - monthly'!L:L)</f>
        <v>85103.724545454548</v>
      </c>
      <c r="R10" s="44">
        <f>SUMIF('IS - monthly'!$T:$T,$B10,'IS - monthly'!M:M)</f>
        <v>85103.724545454548</v>
      </c>
      <c r="S10" s="45">
        <f t="shared" si="3"/>
        <v>255311.17363636364</v>
      </c>
      <c r="T10" s="44">
        <f>SUMIF('IS - monthly'!$T:$T,$B10,'IS - monthly'!N:N)</f>
        <v>85103.724545454548</v>
      </c>
      <c r="U10" s="44">
        <f>SUMIF('IS - monthly'!$T:$T,$B10,'IS - monthly'!O:O)</f>
        <v>85103.724545454548</v>
      </c>
      <c r="V10" s="44">
        <f>SUMIF('IS - monthly'!$T:$T,$B10,'IS - monthly'!P:P)</f>
        <v>85103.724545454548</v>
      </c>
      <c r="W10" s="45">
        <f t="shared" si="4"/>
        <v>255311.17363636364</v>
      </c>
      <c r="X10" s="109"/>
      <c r="Y10" s="37">
        <f t="shared" si="5"/>
        <v>936140.97</v>
      </c>
    </row>
    <row r="11" spans="1:25" x14ac:dyDescent="0.2">
      <c r="A11" s="36"/>
      <c r="B11" s="36" t="s">
        <v>2</v>
      </c>
      <c r="C11" s="35"/>
      <c r="D11" s="44">
        <f>SUMIF(IS!J:J,B11,IS!I:I)</f>
        <v>1120500</v>
      </c>
      <c r="E11" s="45"/>
      <c r="F11" s="45"/>
      <c r="G11" s="45"/>
      <c r="H11" s="44">
        <f>SUMIF('IS - monthly'!$T:$T,$B11,'IS - monthly'!E:E)</f>
        <v>0</v>
      </c>
      <c r="I11" s="44">
        <f>SUMIF('IS - monthly'!$T:$T,$B11,'IS - monthly'!F:F)</f>
        <v>43306.686046511619</v>
      </c>
      <c r="J11" s="44">
        <f>SUMIF('IS - monthly'!$T:$T,$B11,'IS - monthly'!G:G)</f>
        <v>103235.59431524547</v>
      </c>
      <c r="K11" s="45">
        <f t="shared" si="1"/>
        <v>146542.28036175709</v>
      </c>
      <c r="L11" s="44">
        <f>SUMIF('IS - monthly'!$T:$T,$B11,'IS - monthly'!H:H)</f>
        <v>17488.355943152455</v>
      </c>
      <c r="M11" s="44">
        <f>SUMIF('IS - monthly'!$T:$T,$B11,'IS - monthly'!I:I)</f>
        <v>239599.23067888184</v>
      </c>
      <c r="N11" s="44">
        <f>SUMIF('IS - monthly'!$T:$T,$B11,'IS - monthly'!J:J)</f>
        <v>137326.50340615457</v>
      </c>
      <c r="O11" s="45">
        <f t="shared" si="2"/>
        <v>394414.09002818889</v>
      </c>
      <c r="P11" s="44">
        <f>SUMIF('IS - monthly'!$T:$T,$B11,'IS - monthly'!K:K)</f>
        <v>51579.265034061544</v>
      </c>
      <c r="Q11" s="44">
        <f>SUMIF('IS - monthly'!$T:$T,$B11,'IS - monthly'!L:L)</f>
        <v>137326.50340615457</v>
      </c>
      <c r="R11" s="44">
        <f>SUMIF('IS - monthly'!$T:$T,$B11,'IS - monthly'!M:M)</f>
        <v>137326.50340615457</v>
      </c>
      <c r="S11" s="45">
        <f t="shared" si="3"/>
        <v>326232.27184637066</v>
      </c>
      <c r="T11" s="44">
        <f>SUMIF('IS - monthly'!$T:$T,$B11,'IS - monthly'!N:N)</f>
        <v>51579.265034061544</v>
      </c>
      <c r="U11" s="44">
        <f>SUMIF('IS - monthly'!$T:$T,$B11,'IS - monthly'!O:O)</f>
        <v>137326.50340615457</v>
      </c>
      <c r="V11" s="44">
        <f>SUMIF('IS - monthly'!$T:$T,$B11,'IS - monthly'!P:P)</f>
        <v>64405.589323467226</v>
      </c>
      <c r="W11" s="45">
        <f t="shared" si="4"/>
        <v>253311.35776368334</v>
      </c>
      <c r="X11" s="109"/>
      <c r="Y11" s="37">
        <f t="shared" si="5"/>
        <v>1120500</v>
      </c>
    </row>
    <row r="12" spans="1:25" x14ac:dyDescent="0.2">
      <c r="A12" s="36"/>
      <c r="B12" s="36" t="s">
        <v>3</v>
      </c>
      <c r="C12" s="35"/>
      <c r="D12" s="44">
        <f>SUMIF(IS!J:J,B12,IS!I:I)</f>
        <v>625000</v>
      </c>
      <c r="E12" s="45"/>
      <c r="F12" s="45"/>
      <c r="G12" s="45"/>
      <c r="H12" s="44">
        <f>SUMIF('IS - monthly'!$T:$T,$B12,'IS - monthly'!E:E)</f>
        <v>52083.333333333328</v>
      </c>
      <c r="I12" s="44">
        <f>SUMIF('IS - monthly'!$T:$T,$B12,'IS - monthly'!F:F)</f>
        <v>52083.333333333328</v>
      </c>
      <c r="J12" s="44">
        <f>SUMIF('IS - monthly'!$T:$T,$B12,'IS - monthly'!G:G)</f>
        <v>52083.333333333328</v>
      </c>
      <c r="K12" s="45">
        <f t="shared" si="1"/>
        <v>156250</v>
      </c>
      <c r="L12" s="44">
        <f>SUMIF('IS - monthly'!$T:$T,$B12,'IS - monthly'!H:H)</f>
        <v>52083.333333333328</v>
      </c>
      <c r="M12" s="44">
        <f>SUMIF('IS - monthly'!$T:$T,$B12,'IS - monthly'!I:I)</f>
        <v>52083.333333333328</v>
      </c>
      <c r="N12" s="44">
        <f>SUMIF('IS - monthly'!$T:$T,$B12,'IS - monthly'!J:J)</f>
        <v>52083.333333333328</v>
      </c>
      <c r="O12" s="45">
        <f t="shared" si="2"/>
        <v>156250</v>
      </c>
      <c r="P12" s="44">
        <f>SUMIF('IS - monthly'!$T:$T,$B12,'IS - monthly'!K:K)</f>
        <v>52083.333333333328</v>
      </c>
      <c r="Q12" s="44">
        <f>SUMIF('IS - monthly'!$T:$T,$B12,'IS - monthly'!L:L)</f>
        <v>52083.333333333328</v>
      </c>
      <c r="R12" s="44">
        <f>SUMIF('IS - monthly'!$T:$T,$B12,'IS - monthly'!M:M)</f>
        <v>52083.333333333328</v>
      </c>
      <c r="S12" s="45">
        <f t="shared" si="3"/>
        <v>156250</v>
      </c>
      <c r="T12" s="44">
        <f>SUMIF('IS - monthly'!$T:$T,$B12,'IS - monthly'!N:N)</f>
        <v>52083.333333333328</v>
      </c>
      <c r="U12" s="44">
        <f>SUMIF('IS - monthly'!$T:$T,$B12,'IS - monthly'!O:O)</f>
        <v>52083.333333333328</v>
      </c>
      <c r="V12" s="44">
        <f>SUMIF('IS - monthly'!$T:$T,$B12,'IS - monthly'!P:P)</f>
        <v>52083.333333333328</v>
      </c>
      <c r="W12" s="45">
        <f t="shared" si="4"/>
        <v>156250</v>
      </c>
      <c r="X12" s="109"/>
      <c r="Y12" s="37">
        <f t="shared" si="5"/>
        <v>625000</v>
      </c>
    </row>
    <row r="13" spans="1:25" x14ac:dyDescent="0.2">
      <c r="A13" s="36"/>
      <c r="B13" s="36" t="s">
        <v>4</v>
      </c>
      <c r="C13" s="35"/>
      <c r="D13" s="44">
        <f>SUMIF(IS!J:J,B13,IS!I:I)</f>
        <v>71889.2008396319</v>
      </c>
      <c r="E13" s="45"/>
      <c r="F13" s="45"/>
      <c r="G13" s="45"/>
      <c r="H13" s="44">
        <f>SUMIF('IS - monthly'!$T:$T,$B13,'IS - monthly'!E:E)</f>
        <v>4455.0668923458952</v>
      </c>
      <c r="I13" s="44">
        <f>SUMIF('IS - monthly'!$T:$T,$B13,'IS - monthly'!F:F)</f>
        <v>5794.3400123663278</v>
      </c>
      <c r="J13" s="44">
        <f>SUMIF('IS - monthly'!$T:$T,$B13,'IS - monthly'!G:G)</f>
        <v>7133.6131323867603</v>
      </c>
      <c r="K13" s="45">
        <f t="shared" si="1"/>
        <v>17383.020037098984</v>
      </c>
      <c r="L13" s="44">
        <f>SUMIF('IS - monthly'!$T:$T,$B13,'IS - monthly'!H:H)</f>
        <v>4481.8523547463037</v>
      </c>
      <c r="M13" s="44">
        <f>SUMIF('IS - monthly'!$T:$T,$B13,'IS - monthly'!I:I)</f>
        <v>7133.6131323867603</v>
      </c>
      <c r="N13" s="44">
        <f>SUMIF('IS - monthly'!$T:$T,$B13,'IS - monthly'!J:J)</f>
        <v>7133.6131323867603</v>
      </c>
      <c r="O13" s="45">
        <f t="shared" si="2"/>
        <v>18749.078619519823</v>
      </c>
      <c r="P13" s="44">
        <f>SUMIF('IS - monthly'!$T:$T,$B13,'IS - monthly'!K:K)</f>
        <v>4481.8523547463037</v>
      </c>
      <c r="Q13" s="44">
        <f>SUMIF('IS - monthly'!$T:$T,$B13,'IS - monthly'!L:L)</f>
        <v>7133.6131323867603</v>
      </c>
      <c r="R13" s="44">
        <f>SUMIF('IS - monthly'!$T:$T,$B13,'IS - monthly'!M:M)</f>
        <v>7133.6131323867603</v>
      </c>
      <c r="S13" s="45">
        <f t="shared" si="3"/>
        <v>18749.078619519823</v>
      </c>
      <c r="T13" s="44">
        <f>SUMIF('IS - monthly'!$T:$T,$B13,'IS - monthly'!N:N)</f>
        <v>4481.8523547463037</v>
      </c>
      <c r="U13" s="44">
        <f>SUMIF('IS - monthly'!$T:$T,$B13,'IS - monthly'!O:O)</f>
        <v>7133.6131323867603</v>
      </c>
      <c r="V13" s="44">
        <f>SUMIF('IS - monthly'!$T:$T,$B13,'IS - monthly'!P:P)</f>
        <v>5392.5580763601974</v>
      </c>
      <c r="W13" s="45">
        <f t="shared" si="4"/>
        <v>17008.023563493261</v>
      </c>
      <c r="X13" s="109"/>
      <c r="Y13" s="37">
        <f t="shared" si="5"/>
        <v>71889.2008396319</v>
      </c>
    </row>
    <row r="14" spans="1:25" x14ac:dyDescent="0.2">
      <c r="A14" s="36"/>
      <c r="B14" s="36" t="s">
        <v>106</v>
      </c>
      <c r="C14" s="35"/>
      <c r="D14" s="65">
        <f>SUMIF(IS!J:J,B14,IS!I:I)</f>
        <v>0</v>
      </c>
      <c r="E14" s="45"/>
      <c r="F14" s="45"/>
      <c r="G14" s="45"/>
      <c r="H14" s="65">
        <f>SUMIF('IS - monthly'!$T:$T,$B14,'IS - monthly'!E:E)</f>
        <v>0</v>
      </c>
      <c r="I14" s="65">
        <f>SUMIF('IS - monthly'!$T:$T,$B14,'IS - monthly'!F:F)</f>
        <v>0</v>
      </c>
      <c r="J14" s="65">
        <f>SUMIF('IS - monthly'!$T:$T,$B14,'IS - monthly'!G:G)</f>
        <v>0</v>
      </c>
      <c r="K14" s="45">
        <f t="shared" si="1"/>
        <v>0</v>
      </c>
      <c r="L14" s="65">
        <f>SUMIF('IS - monthly'!$T:$T,$B14,'IS - monthly'!H:H)</f>
        <v>0</v>
      </c>
      <c r="M14" s="65">
        <f>SUMIF('IS - monthly'!$T:$T,$B14,'IS - monthly'!I:I)</f>
        <v>0</v>
      </c>
      <c r="N14" s="65">
        <f>SUMIF('IS - monthly'!$T:$T,$B14,'IS - monthly'!J:J)</f>
        <v>0</v>
      </c>
      <c r="O14" s="45">
        <f t="shared" si="2"/>
        <v>0</v>
      </c>
      <c r="P14" s="65">
        <f>SUMIF('IS - monthly'!$T:$T,$B14,'IS - monthly'!K:K)</f>
        <v>0</v>
      </c>
      <c r="Q14" s="65">
        <f>SUMIF('IS - monthly'!$T:$T,$B14,'IS - monthly'!L:L)</f>
        <v>0</v>
      </c>
      <c r="R14" s="65">
        <f>SUMIF('IS - monthly'!$T:$T,$B14,'IS - monthly'!M:M)</f>
        <v>0</v>
      </c>
      <c r="S14" s="45">
        <f t="shared" si="3"/>
        <v>0</v>
      </c>
      <c r="T14" s="65">
        <f>SUMIF('IS - monthly'!$T:$T,$B14,'IS - monthly'!N:N)</f>
        <v>0</v>
      </c>
      <c r="U14" s="65">
        <f>SUMIF('IS - monthly'!$T:$T,$B14,'IS - monthly'!O:O)</f>
        <v>0</v>
      </c>
      <c r="V14" s="65">
        <f>SUMIF('IS - monthly'!$T:$T,$B14,'IS - monthly'!P:P)</f>
        <v>0</v>
      </c>
      <c r="W14" s="45">
        <f t="shared" si="4"/>
        <v>0</v>
      </c>
      <c r="X14" s="109"/>
      <c r="Y14" s="37">
        <f t="shared" si="5"/>
        <v>0</v>
      </c>
    </row>
    <row r="15" spans="1:25" x14ac:dyDescent="0.2">
      <c r="A15" s="36"/>
      <c r="B15" s="36" t="s">
        <v>5</v>
      </c>
      <c r="C15" s="35"/>
      <c r="D15" s="44">
        <f>SUMIF(IS!J:J,B15,IS!I:I)</f>
        <v>7521.0541896161412</v>
      </c>
      <c r="E15" s="45"/>
      <c r="F15" s="45"/>
      <c r="G15" s="45"/>
      <c r="H15" s="44">
        <f>SUMIF('IS - monthly'!$T:$T,$B15,'IS - monthly'!E:E)</f>
        <v>626.75451580134995</v>
      </c>
      <c r="I15" s="44">
        <f>SUMIF('IS - monthly'!$T:$T,$B15,'IS - monthly'!F:F)</f>
        <v>626.75451580134995</v>
      </c>
      <c r="J15" s="44">
        <f>SUMIF('IS - monthly'!$T:$T,$B15,'IS - monthly'!G:G)</f>
        <v>626.75451580134995</v>
      </c>
      <c r="K15" s="45">
        <f t="shared" si="1"/>
        <v>1880.2635474040499</v>
      </c>
      <c r="L15" s="44">
        <f>SUMIF('IS - monthly'!$T:$T,$B15,'IS - monthly'!H:H)</f>
        <v>626.75451580134995</v>
      </c>
      <c r="M15" s="44">
        <f>SUMIF('IS - monthly'!$T:$T,$B15,'IS - monthly'!I:I)</f>
        <v>626.75451580134995</v>
      </c>
      <c r="N15" s="44">
        <f>SUMIF('IS - monthly'!$T:$T,$B15,'IS - monthly'!J:J)</f>
        <v>626.75451580134995</v>
      </c>
      <c r="O15" s="45">
        <f t="shared" si="2"/>
        <v>1880.2635474040499</v>
      </c>
      <c r="P15" s="44">
        <f>SUMIF('IS - monthly'!$T:$T,$B15,'IS - monthly'!K:K)</f>
        <v>626.75451580134995</v>
      </c>
      <c r="Q15" s="44">
        <f>SUMIF('IS - monthly'!$T:$T,$B15,'IS - monthly'!L:L)</f>
        <v>626.75451580134995</v>
      </c>
      <c r="R15" s="44">
        <f>SUMIF('IS - monthly'!$T:$T,$B15,'IS - monthly'!M:M)</f>
        <v>626.75451580134995</v>
      </c>
      <c r="S15" s="45">
        <f t="shared" si="3"/>
        <v>1880.2635474040499</v>
      </c>
      <c r="T15" s="44">
        <f>SUMIF('IS - monthly'!$T:$T,$B15,'IS - monthly'!N:N)</f>
        <v>626.75451580134995</v>
      </c>
      <c r="U15" s="44">
        <f>SUMIF('IS - monthly'!$T:$T,$B15,'IS - monthly'!O:O)</f>
        <v>626.75451580134995</v>
      </c>
      <c r="V15" s="44">
        <f>SUMIF('IS - monthly'!$T:$T,$B15,'IS - monthly'!P:P)</f>
        <v>626.75451580134995</v>
      </c>
      <c r="W15" s="45">
        <f t="shared" si="4"/>
        <v>1880.2635474040499</v>
      </c>
      <c r="X15" s="109"/>
      <c r="Y15" s="38">
        <f t="shared" si="5"/>
        <v>7521.0541896161994</v>
      </c>
    </row>
    <row r="16" spans="1:25" x14ac:dyDescent="0.2">
      <c r="A16" s="36"/>
      <c r="B16" s="46" t="s">
        <v>6</v>
      </c>
      <c r="C16" s="35"/>
      <c r="D16" s="89">
        <f>SUM(D7:D15)</f>
        <v>26165296.435365148</v>
      </c>
      <c r="E16" s="63"/>
      <c r="F16" s="63"/>
      <c r="G16" s="63"/>
      <c r="H16" s="89">
        <f>SUM(H7:H15)</f>
        <v>2007518.9222694705</v>
      </c>
      <c r="I16" s="89">
        <f>SUM(I7:I15)</f>
        <v>2052164.8814360027</v>
      </c>
      <c r="J16" s="89">
        <f>SUM(J7:J15)</f>
        <v>2113433.0628247573</v>
      </c>
      <c r="K16" s="89">
        <f>SUM(H16:J16)</f>
        <v>6173116.8665302303</v>
      </c>
      <c r="L16" s="89">
        <f>SUM(L7:L15)</f>
        <v>2025034.0636750234</v>
      </c>
      <c r="M16" s="89">
        <f>SUM(M7:M15)</f>
        <v>2590211.5973702124</v>
      </c>
      <c r="N16" s="89">
        <f>SUM(N7:N15)</f>
        <v>2232627.6964611211</v>
      </c>
      <c r="O16" s="89">
        <f>SUM(L16:N16)</f>
        <v>6847873.3575063571</v>
      </c>
      <c r="P16" s="89">
        <f>SUM(P7:P15)</f>
        <v>2144228.6973113874</v>
      </c>
      <c r="Q16" s="89">
        <f>SUM(Q7:Q15)</f>
        <v>2232627.6964611211</v>
      </c>
      <c r="R16" s="89">
        <f>SUM(R7:R15)</f>
        <v>2232627.6964611211</v>
      </c>
      <c r="S16" s="89">
        <f>SUM(P16:R16)</f>
        <v>6609484.0902336296</v>
      </c>
      <c r="T16" s="89">
        <f>SUM(T7:T15)</f>
        <v>2144228.6973113874</v>
      </c>
      <c r="U16" s="89">
        <f>SUM(U7:U15)</f>
        <v>2232627.6964611211</v>
      </c>
      <c r="V16" s="89">
        <f>SUM(V7:V15)</f>
        <v>2157965.7273224071</v>
      </c>
      <c r="W16" s="89">
        <f>SUM(T16:V16)</f>
        <v>6534822.121094916</v>
      </c>
      <c r="X16" s="110"/>
      <c r="Y16" s="86">
        <f>SUM(K16,O16,S16,W16)</f>
        <v>26165296.435365133</v>
      </c>
    </row>
    <row r="17" spans="1:25" x14ac:dyDescent="0.2">
      <c r="A17" s="36"/>
      <c r="B17" s="49"/>
      <c r="C17" s="35"/>
      <c r="D17" s="90"/>
      <c r="E17" s="50"/>
      <c r="F17" s="50"/>
      <c r="G17" s="5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09"/>
      <c r="Y17" s="37"/>
    </row>
    <row r="18" spans="1:25" ht="15" x14ac:dyDescent="0.25">
      <c r="A18" s="51" t="s">
        <v>110</v>
      </c>
      <c r="B18" s="1"/>
      <c r="C18" s="35"/>
      <c r="D18" s="55" t="s">
        <v>171</v>
      </c>
      <c r="E18"/>
      <c r="F18" s="108">
        <v>194</v>
      </c>
      <c r="G18" s="5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09"/>
      <c r="Y18" s="37"/>
    </row>
    <row r="19" spans="1:25" ht="15" x14ac:dyDescent="0.25">
      <c r="A19" s="53" t="s">
        <v>7</v>
      </c>
      <c r="B19" s="1"/>
      <c r="C19" s="35"/>
      <c r="D19" s="55"/>
      <c r="E19"/>
      <c r="F19" t="s">
        <v>172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09"/>
      <c r="Y19" s="37"/>
    </row>
    <row r="20" spans="1:25" ht="15" x14ac:dyDescent="0.25">
      <c r="A20" s="36"/>
      <c r="B20" s="1" t="s">
        <v>8</v>
      </c>
      <c r="C20" s="35"/>
      <c r="D20" s="54">
        <f>SUMIF(IS!J:J,B20,IS!I:I)</f>
        <v>1603800.1647999999</v>
      </c>
      <c r="E20"/>
      <c r="F20" s="54">
        <f>SUMIFS(Staff!G:G, Staff!K:K, "&gt;0", Staff!B:B, "7000 *")+SUMIFS(Staff!G:G, Staff!K:K, "&gt;0", Staff!B:B, "7300 *")</f>
        <v>13</v>
      </c>
      <c r="G20" s="55"/>
      <c r="H20" s="54">
        <f>SUMIF('IS - monthly'!$T:$T,$B20,'IS - monthly'!E:E)</f>
        <v>53892.083333333328</v>
      </c>
      <c r="I20" s="54">
        <f>SUMIF('IS - monthly'!$T:$T,$B20,'IS - monthly'!F:F)</f>
        <v>53892.083333333328</v>
      </c>
      <c r="J20" s="54">
        <f>SUMIF('IS - monthly'!$T:$T,$B20,'IS - monthly'!G:G)</f>
        <v>160235.99053333333</v>
      </c>
      <c r="K20" s="56">
        <f t="shared" ref="K20:K26" si="6">SUM(H20:J20)</f>
        <v>268020.15720000002</v>
      </c>
      <c r="L20" s="54">
        <f>SUMIF('IS - monthly'!$T:$T,$B20,'IS - monthly'!H:H)</f>
        <v>160235.99053333333</v>
      </c>
      <c r="M20" s="54">
        <f>SUMIF('IS - monthly'!$T:$T,$B20,'IS - monthly'!I:I)</f>
        <v>160235.99053333333</v>
      </c>
      <c r="N20" s="54">
        <f>SUMIF('IS - monthly'!$T:$T,$B20,'IS - monthly'!J:J)</f>
        <v>160235.99053333333</v>
      </c>
      <c r="O20" s="56">
        <f t="shared" ref="O20:O26" si="7">SUM(L20:N20)</f>
        <v>480707.97159999999</v>
      </c>
      <c r="P20" s="54">
        <f>SUMIF('IS - monthly'!$T:$T,$B20,'IS - monthly'!K:K)</f>
        <v>160235.99053333333</v>
      </c>
      <c r="Q20" s="54">
        <f>SUMIF('IS - monthly'!$T:$T,$B20,'IS - monthly'!L:L)</f>
        <v>160235.99053333333</v>
      </c>
      <c r="R20" s="54">
        <f>SUMIF('IS - monthly'!$T:$T,$B20,'IS - monthly'!M:M)</f>
        <v>160235.99053333333</v>
      </c>
      <c r="S20" s="56">
        <f t="shared" ref="S20:S26" si="8">SUM(P20:R20)</f>
        <v>480707.97159999999</v>
      </c>
      <c r="T20" s="54">
        <f>SUMIF('IS - monthly'!$T:$T,$B20,'IS - monthly'!N:N)</f>
        <v>160235.99053333333</v>
      </c>
      <c r="U20" s="54">
        <f>SUMIF('IS - monthly'!$T:$T,$B20,'IS - monthly'!O:O)</f>
        <v>160235.99053333333</v>
      </c>
      <c r="V20" s="54">
        <f>SUMIF('IS - monthly'!$T:$T,$B20,'IS - monthly'!P:P)</f>
        <v>53892.083333333328</v>
      </c>
      <c r="W20" s="56">
        <f t="shared" ref="W20:W26" si="9">SUM(T20:V20)</f>
        <v>374364.06439999997</v>
      </c>
      <c r="X20" s="109"/>
      <c r="Y20" s="37">
        <f t="shared" ref="Y20:Y27" si="10">SUM(K20,O20,S20,W20)</f>
        <v>1603800.1648000001</v>
      </c>
    </row>
    <row r="21" spans="1:25" ht="15" x14ac:dyDescent="0.25">
      <c r="A21" s="36"/>
      <c r="B21" s="1" t="s">
        <v>9</v>
      </c>
      <c r="C21" s="35"/>
      <c r="D21" s="54">
        <f>SUMIF(IS!J:J,B21,IS!I:I)</f>
        <v>5400770.3920281604</v>
      </c>
      <c r="E21"/>
      <c r="F21" s="54">
        <f>SUMIFS(Staff!G:G, Staff!K:K, "&gt;0", Staff!B:B, "7010 *")+SUMIFS(Staff!G:G, Staff!K:K, "&gt;0", Staff!B:B, "7012 *")+SUMIFS(Staff!G:G, Staff!K:K, "&gt;0", Staff!B:B, "7013 *")+SUMIFS(Staff!G:G, Staff!K:K, "&gt;0", Staff!B:B, "7014 *")</f>
        <v>74.25</v>
      </c>
      <c r="G21" s="55"/>
      <c r="H21" s="54">
        <f>SUMIF('IS - monthly'!$T:$T,$B21,'IS - monthly'!E:E)</f>
        <v>11450.036002346675</v>
      </c>
      <c r="I21" s="54">
        <f>SUMIF('IS - monthly'!$T:$T,$B21,'IS - monthly'!F:F)</f>
        <v>450064.19933567994</v>
      </c>
      <c r="J21" s="54">
        <f>SUMIF('IS - monthly'!$T:$T,$B21,'IS - monthly'!G:G)</f>
        <v>450064.19933567994</v>
      </c>
      <c r="K21" s="56">
        <f t="shared" si="6"/>
        <v>911578.43467370654</v>
      </c>
      <c r="L21" s="54">
        <f>SUMIF('IS - monthly'!$T:$T,$B21,'IS - monthly'!H:H)</f>
        <v>450064.19933567994</v>
      </c>
      <c r="M21" s="54">
        <f>SUMIF('IS - monthly'!$T:$T,$B21,'IS - monthly'!I:I)</f>
        <v>450064.19933567994</v>
      </c>
      <c r="N21" s="54">
        <f>SUMIF('IS - monthly'!$T:$T,$B21,'IS - monthly'!J:J)</f>
        <v>450064.19933567994</v>
      </c>
      <c r="O21" s="56">
        <f t="shared" si="7"/>
        <v>1350192.5980070399</v>
      </c>
      <c r="P21" s="54">
        <f>SUMIF('IS - monthly'!$T:$T,$B21,'IS - monthly'!K:K)</f>
        <v>450064.19933567994</v>
      </c>
      <c r="Q21" s="54">
        <f>SUMIF('IS - monthly'!$T:$T,$B21,'IS - monthly'!L:L)</f>
        <v>450064.19933567994</v>
      </c>
      <c r="R21" s="54">
        <f>SUMIF('IS - monthly'!$T:$T,$B21,'IS - monthly'!M:M)</f>
        <v>450064.19933567994</v>
      </c>
      <c r="S21" s="56">
        <f t="shared" si="8"/>
        <v>1350192.5980070399</v>
      </c>
      <c r="T21" s="54">
        <f>SUMIF('IS - monthly'!$T:$T,$B21,'IS - monthly'!N:N)</f>
        <v>450064.19933567994</v>
      </c>
      <c r="U21" s="54">
        <f>SUMIF('IS - monthly'!$T:$T,$B21,'IS - monthly'!O:O)</f>
        <v>450064.19933567994</v>
      </c>
      <c r="V21" s="54">
        <f>SUMIF('IS - monthly'!$T:$T,$B21,'IS - monthly'!P:P)</f>
        <v>888678.36266901321</v>
      </c>
      <c r="W21" s="56">
        <f t="shared" si="9"/>
        <v>1788806.7613403732</v>
      </c>
      <c r="X21" s="109"/>
      <c r="Y21" s="37">
        <f t="shared" si="10"/>
        <v>5400770.3920281595</v>
      </c>
    </row>
    <row r="22" spans="1:25" ht="15" x14ac:dyDescent="0.25">
      <c r="A22" s="36"/>
      <c r="B22" s="1" t="s">
        <v>10</v>
      </c>
      <c r="C22" s="35"/>
      <c r="D22" s="54">
        <f>SUMIF(IS!J:J,B22,IS!I:I)</f>
        <v>1710708</v>
      </c>
      <c r="E22"/>
      <c r="F22" s="54">
        <f>SUMIFS(Staff!G:G, Staff!K:K, "&gt;0", Staff!B:B, "7011 *")</f>
        <v>25</v>
      </c>
      <c r="G22" s="55"/>
      <c r="H22" s="54">
        <f>SUMIF('IS - monthly'!$T:$T,$B22,'IS - monthly'!E:E)</f>
        <v>0</v>
      </c>
      <c r="I22" s="54">
        <f>SUMIF('IS - monthly'!$T:$T,$B22,'IS - monthly'!F:F)</f>
        <v>142559</v>
      </c>
      <c r="J22" s="54">
        <f>SUMIF('IS - monthly'!$T:$T,$B22,'IS - monthly'!G:G)</f>
        <v>142559</v>
      </c>
      <c r="K22" s="56">
        <f t="shared" si="6"/>
        <v>285118</v>
      </c>
      <c r="L22" s="54">
        <f>SUMIF('IS - monthly'!$T:$T,$B22,'IS - monthly'!H:H)</f>
        <v>142559</v>
      </c>
      <c r="M22" s="54">
        <f>SUMIF('IS - monthly'!$T:$T,$B22,'IS - monthly'!I:I)</f>
        <v>142559</v>
      </c>
      <c r="N22" s="54">
        <f>SUMIF('IS - monthly'!$T:$T,$B22,'IS - monthly'!J:J)</f>
        <v>142559</v>
      </c>
      <c r="O22" s="56">
        <f t="shared" si="7"/>
        <v>427677</v>
      </c>
      <c r="P22" s="54">
        <f>SUMIF('IS - monthly'!$T:$T,$B22,'IS - monthly'!K:K)</f>
        <v>142559</v>
      </c>
      <c r="Q22" s="54">
        <f>SUMIF('IS - monthly'!$T:$T,$B22,'IS - monthly'!L:L)</f>
        <v>142559</v>
      </c>
      <c r="R22" s="54">
        <f>SUMIF('IS - monthly'!$T:$T,$B22,'IS - monthly'!M:M)</f>
        <v>142559</v>
      </c>
      <c r="S22" s="56">
        <f t="shared" si="8"/>
        <v>427677</v>
      </c>
      <c r="T22" s="54">
        <f>SUMIF('IS - monthly'!$T:$T,$B22,'IS - monthly'!N:N)</f>
        <v>142559</v>
      </c>
      <c r="U22" s="54">
        <f>SUMIF('IS - monthly'!$T:$T,$B22,'IS - monthly'!O:O)</f>
        <v>142559</v>
      </c>
      <c r="V22" s="54">
        <f>SUMIF('IS - monthly'!$T:$T,$B22,'IS - monthly'!P:P)</f>
        <v>285118</v>
      </c>
      <c r="W22" s="56">
        <f t="shared" si="9"/>
        <v>570236</v>
      </c>
      <c r="X22" s="109"/>
      <c r="Y22" s="37">
        <f t="shared" si="10"/>
        <v>1710708</v>
      </c>
    </row>
    <row r="23" spans="1:25" ht="15" x14ac:dyDescent="0.25">
      <c r="A23" s="36"/>
      <c r="B23" s="1" t="s">
        <v>11</v>
      </c>
      <c r="C23" s="35"/>
      <c r="D23" s="54">
        <f>SUMIF(IS!J:J,B23,IS!I:I)</f>
        <v>4504603.5150668686</v>
      </c>
      <c r="E23"/>
      <c r="F23" s="54">
        <f>SUMIFS(Staff!G:G, Staff!K:K, "&gt;0", Staff!B:B, "7020 *")+SUMIFS(Staff!G:G, Staff!K:K, "&gt;0", Staff!B:B, "7030 *")+SUMIFS(Staff!G:G, Staff!K:K, "&gt;0", Staff!B:B, "7100 *")+SUMIFS(Staff!G:G, Staff!K:K, "&gt;0", Staff!B:B, "7110 *")</f>
        <v>53.6</v>
      </c>
      <c r="G23" s="55"/>
      <c r="H23" s="54">
        <f>SUMIF('IS - monthly'!$T:$T,$B23,'IS - monthly'!E:E)</f>
        <v>238700.25355216031</v>
      </c>
      <c r="I23" s="54">
        <f>SUMIF('IS - monthly'!$T:$T,$B23,'IS - monthly'!F:F)</f>
        <v>347656.19873924449</v>
      </c>
      <c r="J23" s="54">
        <f>SUMIF('IS - monthly'!$T:$T,$B23,'IS - monthly'!G:G)</f>
        <v>420153.81059299537</v>
      </c>
      <c r="K23" s="56">
        <f t="shared" si="6"/>
        <v>1006510.2628844002</v>
      </c>
      <c r="L23" s="54">
        <f>SUMIF('IS - monthly'!$T:$T,$B23,'IS - monthly'!H:H)</f>
        <v>332708.53912256868</v>
      </c>
      <c r="M23" s="54">
        <f>SUMIF('IS - monthly'!$T:$T,$B23,'IS - monthly'!I:I)</f>
        <v>420153.81059299537</v>
      </c>
      <c r="N23" s="54">
        <f>SUMIF('IS - monthly'!$T:$T,$B23,'IS - monthly'!J:J)</f>
        <v>420153.81059299537</v>
      </c>
      <c r="O23" s="56">
        <f t="shared" si="7"/>
        <v>1173016.1603085594</v>
      </c>
      <c r="P23" s="54">
        <f>SUMIF('IS - monthly'!$T:$T,$B23,'IS - monthly'!K:K)</f>
        <v>332708.53912256868</v>
      </c>
      <c r="Q23" s="54">
        <f>SUMIF('IS - monthly'!$T:$T,$B23,'IS - monthly'!L:L)</f>
        <v>420153.81059299537</v>
      </c>
      <c r="R23" s="54">
        <f>SUMIF('IS - monthly'!$T:$T,$B23,'IS - monthly'!M:M)</f>
        <v>420153.81059299537</v>
      </c>
      <c r="S23" s="56">
        <f t="shared" si="8"/>
        <v>1173016.1603085594</v>
      </c>
      <c r="T23" s="54">
        <f>SUMIF('IS - monthly'!$T:$T,$B23,'IS - monthly'!N:N)</f>
        <v>332708.53912256868</v>
      </c>
      <c r="U23" s="54">
        <f>SUMIF('IS - monthly'!$T:$T,$B23,'IS - monthly'!O:O)</f>
        <v>420153.81059299537</v>
      </c>
      <c r="V23" s="54">
        <f>SUMIF('IS - monthly'!$T:$T,$B23,'IS - monthly'!P:P)</f>
        <v>399198.58184978587</v>
      </c>
      <c r="W23" s="56">
        <f t="shared" si="9"/>
        <v>1152060.9315653499</v>
      </c>
      <c r="X23" s="109"/>
      <c r="Y23" s="37">
        <f t="shared" si="10"/>
        <v>4504603.5150668696</v>
      </c>
    </row>
    <row r="24" spans="1:25" ht="15" x14ac:dyDescent="0.25">
      <c r="A24" s="36"/>
      <c r="B24" s="1" t="s">
        <v>12</v>
      </c>
      <c r="C24" s="35"/>
      <c r="D24" s="54">
        <f>SUMIF(IS!J:J,B24,IS!I:I)</f>
        <v>1114930</v>
      </c>
      <c r="E24"/>
      <c r="F24" s="54">
        <f>SUMIFS(Staff!G:G, Staff!K:K, "&gt;0", Staff!B:B, "7130 *")+SUMIFS(Staff!G:G, Staff!K:K, "&gt;0", Staff!B:B, "7131 *")+SUMIFS(Staff!G:G, Staff!K:K, "&gt;0", Staff!B:B, "7140 *")+SUMIFS(Staff!G:G, Staff!K:K, "&gt;0", Staff!B:B, "7150 *")</f>
        <v>15</v>
      </c>
      <c r="G24" s="55"/>
      <c r="H24" s="54">
        <f>SUMIF('IS - monthly'!$T:$T,$B24,'IS - monthly'!E:E)</f>
        <v>92910.833333333328</v>
      </c>
      <c r="I24" s="54">
        <f>SUMIF('IS - monthly'!$T:$T,$B24,'IS - monthly'!F:F)</f>
        <v>92910.833333333328</v>
      </c>
      <c r="J24" s="54">
        <f>SUMIF('IS - monthly'!$T:$T,$B24,'IS - monthly'!G:G)</f>
        <v>92910.833333333328</v>
      </c>
      <c r="K24" s="56">
        <f t="shared" si="6"/>
        <v>278732.5</v>
      </c>
      <c r="L24" s="54">
        <f>SUMIF('IS - monthly'!$T:$T,$B24,'IS - monthly'!H:H)</f>
        <v>92910.833333333328</v>
      </c>
      <c r="M24" s="54">
        <f>SUMIF('IS - monthly'!$T:$T,$B24,'IS - monthly'!I:I)</f>
        <v>92910.833333333328</v>
      </c>
      <c r="N24" s="54">
        <f>SUMIF('IS - monthly'!$T:$T,$B24,'IS - monthly'!J:J)</f>
        <v>92910.833333333328</v>
      </c>
      <c r="O24" s="56">
        <f t="shared" si="7"/>
        <v>278732.5</v>
      </c>
      <c r="P24" s="54">
        <f>SUMIF('IS - monthly'!$T:$T,$B24,'IS - monthly'!K:K)</f>
        <v>92910.833333333328</v>
      </c>
      <c r="Q24" s="54">
        <f>SUMIF('IS - monthly'!$T:$T,$B24,'IS - monthly'!L:L)</f>
        <v>92910.833333333328</v>
      </c>
      <c r="R24" s="54">
        <f>SUMIF('IS - monthly'!$T:$T,$B24,'IS - monthly'!M:M)</f>
        <v>92910.833333333328</v>
      </c>
      <c r="S24" s="56">
        <f t="shared" si="8"/>
        <v>278732.5</v>
      </c>
      <c r="T24" s="54">
        <f>SUMIF('IS - monthly'!$T:$T,$B24,'IS - monthly'!N:N)</f>
        <v>92910.833333333328</v>
      </c>
      <c r="U24" s="54">
        <f>SUMIF('IS - monthly'!$T:$T,$B24,'IS - monthly'!O:O)</f>
        <v>92910.833333333328</v>
      </c>
      <c r="V24" s="54">
        <f>SUMIF('IS - monthly'!$T:$T,$B24,'IS - monthly'!P:P)</f>
        <v>92910.833333333328</v>
      </c>
      <c r="W24" s="56">
        <f t="shared" si="9"/>
        <v>278732.5</v>
      </c>
      <c r="X24" s="109"/>
      <c r="Y24" s="37">
        <f t="shared" si="10"/>
        <v>1114930</v>
      </c>
    </row>
    <row r="25" spans="1:25" ht="15" x14ac:dyDescent="0.25">
      <c r="A25" s="36"/>
      <c r="B25" s="1" t="s">
        <v>119</v>
      </c>
      <c r="C25" s="35"/>
      <c r="D25" s="54">
        <f>SUMIF(IS!J:J,B25,IS!I:I)</f>
        <v>440460.46159999998</v>
      </c>
      <c r="E25"/>
      <c r="F25" s="54">
        <f>F18-SUM(F20:F24)</f>
        <v>13.150000000000006</v>
      </c>
      <c r="G25" s="55"/>
      <c r="H25" s="54">
        <f>SUMIF('IS - monthly'!$T:$T,$B25,'IS - monthly'!E:E)</f>
        <v>36705.038466666665</v>
      </c>
      <c r="I25" s="54">
        <f>SUMIF('IS - monthly'!$T:$T,$B25,'IS - monthly'!F:F)</f>
        <v>36705.038466666665</v>
      </c>
      <c r="J25" s="54">
        <f>SUMIF('IS - monthly'!$T:$T,$B25,'IS - monthly'!G:G)</f>
        <v>36705.038466666665</v>
      </c>
      <c r="K25" s="56">
        <f t="shared" si="6"/>
        <v>110115.1154</v>
      </c>
      <c r="L25" s="54">
        <f>SUMIF('IS - monthly'!$T:$T,$B25,'IS - monthly'!H:H)</f>
        <v>36705.038466666665</v>
      </c>
      <c r="M25" s="54">
        <f>SUMIF('IS - monthly'!$T:$T,$B25,'IS - monthly'!I:I)</f>
        <v>36705.038466666665</v>
      </c>
      <c r="N25" s="54">
        <f>SUMIF('IS - monthly'!$T:$T,$B25,'IS - monthly'!J:J)</f>
        <v>36705.038466666665</v>
      </c>
      <c r="O25" s="56">
        <f t="shared" si="7"/>
        <v>110115.1154</v>
      </c>
      <c r="P25" s="54">
        <f>SUMIF('IS - monthly'!$T:$T,$B25,'IS - monthly'!K:K)</f>
        <v>36705.038466666665</v>
      </c>
      <c r="Q25" s="54">
        <f>SUMIF('IS - monthly'!$T:$T,$B25,'IS - monthly'!L:L)</f>
        <v>36705.038466666665</v>
      </c>
      <c r="R25" s="54">
        <f>SUMIF('IS - monthly'!$T:$T,$B25,'IS - monthly'!M:M)</f>
        <v>36705.038466666665</v>
      </c>
      <c r="S25" s="56">
        <f t="shared" si="8"/>
        <v>110115.1154</v>
      </c>
      <c r="T25" s="54">
        <f>SUMIF('IS - monthly'!$T:$T,$B25,'IS - monthly'!N:N)</f>
        <v>36705.038466666665</v>
      </c>
      <c r="U25" s="54">
        <f>SUMIF('IS - monthly'!$T:$T,$B25,'IS - monthly'!O:O)</f>
        <v>36705.038466666665</v>
      </c>
      <c r="V25" s="54">
        <f>SUMIF('IS - monthly'!$T:$T,$B25,'IS - monthly'!P:P)</f>
        <v>36705.038466666665</v>
      </c>
      <c r="W25" s="56">
        <f t="shared" si="9"/>
        <v>110115.1154</v>
      </c>
      <c r="X25" s="109"/>
      <c r="Y25" s="37">
        <f t="shared" si="10"/>
        <v>440460.46159999998</v>
      </c>
    </row>
    <row r="26" spans="1:25" x14ac:dyDescent="0.2">
      <c r="A26" s="36"/>
      <c r="B26" s="1" t="s">
        <v>120</v>
      </c>
      <c r="C26" s="35"/>
      <c r="D26" s="54">
        <f>SUMIF(IS!J:J,B26,IS!I:I)</f>
        <v>2998784.3519717338</v>
      </c>
      <c r="E26" s="55"/>
      <c r="F26" s="107" t="s">
        <v>164</v>
      </c>
      <c r="G26" s="55"/>
      <c r="H26" s="54">
        <f>SUMIF('IS - monthly'!$T:$T,$B26,'IS - monthly'!E:E)</f>
        <v>250016.59368176185</v>
      </c>
      <c r="I26" s="54">
        <f>SUMIF('IS - monthly'!$T:$T,$B26,'IS - monthly'!F:F)</f>
        <v>250016.59368176185</v>
      </c>
      <c r="J26" s="54">
        <f>SUMIF('IS - monthly'!$T:$T,$B26,'IS - monthly'!G:G)</f>
        <v>250016.59368176185</v>
      </c>
      <c r="K26" s="56">
        <f t="shared" si="6"/>
        <v>750049.78104528552</v>
      </c>
      <c r="L26" s="54">
        <f>SUMIF('IS - monthly'!$T:$T,$B26,'IS - monthly'!H:H)</f>
        <v>250016.59368176185</v>
      </c>
      <c r="M26" s="54">
        <f>SUMIF('IS - monthly'!$T:$T,$B26,'IS - monthly'!I:I)</f>
        <v>250016.59368176185</v>
      </c>
      <c r="N26" s="54">
        <f>SUMIF('IS - monthly'!$T:$T,$B26,'IS - monthly'!J:J)</f>
        <v>250016.59368176185</v>
      </c>
      <c r="O26" s="56">
        <f t="shared" si="7"/>
        <v>750049.78104528552</v>
      </c>
      <c r="P26" s="54">
        <f>SUMIF('IS - monthly'!$T:$T,$B26,'IS - monthly'!K:K)</f>
        <v>250016.59368176185</v>
      </c>
      <c r="Q26" s="54">
        <f>SUMIF('IS - monthly'!$T:$T,$B26,'IS - monthly'!L:L)</f>
        <v>250016.59368176185</v>
      </c>
      <c r="R26" s="54">
        <f>SUMIF('IS - monthly'!$T:$T,$B26,'IS - monthly'!M:M)</f>
        <v>250016.59368176185</v>
      </c>
      <c r="S26" s="56">
        <f t="shared" si="8"/>
        <v>750049.78104528552</v>
      </c>
      <c r="T26" s="54">
        <f>SUMIF('IS - monthly'!$T:$T,$B26,'IS - monthly'!N:N)</f>
        <v>250016.59368176185</v>
      </c>
      <c r="U26" s="54">
        <f>SUMIF('IS - monthly'!$T:$T,$B26,'IS - monthly'!O:O)</f>
        <v>250016.59368176185</v>
      </c>
      <c r="V26" s="54">
        <f>SUMIF('IS - monthly'!$T:$T,$B26,'IS - monthly'!P:P)</f>
        <v>250016.59368176185</v>
      </c>
      <c r="W26" s="56">
        <f t="shared" si="9"/>
        <v>750049.78104528552</v>
      </c>
      <c r="X26" s="109"/>
      <c r="Y26" s="38">
        <f t="shared" si="10"/>
        <v>3000199.1241811421</v>
      </c>
    </row>
    <row r="27" spans="1:25" x14ac:dyDescent="0.2">
      <c r="A27" s="1"/>
      <c r="B27" s="46" t="s">
        <v>13</v>
      </c>
      <c r="C27" s="35"/>
      <c r="D27" s="89">
        <f>SUM(D20:D26)</f>
        <v>17774056.885466762</v>
      </c>
      <c r="E27" s="63"/>
      <c r="F27" s="61">
        <f>SUM(F26:F26)</f>
        <v>0</v>
      </c>
      <c r="G27" s="63"/>
      <c r="H27" s="89">
        <f>SUM(H20:H26)</f>
        <v>683674.8383696021</v>
      </c>
      <c r="I27" s="89">
        <f>SUM(I20:I26)</f>
        <v>1373803.9468900193</v>
      </c>
      <c r="J27" s="89">
        <f>SUM(J20:J26)</f>
        <v>1552645.4659437703</v>
      </c>
      <c r="K27" s="89">
        <f>SUM(H27:J27)</f>
        <v>3610124.2512033917</v>
      </c>
      <c r="L27" s="89">
        <f>SUM(L20:L26)</f>
        <v>1465200.1944733437</v>
      </c>
      <c r="M27" s="89">
        <f>SUM(M20:M26)</f>
        <v>1552645.4659437703</v>
      </c>
      <c r="N27" s="89">
        <f>SUM(N20:N26)</f>
        <v>1552645.4659437703</v>
      </c>
      <c r="O27" s="89">
        <f>SUM(L27:N27)</f>
        <v>4570491.1263608839</v>
      </c>
      <c r="P27" s="89">
        <f>SUM(P20:P26)</f>
        <v>1465200.1944733437</v>
      </c>
      <c r="Q27" s="89">
        <f>SUM(Q20:Q26)</f>
        <v>1552645.4659437703</v>
      </c>
      <c r="R27" s="89">
        <f>SUM(R20:R26)</f>
        <v>1552645.4659437703</v>
      </c>
      <c r="S27" s="89">
        <f>SUM(P27:R27)</f>
        <v>4570491.1263608839</v>
      </c>
      <c r="T27" s="89">
        <f>SUM(T20:T26)</f>
        <v>1465200.1944733437</v>
      </c>
      <c r="U27" s="89">
        <f>SUM(U20:U26)</f>
        <v>1552645.4659437703</v>
      </c>
      <c r="V27" s="89">
        <f>SUM(V20:V26)</f>
        <v>2006519.4933338941</v>
      </c>
      <c r="W27" s="89">
        <f>SUM(T27:V27)</f>
        <v>5024365.1537510082</v>
      </c>
      <c r="X27" s="110"/>
      <c r="Y27" s="86">
        <f t="shared" si="10"/>
        <v>17775471.657676168</v>
      </c>
    </row>
    <row r="28" spans="1:25" x14ac:dyDescent="0.2">
      <c r="A28" s="1"/>
      <c r="C28" s="35"/>
      <c r="D28" s="91"/>
      <c r="E28" s="50"/>
      <c r="F28" s="50"/>
      <c r="G28" s="50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109"/>
      <c r="Y28" s="37"/>
    </row>
    <row r="29" spans="1:25" ht="13.5" x14ac:dyDescent="0.25">
      <c r="A29" s="53" t="s">
        <v>14</v>
      </c>
      <c r="B29" s="1"/>
      <c r="C29" s="35"/>
      <c r="D29" s="55"/>
      <c r="F29" s="1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09"/>
      <c r="Y29" s="37"/>
    </row>
    <row r="30" spans="1:25" x14ac:dyDescent="0.2">
      <c r="A30" s="36"/>
      <c r="B30" s="1" t="s">
        <v>121</v>
      </c>
      <c r="C30" s="35"/>
      <c r="D30" s="54">
        <f>SUMIF(IS!J:J,B30,IS!I:I)</f>
        <v>483480</v>
      </c>
      <c r="E30" s="55"/>
      <c r="F30" s="55"/>
      <c r="G30" s="55"/>
      <c r="H30" s="54">
        <f>SUMIF('IS - monthly'!$T:$T,$B30,'IS - monthly'!E:E)</f>
        <v>161160</v>
      </c>
      <c r="I30" s="54">
        <f>SUMIF('IS - monthly'!$T:$T,$B30,'IS - monthly'!F:F)</f>
        <v>161160</v>
      </c>
      <c r="J30" s="54">
        <f>SUMIF('IS - monthly'!$T:$T,$B30,'IS - monthly'!G:G)</f>
        <v>161160</v>
      </c>
      <c r="K30" s="56">
        <f t="shared" ref="K30:K35" si="11">SUM(H30:J30)</f>
        <v>483480</v>
      </c>
      <c r="L30" s="54">
        <f>SUMIF('IS - monthly'!$T:$T,$B30,'IS - monthly'!H:H)</f>
        <v>0</v>
      </c>
      <c r="M30" s="54">
        <f>SUMIF('IS - monthly'!$T:$T,$B30,'IS - monthly'!I:I)</f>
        <v>0</v>
      </c>
      <c r="N30" s="54">
        <f>SUMIF('IS - monthly'!$T:$T,$B30,'IS - monthly'!J:J)</f>
        <v>0</v>
      </c>
      <c r="O30" s="56">
        <f t="shared" ref="O30:O35" si="12">SUM(L30:N30)</f>
        <v>0</v>
      </c>
      <c r="P30" s="54">
        <f>SUMIF('IS - monthly'!$T:$T,$B30,'IS - monthly'!K:K)</f>
        <v>0</v>
      </c>
      <c r="Q30" s="54">
        <f>SUMIF('IS - monthly'!$T:$T,$B30,'IS - monthly'!L:L)</f>
        <v>0</v>
      </c>
      <c r="R30" s="54">
        <f>SUMIF('IS - monthly'!$T:$T,$B30,'IS - monthly'!M:M)</f>
        <v>0</v>
      </c>
      <c r="S30" s="56">
        <f t="shared" ref="S30:S35" si="13">SUM(P30:R30)</f>
        <v>0</v>
      </c>
      <c r="T30" s="54">
        <f>SUMIF('IS - monthly'!$T:$T,$B30,'IS - monthly'!N:N)</f>
        <v>0</v>
      </c>
      <c r="U30" s="54">
        <f>SUMIF('IS - monthly'!$T:$T,$B30,'IS - monthly'!O:O)</f>
        <v>0</v>
      </c>
      <c r="V30" s="54">
        <f>SUMIF('IS - monthly'!$T:$T,$B30,'IS - monthly'!P:P)</f>
        <v>0</v>
      </c>
      <c r="W30" s="56">
        <f t="shared" ref="W30:W35" si="14">SUM(T30:V30)</f>
        <v>0</v>
      </c>
      <c r="X30" s="109"/>
      <c r="Y30" s="37">
        <f t="shared" ref="Y30:Y35" si="15">SUM(K30,O30,S30,W30)</f>
        <v>483480</v>
      </c>
    </row>
    <row r="31" spans="1:25" x14ac:dyDescent="0.2">
      <c r="A31" s="36"/>
      <c r="B31" s="1" t="s">
        <v>122</v>
      </c>
      <c r="C31" s="35"/>
      <c r="D31" s="54">
        <f>SUMIF(IS!J:J,B31,IS!I:I)</f>
        <v>70000</v>
      </c>
      <c r="E31" s="55"/>
      <c r="F31" s="55"/>
      <c r="G31" s="55"/>
      <c r="H31" s="54">
        <f>SUMIF('IS - monthly'!$T:$T,$B31,'IS - monthly'!E:E)</f>
        <v>5833.333333333333</v>
      </c>
      <c r="I31" s="54">
        <f>SUMIF('IS - monthly'!$T:$T,$B31,'IS - monthly'!F:F)</f>
        <v>5833.333333333333</v>
      </c>
      <c r="J31" s="54">
        <f>SUMIF('IS - monthly'!$T:$T,$B31,'IS - monthly'!G:G)</f>
        <v>5833.333333333333</v>
      </c>
      <c r="K31" s="56">
        <f t="shared" si="11"/>
        <v>17500</v>
      </c>
      <c r="L31" s="54">
        <f>SUMIF('IS - monthly'!$T:$T,$B31,'IS - monthly'!H:H)</f>
        <v>5833.333333333333</v>
      </c>
      <c r="M31" s="54">
        <f>SUMIF('IS - monthly'!$T:$T,$B31,'IS - monthly'!I:I)</f>
        <v>5833.333333333333</v>
      </c>
      <c r="N31" s="54">
        <f>SUMIF('IS - monthly'!$T:$T,$B31,'IS - monthly'!J:J)</f>
        <v>5833.333333333333</v>
      </c>
      <c r="O31" s="56">
        <f t="shared" si="12"/>
        <v>17500</v>
      </c>
      <c r="P31" s="54">
        <f>SUMIF('IS - monthly'!$T:$T,$B31,'IS - monthly'!K:K)</f>
        <v>5833.333333333333</v>
      </c>
      <c r="Q31" s="54">
        <f>SUMIF('IS - monthly'!$T:$T,$B31,'IS - monthly'!L:L)</f>
        <v>5833.333333333333</v>
      </c>
      <c r="R31" s="54">
        <f>SUMIF('IS - monthly'!$T:$T,$B31,'IS - monthly'!M:M)</f>
        <v>5833.333333333333</v>
      </c>
      <c r="S31" s="56">
        <f t="shared" si="13"/>
        <v>17500</v>
      </c>
      <c r="T31" s="54">
        <f>SUMIF('IS - monthly'!$T:$T,$B31,'IS - monthly'!N:N)</f>
        <v>5833.333333333333</v>
      </c>
      <c r="U31" s="54">
        <f>SUMIF('IS - monthly'!$T:$T,$B31,'IS - monthly'!O:O)</f>
        <v>5833.333333333333</v>
      </c>
      <c r="V31" s="54">
        <f>SUMIF('IS - monthly'!$T:$T,$B31,'IS - monthly'!P:P)</f>
        <v>5833.333333333333</v>
      </c>
      <c r="W31" s="56">
        <f t="shared" si="14"/>
        <v>17500</v>
      </c>
      <c r="X31" s="109"/>
      <c r="Y31" s="37">
        <f t="shared" si="15"/>
        <v>70000</v>
      </c>
    </row>
    <row r="32" spans="1:25" x14ac:dyDescent="0.2">
      <c r="A32" s="36"/>
      <c r="B32" s="1" t="s">
        <v>15</v>
      </c>
      <c r="C32" s="35"/>
      <c r="D32" s="54">
        <f>SUMIF(IS!J:J,B32,IS!I:I)</f>
        <v>542308.05687203794</v>
      </c>
      <c r="E32" s="55"/>
      <c r="F32" s="55"/>
      <c r="G32" s="55"/>
      <c r="H32" s="54">
        <f>SUMIF('IS - monthly'!$T:$T,$B32,'IS - monthly'!E:E)</f>
        <v>0</v>
      </c>
      <c r="I32" s="54">
        <f>SUMIF('IS - monthly'!$T:$T,$B32,'IS - monthly'!F:F)</f>
        <v>0</v>
      </c>
      <c r="J32" s="54">
        <f>SUMIF('IS - monthly'!$T:$T,$B32,'IS - monthly'!G:G)</f>
        <v>60256.450763559769</v>
      </c>
      <c r="K32" s="56">
        <f t="shared" si="11"/>
        <v>60256.450763559769</v>
      </c>
      <c r="L32" s="54">
        <f>SUMIF('IS - monthly'!$T:$T,$B32,'IS - monthly'!H:H)</f>
        <v>60256.450763559769</v>
      </c>
      <c r="M32" s="54">
        <f>SUMIF('IS - monthly'!$T:$T,$B32,'IS - monthly'!I:I)</f>
        <v>60256.450763559769</v>
      </c>
      <c r="N32" s="54">
        <f>SUMIF('IS - monthly'!$T:$T,$B32,'IS - monthly'!J:J)</f>
        <v>60256.450763559769</v>
      </c>
      <c r="O32" s="56">
        <f t="shared" si="12"/>
        <v>180769.35229067929</v>
      </c>
      <c r="P32" s="54">
        <f>SUMIF('IS - monthly'!$T:$T,$B32,'IS - monthly'!K:K)</f>
        <v>60256.450763559769</v>
      </c>
      <c r="Q32" s="54">
        <f>SUMIF('IS - monthly'!$T:$T,$B32,'IS - monthly'!L:L)</f>
        <v>60256.450763559769</v>
      </c>
      <c r="R32" s="54">
        <f>SUMIF('IS - monthly'!$T:$T,$B32,'IS - monthly'!M:M)</f>
        <v>60256.450763559769</v>
      </c>
      <c r="S32" s="56">
        <f t="shared" si="13"/>
        <v>180769.35229067929</v>
      </c>
      <c r="T32" s="54">
        <f>SUMIF('IS - monthly'!$T:$T,$B32,'IS - monthly'!N:N)</f>
        <v>60256.450763559769</v>
      </c>
      <c r="U32" s="54">
        <f>SUMIF('IS - monthly'!$T:$T,$B32,'IS - monthly'!O:O)</f>
        <v>60256.450763559769</v>
      </c>
      <c r="V32" s="54">
        <f>SUMIF('IS - monthly'!$T:$T,$B32,'IS - monthly'!P:P)</f>
        <v>0</v>
      </c>
      <c r="W32" s="56">
        <f t="shared" si="14"/>
        <v>120512.90152711954</v>
      </c>
      <c r="X32" s="109"/>
      <c r="Y32" s="37">
        <f t="shared" si="15"/>
        <v>542308.05687203794</v>
      </c>
    </row>
    <row r="33" spans="1:25" x14ac:dyDescent="0.2">
      <c r="A33" s="36"/>
      <c r="B33" s="36" t="s">
        <v>28</v>
      </c>
      <c r="C33" s="35"/>
      <c r="D33" s="54">
        <f>SUMIF(IS!J:J,B33,IS!I:I)</f>
        <v>660000</v>
      </c>
      <c r="E33" s="55"/>
      <c r="F33" s="55"/>
      <c r="G33" s="55"/>
      <c r="H33" s="54">
        <f>SUMIF('IS - monthly'!$T:$T,$B33,'IS - monthly'!E:E)</f>
        <v>0</v>
      </c>
      <c r="I33" s="54">
        <f>SUMIF('IS - monthly'!$T:$T,$B33,'IS - monthly'!F:F)</f>
        <v>0</v>
      </c>
      <c r="J33" s="54">
        <f>SUMIF('IS - monthly'!$T:$T,$B33,'IS - monthly'!G:G)</f>
        <v>73333.333333333328</v>
      </c>
      <c r="K33" s="56">
        <f t="shared" si="11"/>
        <v>73333.333333333328</v>
      </c>
      <c r="L33" s="54">
        <f>SUMIF('IS - monthly'!$T:$T,$B33,'IS - monthly'!H:H)</f>
        <v>73333.333333333328</v>
      </c>
      <c r="M33" s="54">
        <f>SUMIF('IS - monthly'!$T:$T,$B33,'IS - monthly'!I:I)</f>
        <v>73333.333333333328</v>
      </c>
      <c r="N33" s="54">
        <f>SUMIF('IS - monthly'!$T:$T,$B33,'IS - monthly'!J:J)</f>
        <v>73333.333333333328</v>
      </c>
      <c r="O33" s="56">
        <f t="shared" si="12"/>
        <v>220000</v>
      </c>
      <c r="P33" s="54">
        <f>SUMIF('IS - monthly'!$T:$T,$B33,'IS - monthly'!K:K)</f>
        <v>73333.333333333328</v>
      </c>
      <c r="Q33" s="54">
        <f>SUMIF('IS - monthly'!$T:$T,$B33,'IS - monthly'!L:L)</f>
        <v>73333.333333333328</v>
      </c>
      <c r="R33" s="54">
        <f>SUMIF('IS - monthly'!$T:$T,$B33,'IS - monthly'!M:M)</f>
        <v>73333.333333333328</v>
      </c>
      <c r="S33" s="56">
        <f t="shared" si="13"/>
        <v>220000</v>
      </c>
      <c r="T33" s="54">
        <f>SUMIF('IS - monthly'!$T:$T,$B33,'IS - monthly'!N:N)</f>
        <v>73333.333333333328</v>
      </c>
      <c r="U33" s="54">
        <f>SUMIF('IS - monthly'!$T:$T,$B33,'IS - monthly'!O:O)</f>
        <v>73333.333333333328</v>
      </c>
      <c r="V33" s="54">
        <f>SUMIF('IS - monthly'!$T:$T,$B33,'IS - monthly'!P:P)</f>
        <v>0</v>
      </c>
      <c r="W33" s="56">
        <f t="shared" si="14"/>
        <v>146666.66666666666</v>
      </c>
      <c r="X33" s="109"/>
      <c r="Y33" s="37">
        <f>SUM(K33,O33,S33,W33)</f>
        <v>660000</v>
      </c>
    </row>
    <row r="34" spans="1:25" x14ac:dyDescent="0.2">
      <c r="A34" s="36"/>
      <c r="B34" s="1" t="s">
        <v>123</v>
      </c>
      <c r="C34" s="35"/>
      <c r="D34" s="54">
        <f>SUMIF(IS!J:J,B34,IS!I:I)</f>
        <v>225400</v>
      </c>
      <c r="E34" s="55"/>
      <c r="F34" s="55"/>
      <c r="G34" s="55"/>
      <c r="H34" s="54">
        <f>SUMIF('IS - monthly'!$T:$T,$B34,'IS - monthly'!E:E)</f>
        <v>2550</v>
      </c>
      <c r="I34" s="54">
        <f>SUMIF('IS - monthly'!$T:$T,$B34,'IS - monthly'!F:F)</f>
        <v>2550</v>
      </c>
      <c r="J34" s="54">
        <f>SUMIF('IS - monthly'!$T:$T,$B34,'IS - monthly'!G:G)</f>
        <v>24421.111111111109</v>
      </c>
      <c r="K34" s="56">
        <f t="shared" si="11"/>
        <v>29521.111111111109</v>
      </c>
      <c r="L34" s="54">
        <f>SUMIF('IS - monthly'!$T:$T,$B34,'IS - monthly'!H:H)</f>
        <v>24421.111111111109</v>
      </c>
      <c r="M34" s="54">
        <f>SUMIF('IS - monthly'!$T:$T,$B34,'IS - monthly'!I:I)</f>
        <v>23911.111111111109</v>
      </c>
      <c r="N34" s="54">
        <f>SUMIF('IS - monthly'!$T:$T,$B34,'IS - monthly'!J:J)</f>
        <v>23911.111111111109</v>
      </c>
      <c r="O34" s="56">
        <f t="shared" si="12"/>
        <v>72243.333333333328</v>
      </c>
      <c r="P34" s="54">
        <f>SUMIF('IS - monthly'!$T:$T,$B34,'IS - monthly'!K:K)</f>
        <v>23911.111111111109</v>
      </c>
      <c r="Q34" s="54">
        <f>SUMIF('IS - monthly'!$T:$T,$B34,'IS - monthly'!L:L)</f>
        <v>23911.111111111109</v>
      </c>
      <c r="R34" s="54">
        <f>SUMIF('IS - monthly'!$T:$T,$B34,'IS - monthly'!M:M)</f>
        <v>23911.111111111109</v>
      </c>
      <c r="S34" s="56">
        <f t="shared" si="13"/>
        <v>71733.333333333328</v>
      </c>
      <c r="T34" s="54">
        <f>SUMIF('IS - monthly'!$T:$T,$B34,'IS - monthly'!N:N)</f>
        <v>23911.111111111109</v>
      </c>
      <c r="U34" s="54">
        <f>SUMIF('IS - monthly'!$T:$T,$B34,'IS - monthly'!O:O)</f>
        <v>25441.111111111109</v>
      </c>
      <c r="V34" s="54">
        <f>SUMIF('IS - monthly'!$T:$T,$B34,'IS - monthly'!P:P)</f>
        <v>2550</v>
      </c>
      <c r="W34" s="56">
        <f t="shared" si="14"/>
        <v>51902.222222222219</v>
      </c>
      <c r="X34" s="109"/>
      <c r="Y34" s="38">
        <f t="shared" si="15"/>
        <v>225399.99999999997</v>
      </c>
    </row>
    <row r="35" spans="1:25" x14ac:dyDescent="0.2">
      <c r="A35" s="1"/>
      <c r="B35" s="46" t="s">
        <v>16</v>
      </c>
      <c r="C35" s="35"/>
      <c r="D35" s="89">
        <f>SUM(D30:D34)</f>
        <v>1981188.0568720379</v>
      </c>
      <c r="E35" s="48"/>
      <c r="F35" s="48"/>
      <c r="G35" s="48"/>
      <c r="H35" s="47">
        <f>SUM(H30:H34)</f>
        <v>169543.33333333334</v>
      </c>
      <c r="I35" s="47">
        <f>SUM(I30:I34)</f>
        <v>169543.33333333334</v>
      </c>
      <c r="J35" s="47">
        <f>SUM(J30:J34)</f>
        <v>325004.22854133754</v>
      </c>
      <c r="K35" s="47">
        <f t="shared" si="11"/>
        <v>664090.89520800416</v>
      </c>
      <c r="L35" s="47">
        <f>SUM(L30:L34)</f>
        <v>163844.22854133754</v>
      </c>
      <c r="M35" s="47">
        <f>SUM(M30:M34)</f>
        <v>163334.22854133754</v>
      </c>
      <c r="N35" s="47">
        <f>SUM(N30:N34)</f>
        <v>163334.22854133754</v>
      </c>
      <c r="O35" s="47">
        <f t="shared" si="12"/>
        <v>490512.68562401261</v>
      </c>
      <c r="P35" s="47">
        <f>SUM(P30:P34)</f>
        <v>163334.22854133754</v>
      </c>
      <c r="Q35" s="47">
        <f>SUM(Q30:Q34)</f>
        <v>163334.22854133754</v>
      </c>
      <c r="R35" s="47">
        <f>SUM(R30:R34)</f>
        <v>163334.22854133754</v>
      </c>
      <c r="S35" s="47">
        <f t="shared" si="13"/>
        <v>490002.68562401261</v>
      </c>
      <c r="T35" s="47">
        <f>SUM(T30:T34)</f>
        <v>163334.22854133754</v>
      </c>
      <c r="U35" s="47">
        <f>SUM(U30:U34)</f>
        <v>164864.22854133754</v>
      </c>
      <c r="V35" s="47">
        <f>SUM(V30:V34)</f>
        <v>8383.3333333333321</v>
      </c>
      <c r="W35" s="47">
        <f t="shared" si="14"/>
        <v>336581.79041600839</v>
      </c>
      <c r="X35" s="109"/>
      <c r="Y35" s="37">
        <f t="shared" si="15"/>
        <v>1981188.0568720377</v>
      </c>
    </row>
    <row r="36" spans="1:25" x14ac:dyDescent="0.2">
      <c r="A36" s="43"/>
      <c r="B36" s="43"/>
      <c r="C36" s="35"/>
      <c r="D36" s="56"/>
      <c r="F36" s="1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09"/>
      <c r="Y36" s="37"/>
    </row>
    <row r="37" spans="1:25" ht="13.5" x14ac:dyDescent="0.25">
      <c r="A37" s="57" t="s">
        <v>17</v>
      </c>
      <c r="B37" s="36"/>
      <c r="C37" s="35"/>
      <c r="D37" s="56"/>
      <c r="E37" s="55"/>
      <c r="F37" s="55"/>
      <c r="G37" s="55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109"/>
      <c r="Y37" s="37"/>
    </row>
    <row r="38" spans="1:25" x14ac:dyDescent="0.2">
      <c r="A38" s="36"/>
      <c r="B38" s="36" t="s">
        <v>18</v>
      </c>
      <c r="C38" s="35"/>
      <c r="D38" s="54">
        <f>SUMIF(IS!J:J,B38,IS!I:I)</f>
        <v>257151.80265067331</v>
      </c>
      <c r="E38" s="55"/>
      <c r="F38" s="55"/>
      <c r="G38" s="55"/>
      <c r="H38" s="54">
        <f>SUMIF('IS - monthly'!$T:$T,$B38,'IS - monthly'!E:E)</f>
        <v>21429.31688755611</v>
      </c>
      <c r="I38" s="54">
        <f>SUMIF('IS - monthly'!$T:$T,$B38,'IS - monthly'!F:F)</f>
        <v>21429.31688755611</v>
      </c>
      <c r="J38" s="54">
        <f>SUMIF('IS - monthly'!$T:$T,$B38,'IS - monthly'!G:G)</f>
        <v>21429.31688755611</v>
      </c>
      <c r="K38" s="56">
        <f t="shared" ref="K38:K43" si="16">SUM(H38:J38)</f>
        <v>64287.950662668329</v>
      </c>
      <c r="L38" s="54">
        <f>SUMIF('IS - monthly'!$T:$T,$B38,'IS - monthly'!H:H)</f>
        <v>21429.31688755611</v>
      </c>
      <c r="M38" s="54">
        <f>SUMIF('IS - monthly'!$T:$T,$B38,'IS - monthly'!I:I)</f>
        <v>21429.31688755611</v>
      </c>
      <c r="N38" s="54">
        <f>SUMIF('IS - monthly'!$T:$T,$B38,'IS - monthly'!J:J)</f>
        <v>21429.31688755611</v>
      </c>
      <c r="O38" s="56">
        <f t="shared" ref="O38:O43" si="17">SUM(L38:N38)</f>
        <v>64287.950662668329</v>
      </c>
      <c r="P38" s="54">
        <f>SUMIF('IS - monthly'!$T:$T,$B38,'IS - monthly'!K:K)</f>
        <v>21429.31688755611</v>
      </c>
      <c r="Q38" s="54">
        <f>SUMIF('IS - monthly'!$T:$T,$B38,'IS - monthly'!L:L)</f>
        <v>21429.31688755611</v>
      </c>
      <c r="R38" s="54">
        <f>SUMIF('IS - monthly'!$T:$T,$B38,'IS - monthly'!M:M)</f>
        <v>21429.31688755611</v>
      </c>
      <c r="S38" s="56">
        <f t="shared" ref="S38:S43" si="18">SUM(P38:R38)</f>
        <v>64287.950662668329</v>
      </c>
      <c r="T38" s="54">
        <f>SUMIF('IS - monthly'!$T:$T,$B38,'IS - monthly'!N:N)</f>
        <v>21429.31688755611</v>
      </c>
      <c r="U38" s="54">
        <f>SUMIF('IS - monthly'!$T:$T,$B38,'IS - monthly'!O:O)</f>
        <v>21429.31688755611</v>
      </c>
      <c r="V38" s="54">
        <f>SUMIF('IS - monthly'!$T:$T,$B38,'IS - monthly'!P:P)</f>
        <v>21429.31688755611</v>
      </c>
      <c r="W38" s="56">
        <f t="shared" ref="W38:W43" si="19">SUM(T38:V38)</f>
        <v>64287.950662668329</v>
      </c>
      <c r="X38" s="109"/>
      <c r="Y38" s="37">
        <f t="shared" ref="Y38:Y44" si="20">SUM(K38,O38,S38,W38)</f>
        <v>257151.80265067331</v>
      </c>
    </row>
    <row r="39" spans="1:25" x14ac:dyDescent="0.2">
      <c r="A39" s="36"/>
      <c r="B39" s="36" t="s">
        <v>107</v>
      </c>
      <c r="C39" s="35"/>
      <c r="D39" s="64">
        <f>SUMIF(IS!J:J,B39,IS!I:I)</f>
        <v>1376965.2534782612</v>
      </c>
      <c r="E39" s="55"/>
      <c r="F39" s="55"/>
      <c r="G39" s="55"/>
      <c r="H39" s="64">
        <f>SUMIF('IS - monthly'!$T:$T,$B39,'IS - monthly'!E:E)</f>
        <v>0</v>
      </c>
      <c r="I39" s="64">
        <f>SUMIF('IS - monthly'!$T:$T,$B39,'IS - monthly'!F:F)</f>
        <v>0</v>
      </c>
      <c r="J39" s="64">
        <f>SUMIF('IS - monthly'!$T:$T,$B39,'IS - monthly'!G:G)</f>
        <v>0</v>
      </c>
      <c r="K39" s="56">
        <f t="shared" si="16"/>
        <v>0</v>
      </c>
      <c r="L39" s="64">
        <f>SUMIF('IS - monthly'!$T:$T,$B39,'IS - monthly'!H:H)</f>
        <v>0</v>
      </c>
      <c r="M39" s="64">
        <f>SUMIF('IS - monthly'!$T:$T,$B39,'IS - monthly'!I:I)</f>
        <v>0</v>
      </c>
      <c r="N39" s="64">
        <f>SUMIF('IS - monthly'!$T:$T,$B39,'IS - monthly'!J:J)</f>
        <v>0</v>
      </c>
      <c r="O39" s="56">
        <f t="shared" si="17"/>
        <v>0</v>
      </c>
      <c r="P39" s="64">
        <f>SUMIF('IS - monthly'!$T:$T,$B39,'IS - monthly'!K:K)</f>
        <v>0</v>
      </c>
      <c r="Q39" s="64">
        <f>SUMIF('IS - monthly'!$T:$T,$B39,'IS - monthly'!L:L)</f>
        <v>0</v>
      </c>
      <c r="R39" s="64">
        <f>SUMIF('IS - monthly'!$T:$T,$B39,'IS - monthly'!M:M)</f>
        <v>0</v>
      </c>
      <c r="S39" s="56">
        <f t="shared" si="18"/>
        <v>0</v>
      </c>
      <c r="T39" s="64">
        <f>SUMIF('IS - monthly'!$T:$T,$B39,'IS - monthly'!N:N)</f>
        <v>0</v>
      </c>
      <c r="U39" s="64">
        <f>SUMIF('IS - monthly'!$T:$T,$B39,'IS - monthly'!O:O)</f>
        <v>0</v>
      </c>
      <c r="V39" s="64">
        <f>SUMIF('IS - monthly'!$T:$T,$B39,'IS - monthly'!P:P)</f>
        <v>0</v>
      </c>
      <c r="W39" s="56">
        <f t="shared" si="19"/>
        <v>0</v>
      </c>
      <c r="X39" s="109"/>
      <c r="Y39" s="37">
        <f t="shared" si="20"/>
        <v>0</v>
      </c>
    </row>
    <row r="40" spans="1:25" x14ac:dyDescent="0.2">
      <c r="A40" s="36"/>
      <c r="B40" s="36" t="s">
        <v>108</v>
      </c>
      <c r="C40" s="35"/>
      <c r="D40" s="64">
        <f>SUMIF(IS!J:J,B40,IS!I:I)</f>
        <v>1304155.86543811</v>
      </c>
      <c r="E40" s="55"/>
      <c r="F40" s="55"/>
      <c r="G40" s="55"/>
      <c r="H40" s="64">
        <f>SUMIF('IS - monthly'!$T:$T,$B40,'IS - monthly'!E:E)</f>
        <v>108679.65545317583</v>
      </c>
      <c r="I40" s="64">
        <f>SUMIF('IS - monthly'!$T:$T,$B40,'IS - monthly'!F:F)</f>
        <v>108679.65545317583</v>
      </c>
      <c r="J40" s="64">
        <f>SUMIF('IS - monthly'!$T:$T,$B40,'IS - monthly'!G:G)</f>
        <v>108679.65545317583</v>
      </c>
      <c r="K40" s="56">
        <f t="shared" si="16"/>
        <v>326038.96635952749</v>
      </c>
      <c r="L40" s="64">
        <f>SUMIF('IS - monthly'!$T:$T,$B40,'IS - monthly'!H:H)</f>
        <v>108679.65545317583</v>
      </c>
      <c r="M40" s="64">
        <f>SUMIF('IS - monthly'!$T:$T,$B40,'IS - monthly'!I:I)</f>
        <v>108679.65545317583</v>
      </c>
      <c r="N40" s="64">
        <f>SUMIF('IS - monthly'!$T:$T,$B40,'IS - monthly'!J:J)</f>
        <v>108679.65545317583</v>
      </c>
      <c r="O40" s="56">
        <f t="shared" si="17"/>
        <v>326038.96635952749</v>
      </c>
      <c r="P40" s="64">
        <f>SUMIF('IS - monthly'!$T:$T,$B40,'IS - monthly'!K:K)</f>
        <v>108679.65545317583</v>
      </c>
      <c r="Q40" s="64">
        <f>SUMIF('IS - monthly'!$T:$T,$B40,'IS - monthly'!L:L)</f>
        <v>108679.65545317583</v>
      </c>
      <c r="R40" s="64">
        <f>SUMIF('IS - monthly'!$T:$T,$B40,'IS - monthly'!M:M)</f>
        <v>108679.65545317583</v>
      </c>
      <c r="S40" s="56">
        <f t="shared" si="18"/>
        <v>326038.96635952749</v>
      </c>
      <c r="T40" s="64">
        <f>SUMIF('IS - monthly'!$T:$T,$B40,'IS - monthly'!N:N)</f>
        <v>108679.65545317583</v>
      </c>
      <c r="U40" s="64">
        <f>SUMIF('IS - monthly'!$T:$T,$B40,'IS - monthly'!O:O)</f>
        <v>108679.65545317583</v>
      </c>
      <c r="V40" s="64">
        <f>SUMIF('IS - monthly'!$T:$T,$B40,'IS - monthly'!P:P)</f>
        <v>108679.65545317583</v>
      </c>
      <c r="W40" s="56">
        <f t="shared" si="19"/>
        <v>326038.96635952749</v>
      </c>
      <c r="X40" s="109"/>
      <c r="Y40" s="37">
        <f t="shared" si="20"/>
        <v>1304155.86543811</v>
      </c>
    </row>
    <row r="41" spans="1:25" x14ac:dyDescent="0.2">
      <c r="A41" s="36"/>
      <c r="B41" s="36" t="s">
        <v>19</v>
      </c>
      <c r="C41" s="35"/>
      <c r="D41" s="54">
        <f>SUMIF(IS!J:J,B41,IS!I:I)</f>
        <v>540515.5</v>
      </c>
      <c r="E41" s="55"/>
      <c r="F41" s="55"/>
      <c r="G41" s="55"/>
      <c r="H41" s="54">
        <f>SUMIF('IS - monthly'!$T:$T,$B41,'IS - monthly'!E:E)</f>
        <v>45042.958333333328</v>
      </c>
      <c r="I41" s="54">
        <f>SUMIF('IS - monthly'!$T:$T,$B41,'IS - monthly'!F:F)</f>
        <v>45042.958333333328</v>
      </c>
      <c r="J41" s="54">
        <f>SUMIF('IS - monthly'!$T:$T,$B41,'IS - monthly'!G:G)</f>
        <v>45042.958333333328</v>
      </c>
      <c r="K41" s="56">
        <f t="shared" si="16"/>
        <v>135128.875</v>
      </c>
      <c r="L41" s="54">
        <f>SUMIF('IS - monthly'!$T:$T,$B41,'IS - monthly'!H:H)</f>
        <v>45042.958333333328</v>
      </c>
      <c r="M41" s="54">
        <f>SUMIF('IS - monthly'!$T:$T,$B41,'IS - monthly'!I:I)</f>
        <v>45042.958333333328</v>
      </c>
      <c r="N41" s="54">
        <f>SUMIF('IS - monthly'!$T:$T,$B41,'IS - monthly'!J:J)</f>
        <v>45042.958333333328</v>
      </c>
      <c r="O41" s="56">
        <f t="shared" si="17"/>
        <v>135128.875</v>
      </c>
      <c r="P41" s="54">
        <f>SUMIF('IS - monthly'!$T:$T,$B41,'IS - monthly'!K:K)</f>
        <v>45042.958333333328</v>
      </c>
      <c r="Q41" s="54">
        <f>SUMIF('IS - monthly'!$T:$T,$B41,'IS - monthly'!L:L)</f>
        <v>45042.958333333328</v>
      </c>
      <c r="R41" s="54">
        <f>SUMIF('IS - monthly'!$T:$T,$B41,'IS - monthly'!M:M)</f>
        <v>45042.958333333328</v>
      </c>
      <c r="S41" s="56">
        <f t="shared" si="18"/>
        <v>135128.875</v>
      </c>
      <c r="T41" s="54">
        <f>SUMIF('IS - monthly'!$T:$T,$B41,'IS - monthly'!N:N)</f>
        <v>45042.958333333328</v>
      </c>
      <c r="U41" s="54">
        <f>SUMIF('IS - monthly'!$T:$T,$B41,'IS - monthly'!O:O)</f>
        <v>45042.958333333328</v>
      </c>
      <c r="V41" s="54">
        <f>SUMIF('IS - monthly'!$T:$T,$B41,'IS - monthly'!P:P)</f>
        <v>45042.958333333328</v>
      </c>
      <c r="W41" s="56">
        <f t="shared" si="19"/>
        <v>135128.875</v>
      </c>
      <c r="X41" s="109"/>
      <c r="Y41" s="37">
        <f t="shared" si="20"/>
        <v>540515.5</v>
      </c>
    </row>
    <row r="42" spans="1:25" x14ac:dyDescent="0.2">
      <c r="A42" s="36"/>
      <c r="B42" s="36" t="s">
        <v>20</v>
      </c>
      <c r="C42" s="35"/>
      <c r="D42" s="54">
        <f>SUMIF(IS!J:J,B42,IS!I:I)</f>
        <v>631675.20231588965</v>
      </c>
      <c r="E42" s="55"/>
      <c r="F42" s="55"/>
      <c r="G42" s="55"/>
      <c r="H42" s="54">
        <f>SUMIF('IS - monthly'!$T:$T,$B42,'IS - monthly'!E:E)</f>
        <v>52639.600192990802</v>
      </c>
      <c r="I42" s="54">
        <f>SUMIF('IS - monthly'!$T:$T,$B42,'IS - monthly'!F:F)</f>
        <v>52639.600192990802</v>
      </c>
      <c r="J42" s="54">
        <f>SUMIF('IS - monthly'!$T:$T,$B42,'IS - monthly'!G:G)</f>
        <v>52639.600192990802</v>
      </c>
      <c r="K42" s="56">
        <f t="shared" si="16"/>
        <v>157918.80057897241</v>
      </c>
      <c r="L42" s="54">
        <f>SUMIF('IS - monthly'!$T:$T,$B42,'IS - monthly'!H:H)</f>
        <v>52639.600192990802</v>
      </c>
      <c r="M42" s="54">
        <f>SUMIF('IS - monthly'!$T:$T,$B42,'IS - monthly'!I:I)</f>
        <v>52639.600192990802</v>
      </c>
      <c r="N42" s="54">
        <f>SUMIF('IS - monthly'!$T:$T,$B42,'IS - monthly'!J:J)</f>
        <v>52639.600192990802</v>
      </c>
      <c r="O42" s="56">
        <f t="shared" si="17"/>
        <v>157918.80057897241</v>
      </c>
      <c r="P42" s="54">
        <f>SUMIF('IS - monthly'!$T:$T,$B42,'IS - monthly'!K:K)</f>
        <v>52639.600192990802</v>
      </c>
      <c r="Q42" s="54">
        <f>SUMIF('IS - monthly'!$T:$T,$B42,'IS - monthly'!L:L)</f>
        <v>52639.600192990802</v>
      </c>
      <c r="R42" s="54">
        <f>SUMIF('IS - monthly'!$T:$T,$B42,'IS - monthly'!M:M)</f>
        <v>52639.600192990802</v>
      </c>
      <c r="S42" s="56">
        <f t="shared" si="18"/>
        <v>157918.80057897241</v>
      </c>
      <c r="T42" s="54">
        <f>SUMIF('IS - monthly'!$T:$T,$B42,'IS - monthly'!N:N)</f>
        <v>52639.600192990802</v>
      </c>
      <c r="U42" s="54">
        <f>SUMIF('IS - monthly'!$T:$T,$B42,'IS - monthly'!O:O)</f>
        <v>52639.600192990802</v>
      </c>
      <c r="V42" s="54">
        <f>SUMIF('IS - monthly'!$T:$T,$B42,'IS - monthly'!P:P)</f>
        <v>52639.600192990802</v>
      </c>
      <c r="W42" s="56">
        <f t="shared" si="19"/>
        <v>157918.80057897241</v>
      </c>
      <c r="X42" s="109"/>
      <c r="Y42" s="37">
        <f t="shared" si="20"/>
        <v>631675.20231588965</v>
      </c>
    </row>
    <row r="43" spans="1:25" x14ac:dyDescent="0.2">
      <c r="A43" s="36"/>
      <c r="B43" s="36" t="s">
        <v>109</v>
      </c>
      <c r="C43" s="35"/>
      <c r="D43" s="54">
        <f>SUMIF(IS!J:J,B43,IS!I:I)</f>
        <v>495912.20223155443</v>
      </c>
      <c r="E43" s="55"/>
      <c r="F43" s="55"/>
      <c r="G43" s="55"/>
      <c r="H43" s="54">
        <f>SUMIF('IS - monthly'!$T:$T,$B43,'IS - monthly'!E:E)</f>
        <v>41326.016852629531</v>
      </c>
      <c r="I43" s="54">
        <f>SUMIF('IS - monthly'!$T:$T,$B43,'IS - monthly'!F:F)</f>
        <v>41326.016852629531</v>
      </c>
      <c r="J43" s="54">
        <f>SUMIF('IS - monthly'!$T:$T,$B43,'IS - monthly'!G:G)</f>
        <v>41326.016852629531</v>
      </c>
      <c r="K43" s="56">
        <f t="shared" si="16"/>
        <v>123978.05055788859</v>
      </c>
      <c r="L43" s="54">
        <f>SUMIF('IS - monthly'!$T:$T,$B43,'IS - monthly'!H:H)</f>
        <v>41326.016852629531</v>
      </c>
      <c r="M43" s="54">
        <f>SUMIF('IS - monthly'!$T:$T,$B43,'IS - monthly'!I:I)</f>
        <v>41326.016852629531</v>
      </c>
      <c r="N43" s="54">
        <f>SUMIF('IS - monthly'!$T:$T,$B43,'IS - monthly'!J:J)</f>
        <v>41326.016852629531</v>
      </c>
      <c r="O43" s="56">
        <f t="shared" si="17"/>
        <v>123978.05055788859</v>
      </c>
      <c r="P43" s="54">
        <f>SUMIF('IS - monthly'!$T:$T,$B43,'IS - monthly'!K:K)</f>
        <v>41326.016852629531</v>
      </c>
      <c r="Q43" s="54">
        <f>SUMIF('IS - monthly'!$T:$T,$B43,'IS - monthly'!L:L)</f>
        <v>41326.016852629531</v>
      </c>
      <c r="R43" s="54">
        <f>SUMIF('IS - monthly'!$T:$T,$B43,'IS - monthly'!M:M)</f>
        <v>41326.016852629531</v>
      </c>
      <c r="S43" s="56">
        <f t="shared" si="18"/>
        <v>123978.05055788859</v>
      </c>
      <c r="T43" s="54">
        <f>SUMIF('IS - monthly'!$T:$T,$B43,'IS - monthly'!N:N)</f>
        <v>41326.016852629531</v>
      </c>
      <c r="U43" s="54">
        <f>SUMIF('IS - monthly'!$T:$T,$B43,'IS - monthly'!O:O)</f>
        <v>41326.016852629531</v>
      </c>
      <c r="V43" s="54">
        <f>SUMIF('IS - monthly'!$T:$T,$B43,'IS - monthly'!P:P)</f>
        <v>41326.016852629531</v>
      </c>
      <c r="W43" s="56">
        <f t="shared" si="19"/>
        <v>123978.05055788859</v>
      </c>
      <c r="X43" s="109"/>
      <c r="Y43" s="38">
        <f t="shared" si="20"/>
        <v>495912.20223155437</v>
      </c>
    </row>
    <row r="44" spans="1:25" x14ac:dyDescent="0.2">
      <c r="A44" s="36"/>
      <c r="B44" s="46" t="s">
        <v>21</v>
      </c>
      <c r="C44" s="35"/>
      <c r="D44" s="89">
        <f>SUM(D38:D43)</f>
        <v>4606375.8261144888</v>
      </c>
      <c r="E44" s="48"/>
      <c r="F44" s="48"/>
      <c r="G44" s="48"/>
      <c r="H44" s="47">
        <f>SUM(H38:H43)</f>
        <v>269117.54771968559</v>
      </c>
      <c r="I44" s="47">
        <f>SUM(I38:I43)</f>
        <v>269117.54771968559</v>
      </c>
      <c r="J44" s="47">
        <f>SUM(J38:J43)</f>
        <v>269117.54771968559</v>
      </c>
      <c r="K44" s="47">
        <f>SUM(H44:J44)</f>
        <v>807352.64315905678</v>
      </c>
      <c r="L44" s="47">
        <f>SUM(L38:L43)</f>
        <v>269117.54771968559</v>
      </c>
      <c r="M44" s="47">
        <f>SUM(M38:M43)</f>
        <v>269117.54771968559</v>
      </c>
      <c r="N44" s="47">
        <f>SUM(N38:N43)</f>
        <v>269117.54771968559</v>
      </c>
      <c r="O44" s="47">
        <f>SUM(L44:N44)</f>
        <v>807352.64315905678</v>
      </c>
      <c r="P44" s="47">
        <f>SUM(P38:P43)</f>
        <v>269117.54771968559</v>
      </c>
      <c r="Q44" s="47">
        <f>SUM(Q38:Q43)</f>
        <v>269117.54771968559</v>
      </c>
      <c r="R44" s="47">
        <f>SUM(R38:R43)</f>
        <v>269117.54771968559</v>
      </c>
      <c r="S44" s="47">
        <f>SUM(P44:R44)</f>
        <v>807352.64315905678</v>
      </c>
      <c r="T44" s="47">
        <f>SUM(T38:T43)</f>
        <v>269117.54771968559</v>
      </c>
      <c r="U44" s="47">
        <f>SUM(U38:U43)</f>
        <v>269117.54771968559</v>
      </c>
      <c r="V44" s="47">
        <f>SUM(V38:V43)</f>
        <v>269117.54771968559</v>
      </c>
      <c r="W44" s="47">
        <f>SUM(T44:V44)</f>
        <v>807352.64315905678</v>
      </c>
      <c r="X44" s="109"/>
      <c r="Y44" s="37">
        <f t="shared" si="20"/>
        <v>3229410.5726362271</v>
      </c>
    </row>
    <row r="45" spans="1:25" x14ac:dyDescent="0.2">
      <c r="A45" s="36"/>
      <c r="B45" s="43"/>
      <c r="C45" s="35"/>
      <c r="D45" s="91"/>
      <c r="E45" s="50"/>
      <c r="F45" s="50"/>
      <c r="G45" s="50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109"/>
      <c r="Y45" s="37"/>
    </row>
    <row r="46" spans="1:25" ht="13.5" x14ac:dyDescent="0.25">
      <c r="A46" s="57" t="s">
        <v>111</v>
      </c>
      <c r="B46" s="36"/>
      <c r="C46" s="35"/>
      <c r="D46" s="56"/>
      <c r="F46" s="1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09"/>
      <c r="Y46" s="37"/>
    </row>
    <row r="47" spans="1:25" x14ac:dyDescent="0.2">
      <c r="A47" s="36"/>
      <c r="B47" s="36" t="s">
        <v>22</v>
      </c>
      <c r="C47" s="35"/>
      <c r="D47" s="54">
        <f>SUMIF(IS!J:J,B47,IS!I:I)</f>
        <v>183400</v>
      </c>
      <c r="E47" s="55"/>
      <c r="F47" s="55"/>
      <c r="G47" s="55"/>
      <c r="H47" s="54">
        <f>SUMIF('IS - monthly'!$T:$T,$B47,'IS - monthly'!E:E)</f>
        <v>15283.333333333334</v>
      </c>
      <c r="I47" s="54">
        <f>SUMIF('IS - monthly'!$T:$T,$B47,'IS - monthly'!F:F)</f>
        <v>15283.333333333334</v>
      </c>
      <c r="J47" s="54">
        <f>SUMIF('IS - monthly'!$T:$T,$B47,'IS - monthly'!G:G)</f>
        <v>15283.333333333334</v>
      </c>
      <c r="K47" s="56">
        <f t="shared" ref="K47:K58" si="21">SUM(H47:J47)</f>
        <v>45850</v>
      </c>
      <c r="L47" s="54">
        <f>SUMIF('IS - monthly'!$T:$T,$B47,'IS - monthly'!H:H)</f>
        <v>15283.333333333334</v>
      </c>
      <c r="M47" s="54">
        <f>SUMIF('IS - monthly'!$T:$T,$B47,'IS - monthly'!I:I)</f>
        <v>15283.333333333334</v>
      </c>
      <c r="N47" s="54">
        <f>SUMIF('IS - monthly'!$T:$T,$B47,'IS - monthly'!J:J)</f>
        <v>15283.333333333334</v>
      </c>
      <c r="O47" s="56">
        <f t="shared" ref="O47:O58" si="22">SUM(L47:N47)</f>
        <v>45850</v>
      </c>
      <c r="P47" s="54">
        <f>SUMIF('IS - monthly'!$T:$T,$B47,'IS - monthly'!K:K)</f>
        <v>15283.333333333334</v>
      </c>
      <c r="Q47" s="54">
        <f>SUMIF('IS - monthly'!$T:$T,$B47,'IS - monthly'!L:L)</f>
        <v>15283.333333333334</v>
      </c>
      <c r="R47" s="54">
        <f>SUMIF('IS - monthly'!$T:$T,$B47,'IS - monthly'!M:M)</f>
        <v>15283.333333333334</v>
      </c>
      <c r="S47" s="56">
        <f t="shared" ref="S47:S58" si="23">SUM(P47:R47)</f>
        <v>45850</v>
      </c>
      <c r="T47" s="54">
        <f>SUMIF('IS - monthly'!$T:$T,$B47,'IS - monthly'!N:N)</f>
        <v>15283.333333333334</v>
      </c>
      <c r="U47" s="54">
        <f>SUMIF('IS - monthly'!$T:$T,$B47,'IS - monthly'!O:O)</f>
        <v>15283.333333333334</v>
      </c>
      <c r="V47" s="54">
        <f>SUMIF('IS - monthly'!$T:$T,$B47,'IS - monthly'!P:P)</f>
        <v>15283.333333333334</v>
      </c>
      <c r="W47" s="56">
        <f t="shared" ref="W47:W58" si="24">SUM(T47:V47)</f>
        <v>45850</v>
      </c>
      <c r="X47" s="109"/>
      <c r="Y47" s="37">
        <f t="shared" ref="Y47:Y59" si="25">SUM(K47,O47,S47,W47)</f>
        <v>183400</v>
      </c>
    </row>
    <row r="48" spans="1:25" x14ac:dyDescent="0.2">
      <c r="A48" s="36"/>
      <c r="B48" s="36" t="s">
        <v>23</v>
      </c>
      <c r="C48" s="35"/>
      <c r="D48" s="54">
        <f>SUMIF(IS!J:J,B48,IS!I:I)</f>
        <v>153000</v>
      </c>
      <c r="E48" s="55"/>
      <c r="F48" s="55"/>
      <c r="G48" s="55"/>
      <c r="H48" s="54">
        <f>SUMIF('IS - monthly'!$T:$T,$B48,'IS - monthly'!E:E)</f>
        <v>12750</v>
      </c>
      <c r="I48" s="54">
        <f>SUMIF('IS - monthly'!$T:$T,$B48,'IS - monthly'!F:F)</f>
        <v>12750</v>
      </c>
      <c r="J48" s="54">
        <f>SUMIF('IS - monthly'!$T:$T,$B48,'IS - monthly'!G:G)</f>
        <v>12750</v>
      </c>
      <c r="K48" s="56">
        <f t="shared" si="21"/>
        <v>38250</v>
      </c>
      <c r="L48" s="54">
        <f>SUMIF('IS - monthly'!$T:$T,$B48,'IS - monthly'!H:H)</f>
        <v>12750</v>
      </c>
      <c r="M48" s="54">
        <f>SUMIF('IS - monthly'!$T:$T,$B48,'IS - monthly'!I:I)</f>
        <v>12750</v>
      </c>
      <c r="N48" s="54">
        <f>SUMIF('IS - monthly'!$T:$T,$B48,'IS - monthly'!J:J)</f>
        <v>12750</v>
      </c>
      <c r="O48" s="56">
        <f t="shared" si="22"/>
        <v>38250</v>
      </c>
      <c r="P48" s="54">
        <f>SUMIF('IS - monthly'!$T:$T,$B48,'IS - monthly'!K:K)</f>
        <v>12750</v>
      </c>
      <c r="Q48" s="54">
        <f>SUMIF('IS - monthly'!$T:$T,$B48,'IS - monthly'!L:L)</f>
        <v>12750</v>
      </c>
      <c r="R48" s="54">
        <f>SUMIF('IS - monthly'!$T:$T,$B48,'IS - monthly'!M:M)</f>
        <v>12750</v>
      </c>
      <c r="S48" s="56">
        <f t="shared" si="23"/>
        <v>38250</v>
      </c>
      <c r="T48" s="54">
        <f>SUMIF('IS - monthly'!$T:$T,$B48,'IS - monthly'!N:N)</f>
        <v>12750</v>
      </c>
      <c r="U48" s="54">
        <f>SUMIF('IS - monthly'!$T:$T,$B48,'IS - monthly'!O:O)</f>
        <v>12750</v>
      </c>
      <c r="V48" s="54">
        <f>SUMIF('IS - monthly'!$T:$T,$B48,'IS - monthly'!P:P)</f>
        <v>12750</v>
      </c>
      <c r="W48" s="56">
        <f t="shared" si="24"/>
        <v>38250</v>
      </c>
      <c r="X48" s="109"/>
      <c r="Y48" s="37">
        <f t="shared" si="25"/>
        <v>153000</v>
      </c>
    </row>
    <row r="49" spans="1:25" x14ac:dyDescent="0.2">
      <c r="A49" s="36"/>
      <c r="B49" s="36" t="s">
        <v>24</v>
      </c>
      <c r="C49" s="35"/>
      <c r="D49" s="54">
        <f>SUMIF(IS!J:J,B49,IS!I:I)</f>
        <v>103000</v>
      </c>
      <c r="E49" s="55"/>
      <c r="F49" s="55"/>
      <c r="G49" s="55"/>
      <c r="H49" s="54">
        <f>SUMIF('IS - monthly'!$T:$T,$B49,'IS - monthly'!E:E)</f>
        <v>8583.3333333333321</v>
      </c>
      <c r="I49" s="54">
        <f>SUMIF('IS - monthly'!$T:$T,$B49,'IS - monthly'!F:F)</f>
        <v>8583.3333333333321</v>
      </c>
      <c r="J49" s="54">
        <f>SUMIF('IS - monthly'!$T:$T,$B49,'IS - monthly'!G:G)</f>
        <v>8583.3333333333321</v>
      </c>
      <c r="K49" s="56">
        <f t="shared" si="21"/>
        <v>25749.999999999996</v>
      </c>
      <c r="L49" s="54">
        <f>SUMIF('IS - monthly'!$T:$T,$B49,'IS - monthly'!H:H)</f>
        <v>8583.3333333333321</v>
      </c>
      <c r="M49" s="54">
        <f>SUMIF('IS - monthly'!$T:$T,$B49,'IS - monthly'!I:I)</f>
        <v>8583.3333333333321</v>
      </c>
      <c r="N49" s="54">
        <f>SUMIF('IS - monthly'!$T:$T,$B49,'IS - monthly'!J:J)</f>
        <v>8583.3333333333321</v>
      </c>
      <c r="O49" s="56">
        <f t="shared" si="22"/>
        <v>25749.999999999996</v>
      </c>
      <c r="P49" s="54">
        <f>SUMIF('IS - monthly'!$T:$T,$B49,'IS - monthly'!K:K)</f>
        <v>8583.3333333333321</v>
      </c>
      <c r="Q49" s="54">
        <f>SUMIF('IS - monthly'!$T:$T,$B49,'IS - monthly'!L:L)</f>
        <v>8583.3333333333321</v>
      </c>
      <c r="R49" s="54">
        <f>SUMIF('IS - monthly'!$T:$T,$B49,'IS - monthly'!M:M)</f>
        <v>8583.3333333333321</v>
      </c>
      <c r="S49" s="56">
        <f t="shared" si="23"/>
        <v>25749.999999999996</v>
      </c>
      <c r="T49" s="54">
        <f>SUMIF('IS - monthly'!$T:$T,$B49,'IS - monthly'!N:N)</f>
        <v>8583.3333333333321</v>
      </c>
      <c r="U49" s="54">
        <f>SUMIF('IS - monthly'!$T:$T,$B49,'IS - monthly'!O:O)</f>
        <v>8583.3333333333321</v>
      </c>
      <c r="V49" s="54">
        <f>SUMIF('IS - monthly'!$T:$T,$B49,'IS - monthly'!P:P)</f>
        <v>8583.3333333333321</v>
      </c>
      <c r="W49" s="56">
        <f t="shared" si="24"/>
        <v>25749.999999999996</v>
      </c>
      <c r="X49" s="109"/>
      <c r="Y49" s="37">
        <f t="shared" si="25"/>
        <v>102999.99999999999</v>
      </c>
    </row>
    <row r="50" spans="1:25" x14ac:dyDescent="0.2">
      <c r="A50" s="36"/>
      <c r="B50" s="36" t="s">
        <v>25</v>
      </c>
      <c r="C50" s="35"/>
      <c r="D50" s="54">
        <f>SUMIF(IS!J:J,B50,IS!I:I)</f>
        <v>355288.50644447014</v>
      </c>
      <c r="E50" s="55"/>
      <c r="F50" s="55"/>
      <c r="G50" s="55"/>
      <c r="H50" s="54">
        <f>SUMIF('IS - monthly'!$T:$T,$B50,'IS - monthly'!E:E)</f>
        <v>29607.375537039177</v>
      </c>
      <c r="I50" s="54">
        <f>SUMIF('IS - monthly'!$T:$T,$B50,'IS - monthly'!F:F)</f>
        <v>29607.375537039177</v>
      </c>
      <c r="J50" s="54">
        <f>SUMIF('IS - monthly'!$T:$T,$B50,'IS - monthly'!G:G)</f>
        <v>29607.375537039177</v>
      </c>
      <c r="K50" s="56">
        <f t="shared" si="21"/>
        <v>88822.126611117536</v>
      </c>
      <c r="L50" s="54">
        <f>SUMIF('IS - monthly'!$T:$T,$B50,'IS - monthly'!H:H)</f>
        <v>29607.375537039177</v>
      </c>
      <c r="M50" s="54">
        <f>SUMIF('IS - monthly'!$T:$T,$B50,'IS - monthly'!I:I)</f>
        <v>29607.375537039177</v>
      </c>
      <c r="N50" s="54">
        <f>SUMIF('IS - monthly'!$T:$T,$B50,'IS - monthly'!J:J)</f>
        <v>29607.375537039177</v>
      </c>
      <c r="O50" s="56">
        <f t="shared" si="22"/>
        <v>88822.126611117536</v>
      </c>
      <c r="P50" s="54">
        <f>SUMIF('IS - monthly'!$T:$T,$B50,'IS - monthly'!K:K)</f>
        <v>29607.375537039177</v>
      </c>
      <c r="Q50" s="54">
        <f>SUMIF('IS - monthly'!$T:$T,$B50,'IS - monthly'!L:L)</f>
        <v>29607.375537039177</v>
      </c>
      <c r="R50" s="54">
        <f>SUMIF('IS - monthly'!$T:$T,$B50,'IS - monthly'!M:M)</f>
        <v>29607.375537039177</v>
      </c>
      <c r="S50" s="56">
        <f t="shared" si="23"/>
        <v>88822.126611117536</v>
      </c>
      <c r="T50" s="54">
        <f>SUMIF('IS - monthly'!$T:$T,$B50,'IS - monthly'!N:N)</f>
        <v>29607.375537039177</v>
      </c>
      <c r="U50" s="54">
        <f>SUMIF('IS - monthly'!$T:$T,$B50,'IS - monthly'!O:O)</f>
        <v>29607.375537039177</v>
      </c>
      <c r="V50" s="54">
        <f>SUMIF('IS - monthly'!$T:$T,$B50,'IS - monthly'!P:P)</f>
        <v>29607.375537039177</v>
      </c>
      <c r="W50" s="56">
        <f t="shared" si="24"/>
        <v>88822.126611117536</v>
      </c>
      <c r="X50" s="109"/>
      <c r="Y50" s="37">
        <f t="shared" si="25"/>
        <v>355288.50644447014</v>
      </c>
    </row>
    <row r="51" spans="1:25" x14ac:dyDescent="0.2">
      <c r="A51" s="36"/>
      <c r="B51" s="36" t="s">
        <v>26</v>
      </c>
      <c r="C51" s="35"/>
      <c r="D51" s="64">
        <f>SUMIF(IS!J:J,B51,IS!I:I)</f>
        <v>86700.000000000015</v>
      </c>
      <c r="E51" s="55"/>
      <c r="F51" s="55"/>
      <c r="G51" s="55"/>
      <c r="H51" s="64">
        <f>SUMIF('IS - monthly'!$T:$T,$B51,'IS - monthly'!E:E)</f>
        <v>7225.0000000000009</v>
      </c>
      <c r="I51" s="64">
        <f>SUMIF('IS - monthly'!$T:$T,$B51,'IS - monthly'!F:F)</f>
        <v>7225.0000000000009</v>
      </c>
      <c r="J51" s="64">
        <f>SUMIF('IS - monthly'!$T:$T,$B51,'IS - monthly'!G:G)</f>
        <v>7225.0000000000009</v>
      </c>
      <c r="K51" s="56">
        <f t="shared" si="21"/>
        <v>21675.000000000004</v>
      </c>
      <c r="L51" s="64">
        <f>SUMIF('IS - monthly'!$T:$T,$B51,'IS - monthly'!H:H)</f>
        <v>7225.0000000000009</v>
      </c>
      <c r="M51" s="64">
        <f>SUMIF('IS - monthly'!$T:$T,$B51,'IS - monthly'!I:I)</f>
        <v>7225.0000000000009</v>
      </c>
      <c r="N51" s="64">
        <f>SUMIF('IS - monthly'!$T:$T,$B51,'IS - monthly'!J:J)</f>
        <v>7225.0000000000009</v>
      </c>
      <c r="O51" s="56">
        <f t="shared" si="22"/>
        <v>21675.000000000004</v>
      </c>
      <c r="P51" s="64">
        <f>SUMIF('IS - monthly'!$T:$T,$B51,'IS - monthly'!K:K)</f>
        <v>7225.0000000000009</v>
      </c>
      <c r="Q51" s="64">
        <f>SUMIF('IS - monthly'!$T:$T,$B51,'IS - monthly'!L:L)</f>
        <v>7225.0000000000009</v>
      </c>
      <c r="R51" s="64">
        <f>SUMIF('IS - monthly'!$T:$T,$B51,'IS - monthly'!M:M)</f>
        <v>7225.0000000000009</v>
      </c>
      <c r="S51" s="56">
        <f t="shared" si="23"/>
        <v>21675.000000000004</v>
      </c>
      <c r="T51" s="64">
        <f>SUMIF('IS - monthly'!$T:$T,$B51,'IS - monthly'!N:N)</f>
        <v>7225.0000000000009</v>
      </c>
      <c r="U51" s="64">
        <f>SUMIF('IS - monthly'!$T:$T,$B51,'IS - monthly'!O:O)</f>
        <v>7225.0000000000009</v>
      </c>
      <c r="V51" s="64">
        <f>SUMIF('IS - monthly'!$T:$T,$B51,'IS - monthly'!P:P)</f>
        <v>7225.0000000000009</v>
      </c>
      <c r="W51" s="56">
        <f t="shared" si="24"/>
        <v>21675.000000000004</v>
      </c>
      <c r="X51" s="109"/>
      <c r="Y51" s="37">
        <f t="shared" si="25"/>
        <v>86700.000000000015</v>
      </c>
    </row>
    <row r="52" spans="1:25" x14ac:dyDescent="0.2">
      <c r="A52" s="36"/>
      <c r="B52" s="36" t="s">
        <v>27</v>
      </c>
      <c r="C52" s="35"/>
      <c r="D52" s="64">
        <f>SUMIF(IS!J:J,B52,IS!I:I)</f>
        <v>165540</v>
      </c>
      <c r="E52" s="55"/>
      <c r="F52" s="55"/>
      <c r="G52" s="55"/>
      <c r="H52" s="64">
        <f>SUMIF('IS - monthly'!$T:$T,$B52,'IS - monthly'!E:E)</f>
        <v>13795</v>
      </c>
      <c r="I52" s="64">
        <f>SUMIF('IS - monthly'!$T:$T,$B52,'IS - monthly'!F:F)</f>
        <v>13795</v>
      </c>
      <c r="J52" s="64">
        <f>SUMIF('IS - monthly'!$T:$T,$B52,'IS - monthly'!G:G)</f>
        <v>13795</v>
      </c>
      <c r="K52" s="56">
        <f t="shared" si="21"/>
        <v>41385</v>
      </c>
      <c r="L52" s="64">
        <f>SUMIF('IS - monthly'!$T:$T,$B52,'IS - monthly'!H:H)</f>
        <v>13795</v>
      </c>
      <c r="M52" s="64">
        <f>SUMIF('IS - monthly'!$T:$T,$B52,'IS - monthly'!I:I)</f>
        <v>13795</v>
      </c>
      <c r="N52" s="64">
        <f>SUMIF('IS - monthly'!$T:$T,$B52,'IS - monthly'!J:J)</f>
        <v>13795</v>
      </c>
      <c r="O52" s="56">
        <f t="shared" si="22"/>
        <v>41385</v>
      </c>
      <c r="P52" s="64">
        <f>SUMIF('IS - monthly'!$T:$T,$B52,'IS - monthly'!K:K)</f>
        <v>13795</v>
      </c>
      <c r="Q52" s="64">
        <f>SUMIF('IS - monthly'!$T:$T,$B52,'IS - monthly'!L:L)</f>
        <v>13795</v>
      </c>
      <c r="R52" s="64">
        <f>SUMIF('IS - monthly'!$T:$T,$B52,'IS - monthly'!M:M)</f>
        <v>13795</v>
      </c>
      <c r="S52" s="56">
        <f t="shared" si="23"/>
        <v>41385</v>
      </c>
      <c r="T52" s="64">
        <f>SUMIF('IS - monthly'!$T:$T,$B52,'IS - monthly'!N:N)</f>
        <v>13795</v>
      </c>
      <c r="U52" s="64">
        <f>SUMIF('IS - monthly'!$T:$T,$B52,'IS - monthly'!O:O)</f>
        <v>13795</v>
      </c>
      <c r="V52" s="64">
        <f>SUMIF('IS - monthly'!$T:$T,$B52,'IS - monthly'!P:P)</f>
        <v>13795</v>
      </c>
      <c r="W52" s="56">
        <f t="shared" si="24"/>
        <v>41385</v>
      </c>
      <c r="X52" s="109"/>
      <c r="Y52" s="37">
        <f t="shared" si="25"/>
        <v>165540</v>
      </c>
    </row>
    <row r="53" spans="1:25" x14ac:dyDescent="0.2">
      <c r="A53" s="36"/>
      <c r="B53" s="36" t="s">
        <v>112</v>
      </c>
      <c r="C53" s="35"/>
      <c r="D53" s="64">
        <f>SUMIF(IS!J:J,B53,IS!I:I)</f>
        <v>604805.95243993064</v>
      </c>
      <c r="E53" s="55"/>
      <c r="F53" s="55"/>
      <c r="G53" s="55"/>
      <c r="H53" s="64">
        <f>SUMIF('IS - monthly'!$T:$T,$B53,'IS - monthly'!E:E)</f>
        <v>61951.48810998266</v>
      </c>
      <c r="I53" s="64">
        <f>SUMIF('IS - monthly'!$T:$T,$B53,'IS - monthly'!F:F)</f>
        <v>61951.48810998266</v>
      </c>
      <c r="J53" s="64">
        <f>SUMIF('IS - monthly'!$T:$T,$B53,'IS - monthly'!G:G)</f>
        <v>48090.297621996535</v>
      </c>
      <c r="K53" s="56">
        <f t="shared" si="21"/>
        <v>171993.27384196187</v>
      </c>
      <c r="L53" s="64">
        <f>SUMIF('IS - monthly'!$T:$T,$B53,'IS - monthly'!H:H)</f>
        <v>48090.297621996535</v>
      </c>
      <c r="M53" s="64">
        <f>SUMIF('IS - monthly'!$T:$T,$B53,'IS - monthly'!I:I)</f>
        <v>44625</v>
      </c>
      <c r="N53" s="64">
        <f>SUMIF('IS - monthly'!$T:$T,$B53,'IS - monthly'!J:J)</f>
        <v>44625</v>
      </c>
      <c r="O53" s="56">
        <f t="shared" si="22"/>
        <v>137340.29762199655</v>
      </c>
      <c r="P53" s="64">
        <f>SUMIF('IS - monthly'!$T:$T,$B53,'IS - monthly'!K:K)</f>
        <v>44625</v>
      </c>
      <c r="Q53" s="64">
        <f>SUMIF('IS - monthly'!$T:$T,$B53,'IS - monthly'!L:L)</f>
        <v>44625</v>
      </c>
      <c r="R53" s="64">
        <f>SUMIF('IS - monthly'!$T:$T,$B53,'IS - monthly'!M:M)</f>
        <v>44625</v>
      </c>
      <c r="S53" s="56">
        <f t="shared" si="23"/>
        <v>133875</v>
      </c>
      <c r="T53" s="64">
        <f>SUMIF('IS - monthly'!$T:$T,$B53,'IS - monthly'!N:N)</f>
        <v>44625</v>
      </c>
      <c r="U53" s="64">
        <f>SUMIF('IS - monthly'!$T:$T,$B53,'IS - monthly'!O:O)</f>
        <v>55020.892865989597</v>
      </c>
      <c r="V53" s="64">
        <f>SUMIF('IS - monthly'!$T:$T,$B53,'IS - monthly'!P:P)</f>
        <v>61951.48810998266</v>
      </c>
      <c r="W53" s="56">
        <f t="shared" si="24"/>
        <v>161597.38097597225</v>
      </c>
      <c r="X53" s="109"/>
      <c r="Y53" s="37">
        <f t="shared" si="25"/>
        <v>604805.95243993064</v>
      </c>
    </row>
    <row r="54" spans="1:25" x14ac:dyDescent="0.2">
      <c r="A54" s="36"/>
      <c r="B54" s="36" t="s">
        <v>113</v>
      </c>
      <c r="C54" s="35"/>
      <c r="D54" s="64">
        <f>SUMIF(IS!J:J,B54,IS!I:I)</f>
        <v>255402.96435365177</v>
      </c>
      <c r="E54" s="55"/>
      <c r="F54" s="55"/>
      <c r="G54" s="55"/>
      <c r="H54" s="64">
        <f>SUMIF('IS - monthly'!$T:$T,$B54,'IS - monthly'!E:E)</f>
        <v>21283.580362804314</v>
      </c>
      <c r="I54" s="64">
        <f>SUMIF('IS - monthly'!$T:$T,$B54,'IS - monthly'!F:F)</f>
        <v>21283.580362804314</v>
      </c>
      <c r="J54" s="64">
        <f>SUMIF('IS - monthly'!$T:$T,$B54,'IS - monthly'!G:G)</f>
        <v>21283.580362804314</v>
      </c>
      <c r="K54" s="56">
        <f t="shared" si="21"/>
        <v>63850.741088412942</v>
      </c>
      <c r="L54" s="64">
        <f>SUMIF('IS - monthly'!$T:$T,$B54,'IS - monthly'!H:H)</f>
        <v>21283.580362804314</v>
      </c>
      <c r="M54" s="64">
        <f>SUMIF('IS - monthly'!$T:$T,$B54,'IS - monthly'!I:I)</f>
        <v>21283.580362804314</v>
      </c>
      <c r="N54" s="64">
        <f>SUMIF('IS - monthly'!$T:$T,$B54,'IS - monthly'!J:J)</f>
        <v>21283.580362804314</v>
      </c>
      <c r="O54" s="56">
        <f t="shared" si="22"/>
        <v>63850.741088412942</v>
      </c>
      <c r="P54" s="64">
        <f>SUMIF('IS - monthly'!$T:$T,$B54,'IS - monthly'!K:K)</f>
        <v>21283.580362804314</v>
      </c>
      <c r="Q54" s="64">
        <f>SUMIF('IS - monthly'!$T:$T,$B54,'IS - monthly'!L:L)</f>
        <v>21283.580362804314</v>
      </c>
      <c r="R54" s="64">
        <f>SUMIF('IS - monthly'!$T:$T,$B54,'IS - monthly'!M:M)</f>
        <v>21283.580362804314</v>
      </c>
      <c r="S54" s="56">
        <f t="shared" si="23"/>
        <v>63850.741088412942</v>
      </c>
      <c r="T54" s="64">
        <f>SUMIF('IS - monthly'!$T:$T,$B54,'IS - monthly'!N:N)</f>
        <v>21283.580362804314</v>
      </c>
      <c r="U54" s="64">
        <f>SUMIF('IS - monthly'!$T:$T,$B54,'IS - monthly'!O:O)</f>
        <v>21283.580362804314</v>
      </c>
      <c r="V54" s="64">
        <f>SUMIF('IS - monthly'!$T:$T,$B54,'IS - monthly'!P:P)</f>
        <v>21283.580362804314</v>
      </c>
      <c r="W54" s="56">
        <f t="shared" si="24"/>
        <v>63850.741088412942</v>
      </c>
      <c r="X54" s="109"/>
      <c r="Y54" s="37">
        <f t="shared" si="25"/>
        <v>255402.96435365177</v>
      </c>
    </row>
    <row r="55" spans="1:25" x14ac:dyDescent="0.2">
      <c r="A55" s="36"/>
      <c r="B55" s="36" t="s">
        <v>29</v>
      </c>
      <c r="C55" s="35"/>
      <c r="D55" s="64">
        <f>SUMIF(IS!J:J,B55,IS!I:I)</f>
        <v>0</v>
      </c>
      <c r="E55" s="55"/>
      <c r="F55" s="55"/>
      <c r="G55" s="55"/>
      <c r="H55" s="64">
        <f>SUMIF('IS - monthly'!$T:$T,$B55,'IS - monthly'!E:E)</f>
        <v>0</v>
      </c>
      <c r="I55" s="64">
        <f>SUMIF('IS - monthly'!$T:$T,$B55,'IS - monthly'!F:F)</f>
        <v>0</v>
      </c>
      <c r="J55" s="64">
        <f>SUMIF('IS - monthly'!$T:$T,$B55,'IS - monthly'!G:G)</f>
        <v>0</v>
      </c>
      <c r="K55" s="56">
        <f t="shared" si="21"/>
        <v>0</v>
      </c>
      <c r="L55" s="64">
        <f>SUMIF('IS - monthly'!$T:$T,$B55,'IS - monthly'!H:H)</f>
        <v>0</v>
      </c>
      <c r="M55" s="64">
        <f>SUMIF('IS - monthly'!$T:$T,$B55,'IS - monthly'!I:I)</f>
        <v>0</v>
      </c>
      <c r="N55" s="64">
        <f>SUMIF('IS - monthly'!$T:$T,$B55,'IS - monthly'!J:J)</f>
        <v>0</v>
      </c>
      <c r="O55" s="56">
        <f t="shared" si="22"/>
        <v>0</v>
      </c>
      <c r="P55" s="64">
        <f>SUMIF('IS - monthly'!$T:$T,$B55,'IS - monthly'!K:K)</f>
        <v>0</v>
      </c>
      <c r="Q55" s="64">
        <f>SUMIF('IS - monthly'!$T:$T,$B55,'IS - monthly'!L:L)</f>
        <v>0</v>
      </c>
      <c r="R55" s="64">
        <f>SUMIF('IS - monthly'!$T:$T,$B55,'IS - monthly'!M:M)</f>
        <v>0</v>
      </c>
      <c r="S55" s="56">
        <f t="shared" si="23"/>
        <v>0</v>
      </c>
      <c r="T55" s="64">
        <f>SUMIF('IS - monthly'!$T:$T,$B55,'IS - monthly'!N:N)</f>
        <v>0</v>
      </c>
      <c r="U55" s="64">
        <f>SUMIF('IS - monthly'!$T:$T,$B55,'IS - monthly'!O:O)</f>
        <v>0</v>
      </c>
      <c r="V55" s="64">
        <f>SUMIF('IS - monthly'!$T:$T,$B55,'IS - monthly'!P:P)</f>
        <v>0</v>
      </c>
      <c r="W55" s="56">
        <f t="shared" si="24"/>
        <v>0</v>
      </c>
      <c r="X55" s="109"/>
      <c r="Y55" s="37">
        <f t="shared" si="25"/>
        <v>0</v>
      </c>
    </row>
    <row r="56" spans="1:25" x14ac:dyDescent="0.2">
      <c r="A56" s="36"/>
      <c r="B56" s="36" t="s">
        <v>114</v>
      </c>
      <c r="C56" s="35"/>
      <c r="D56" s="64">
        <f>SUMIF(IS!J:J,B56,IS!I:I)</f>
        <v>0</v>
      </c>
      <c r="E56" s="55"/>
      <c r="F56" s="55"/>
      <c r="G56" s="55"/>
      <c r="H56" s="64">
        <f>SUMIF('IS - monthly'!$T:$T,$B56,'IS - monthly'!E:E)</f>
        <v>0</v>
      </c>
      <c r="I56" s="64">
        <f>SUMIF('IS - monthly'!$T:$T,$B56,'IS - monthly'!F:F)</f>
        <v>0</v>
      </c>
      <c r="J56" s="64">
        <f>SUMIF('IS - monthly'!$T:$T,$B56,'IS - monthly'!G:G)</f>
        <v>0</v>
      </c>
      <c r="K56" s="56">
        <f t="shared" si="21"/>
        <v>0</v>
      </c>
      <c r="L56" s="64">
        <f>SUMIF('IS - monthly'!$T:$T,$B56,'IS - monthly'!H:H)</f>
        <v>0</v>
      </c>
      <c r="M56" s="64">
        <f>SUMIF('IS - monthly'!$T:$T,$B56,'IS - monthly'!I:I)</f>
        <v>0</v>
      </c>
      <c r="N56" s="64">
        <f>SUMIF('IS - monthly'!$T:$T,$B56,'IS - monthly'!J:J)</f>
        <v>0</v>
      </c>
      <c r="O56" s="56">
        <f t="shared" si="22"/>
        <v>0</v>
      </c>
      <c r="P56" s="64">
        <f>SUMIF('IS - monthly'!$T:$T,$B56,'IS - monthly'!K:K)</f>
        <v>0</v>
      </c>
      <c r="Q56" s="64">
        <f>SUMIF('IS - monthly'!$T:$T,$B56,'IS - monthly'!L:L)</f>
        <v>0</v>
      </c>
      <c r="R56" s="64">
        <f>SUMIF('IS - monthly'!$T:$T,$B56,'IS - monthly'!M:M)</f>
        <v>0</v>
      </c>
      <c r="S56" s="56">
        <f t="shared" si="23"/>
        <v>0</v>
      </c>
      <c r="T56" s="64">
        <f>SUMIF('IS - monthly'!$T:$T,$B56,'IS - monthly'!N:N)</f>
        <v>0</v>
      </c>
      <c r="U56" s="64">
        <f>SUMIF('IS - monthly'!$T:$T,$B56,'IS - monthly'!O:O)</f>
        <v>0</v>
      </c>
      <c r="V56" s="64">
        <f>SUMIF('IS - monthly'!$T:$T,$B56,'IS - monthly'!P:P)</f>
        <v>0</v>
      </c>
      <c r="W56" s="56">
        <f t="shared" si="24"/>
        <v>0</v>
      </c>
      <c r="X56" s="109"/>
      <c r="Y56" s="37">
        <f t="shared" si="25"/>
        <v>0</v>
      </c>
    </row>
    <row r="57" spans="1:25" x14ac:dyDescent="0.2">
      <c r="A57" s="36"/>
      <c r="B57" s="36" t="s">
        <v>115</v>
      </c>
      <c r="C57" s="35"/>
      <c r="D57" s="54">
        <f>SUMIF(IS!J:J,B57,IS!I:I)</f>
        <v>521393.68022300885</v>
      </c>
      <c r="E57" s="55"/>
      <c r="F57" s="55"/>
      <c r="G57" s="55"/>
      <c r="H57" s="54">
        <f>SUMIF('IS - monthly'!$T:$T,$B57,'IS - monthly'!E:E)</f>
        <v>158196.5778084395</v>
      </c>
      <c r="I57" s="54">
        <f>SUMIF('IS - monthly'!$T:$T,$B57,'IS - monthly'!F:F)</f>
        <v>158196.5778084395</v>
      </c>
      <c r="J57" s="54">
        <f>SUMIF('IS - monthly'!$T:$T,$B57,'IS - monthly'!G:G)</f>
        <v>158196.5778084395</v>
      </c>
      <c r="K57" s="56">
        <f t="shared" si="21"/>
        <v>474589.7334253185</v>
      </c>
      <c r="L57" s="54">
        <f>SUMIF('IS - monthly'!$T:$T,$B57,'IS - monthly'!H:H)</f>
        <v>158196.5778084395</v>
      </c>
      <c r="M57" s="54">
        <f>SUMIF('IS - monthly'!$T:$T,$B57,'IS - monthly'!I:I)</f>
        <v>158196.5778084395</v>
      </c>
      <c r="N57" s="54">
        <f>SUMIF('IS - monthly'!$T:$T,$B57,'IS - monthly'!J:J)</f>
        <v>158196.5778084395</v>
      </c>
      <c r="O57" s="56">
        <f t="shared" si="22"/>
        <v>474589.7334253185</v>
      </c>
      <c r="P57" s="54">
        <f>SUMIF('IS - monthly'!$T:$T,$B57,'IS - monthly'!K:K)</f>
        <v>158196.5778084395</v>
      </c>
      <c r="Q57" s="54">
        <f>SUMIF('IS - monthly'!$T:$T,$B57,'IS - monthly'!L:L)</f>
        <v>158196.5778084395</v>
      </c>
      <c r="R57" s="54">
        <f>SUMIF('IS - monthly'!$T:$T,$B57,'IS - monthly'!M:M)</f>
        <v>158196.5778084395</v>
      </c>
      <c r="S57" s="56">
        <f t="shared" si="23"/>
        <v>474589.7334253185</v>
      </c>
      <c r="T57" s="54">
        <f>SUMIF('IS - monthly'!$T:$T,$B57,'IS - monthly'!N:N)</f>
        <v>158196.5778084395</v>
      </c>
      <c r="U57" s="54">
        <f>SUMIF('IS - monthly'!$T:$T,$B57,'IS - monthly'!O:O)</f>
        <v>158196.5778084395</v>
      </c>
      <c r="V57" s="54">
        <f>SUMIF('IS - monthly'!$T:$T,$B57,'IS - monthly'!P:P)</f>
        <v>158196.5778084395</v>
      </c>
      <c r="W57" s="56">
        <f t="shared" si="24"/>
        <v>474589.7334253185</v>
      </c>
      <c r="X57" s="109"/>
      <c r="Y57" s="37">
        <f t="shared" si="25"/>
        <v>1898358.933701274</v>
      </c>
    </row>
    <row r="58" spans="1:25" x14ac:dyDescent="0.2">
      <c r="A58" s="36"/>
      <c r="B58" s="36" t="s">
        <v>30</v>
      </c>
      <c r="C58" s="35"/>
      <c r="D58" s="54">
        <f>SUMIF(IS!J:J,B58,IS!I:I)</f>
        <v>553470.11557011108</v>
      </c>
      <c r="E58" s="55"/>
      <c r="F58" s="55"/>
      <c r="G58" s="55"/>
      <c r="H58" s="54">
        <f>SUMIF('IS - monthly'!$T:$T,$B58,'IS - monthly'!E:E)</f>
        <v>46122.509630842585</v>
      </c>
      <c r="I58" s="54">
        <f>SUMIF('IS - monthly'!$T:$T,$B58,'IS - monthly'!F:F)</f>
        <v>46122.509630842585</v>
      </c>
      <c r="J58" s="54">
        <f>SUMIF('IS - monthly'!$T:$T,$B58,'IS - monthly'!G:G)</f>
        <v>46122.509630842585</v>
      </c>
      <c r="K58" s="56">
        <f t="shared" si="21"/>
        <v>138367.52889252774</v>
      </c>
      <c r="L58" s="54">
        <f>SUMIF('IS - monthly'!$T:$T,$B58,'IS - monthly'!H:H)</f>
        <v>46122.509630842585</v>
      </c>
      <c r="M58" s="54">
        <f>SUMIF('IS - monthly'!$T:$T,$B58,'IS - monthly'!I:I)</f>
        <v>46122.509630842585</v>
      </c>
      <c r="N58" s="54">
        <f>SUMIF('IS - monthly'!$T:$T,$B58,'IS - monthly'!J:J)</f>
        <v>46122.509630842585</v>
      </c>
      <c r="O58" s="56">
        <f t="shared" si="22"/>
        <v>138367.52889252774</v>
      </c>
      <c r="P58" s="54">
        <f>SUMIF('IS - monthly'!$T:$T,$B58,'IS - monthly'!K:K)</f>
        <v>46122.509630842585</v>
      </c>
      <c r="Q58" s="54">
        <f>SUMIF('IS - monthly'!$T:$T,$B58,'IS - monthly'!L:L)</f>
        <v>46122.509630842585</v>
      </c>
      <c r="R58" s="54">
        <f>SUMIF('IS - monthly'!$T:$T,$B58,'IS - monthly'!M:M)</f>
        <v>46122.509630842585</v>
      </c>
      <c r="S58" s="56">
        <f t="shared" si="23"/>
        <v>138367.52889252774</v>
      </c>
      <c r="T58" s="54">
        <f>SUMIF('IS - monthly'!$T:$T,$B58,'IS - monthly'!N:N)</f>
        <v>46122.509630842585</v>
      </c>
      <c r="U58" s="54">
        <f>SUMIF('IS - monthly'!$T:$T,$B58,'IS - monthly'!O:O)</f>
        <v>46122.509630842585</v>
      </c>
      <c r="V58" s="54">
        <f>SUMIF('IS - monthly'!$T:$T,$B58,'IS - monthly'!P:P)</f>
        <v>46122.509630842585</v>
      </c>
      <c r="W58" s="56">
        <f t="shared" si="24"/>
        <v>138367.52889252774</v>
      </c>
      <c r="X58" s="109"/>
      <c r="Y58" s="38">
        <f t="shared" si="25"/>
        <v>553470.11557011097</v>
      </c>
    </row>
    <row r="59" spans="1:25" x14ac:dyDescent="0.2">
      <c r="A59" s="36"/>
      <c r="B59" s="46" t="s">
        <v>31</v>
      </c>
      <c r="C59" s="35"/>
      <c r="D59" s="89">
        <f>SUM(D47:D58)</f>
        <v>2982001.2190311728</v>
      </c>
      <c r="E59" s="48"/>
      <c r="F59" s="48"/>
      <c r="G59" s="48"/>
      <c r="H59" s="47">
        <f>SUM(H47:H58)</f>
        <v>374798.1981157749</v>
      </c>
      <c r="I59" s="47">
        <f>SUM(I47:I58)</f>
        <v>374798.1981157749</v>
      </c>
      <c r="J59" s="47">
        <f>SUM(J47:J58)</f>
        <v>360937.00762778881</v>
      </c>
      <c r="K59" s="47">
        <f>SUM(H59:J59)</f>
        <v>1110533.4038593387</v>
      </c>
      <c r="L59" s="47">
        <f>SUM(L47:L58)</f>
        <v>360937.00762778881</v>
      </c>
      <c r="M59" s="47">
        <f>SUM(M47:M58)</f>
        <v>357471.71000579227</v>
      </c>
      <c r="N59" s="47">
        <f>SUM(N47:N58)</f>
        <v>357471.71000579227</v>
      </c>
      <c r="O59" s="47">
        <f>SUM(L59:N59)</f>
        <v>1075880.4276393733</v>
      </c>
      <c r="P59" s="47">
        <f>SUM(P47:P58)</f>
        <v>357471.71000579227</v>
      </c>
      <c r="Q59" s="47">
        <f>SUM(Q47:Q58)</f>
        <v>357471.71000579227</v>
      </c>
      <c r="R59" s="47">
        <f>SUM(R47:R58)</f>
        <v>357471.71000579227</v>
      </c>
      <c r="S59" s="47">
        <f>SUM(P59:R59)</f>
        <v>1072415.1300173767</v>
      </c>
      <c r="T59" s="47">
        <f>SUM(T47:T58)</f>
        <v>357471.71000579227</v>
      </c>
      <c r="U59" s="47">
        <f>SUM(U47:U58)</f>
        <v>367867.60287178186</v>
      </c>
      <c r="V59" s="47">
        <f>SUM(V47:V58)</f>
        <v>374798.1981157749</v>
      </c>
      <c r="W59" s="47">
        <f>SUM(T59:V59)</f>
        <v>1100137.5109933489</v>
      </c>
      <c r="X59" s="109"/>
      <c r="Y59" s="37">
        <f t="shared" si="25"/>
        <v>4358966.4725094382</v>
      </c>
    </row>
    <row r="60" spans="1:25" x14ac:dyDescent="0.2">
      <c r="A60" s="36"/>
      <c r="B60" s="43"/>
      <c r="C60" s="35"/>
      <c r="D60" s="91"/>
      <c r="E60" s="50"/>
      <c r="F60" s="50"/>
      <c r="G60" s="50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109"/>
      <c r="Y60" s="37"/>
    </row>
    <row r="61" spans="1:25" x14ac:dyDescent="0.2">
      <c r="A61" s="36"/>
      <c r="B61" s="46" t="s">
        <v>116</v>
      </c>
      <c r="C61" s="35"/>
      <c r="D61" s="89">
        <f>D59+D44+D35+D27</f>
        <v>27343621.987484463</v>
      </c>
      <c r="E61" s="48"/>
      <c r="F61" s="48"/>
      <c r="G61" s="48"/>
      <c r="H61" s="47">
        <f t="shared" ref="H61:W61" si="26">H59+H44+H35+H27</f>
        <v>1497133.9175383961</v>
      </c>
      <c r="I61" s="47">
        <f t="shared" si="26"/>
        <v>2187263.0260588131</v>
      </c>
      <c r="J61" s="47">
        <f t="shared" si="26"/>
        <v>2507704.2498325822</v>
      </c>
      <c r="K61" s="47">
        <f t="shared" si="26"/>
        <v>6192101.1934297914</v>
      </c>
      <c r="L61" s="47">
        <f t="shared" si="26"/>
        <v>2259098.9783621556</v>
      </c>
      <c r="M61" s="47">
        <f t="shared" si="26"/>
        <v>2342568.9522105856</v>
      </c>
      <c r="N61" s="47">
        <f t="shared" si="26"/>
        <v>2342568.9522105856</v>
      </c>
      <c r="O61" s="47">
        <f t="shared" si="26"/>
        <v>6944236.8827833273</v>
      </c>
      <c r="P61" s="47">
        <f t="shared" si="26"/>
        <v>2255123.680740159</v>
      </c>
      <c r="Q61" s="47">
        <f t="shared" si="26"/>
        <v>2342568.9522105856</v>
      </c>
      <c r="R61" s="47">
        <f t="shared" si="26"/>
        <v>2342568.9522105856</v>
      </c>
      <c r="S61" s="47">
        <f t="shared" si="26"/>
        <v>6940261.5851613302</v>
      </c>
      <c r="T61" s="47">
        <f t="shared" si="26"/>
        <v>2255123.680740159</v>
      </c>
      <c r="U61" s="47">
        <f t="shared" si="26"/>
        <v>2354494.8450765754</v>
      </c>
      <c r="V61" s="47">
        <f t="shared" si="26"/>
        <v>2658818.572502688</v>
      </c>
      <c r="W61" s="58">
        <f t="shared" si="26"/>
        <v>7268437.0983194225</v>
      </c>
      <c r="X61" s="109"/>
      <c r="Y61" s="38">
        <f>SUM(K61,O61,S61,W61)</f>
        <v>27345036.759693872</v>
      </c>
    </row>
    <row r="62" spans="1:25" ht="12.75" customHeight="1" x14ac:dyDescent="0.2">
      <c r="A62" s="49" t="s">
        <v>117</v>
      </c>
      <c r="B62" s="46"/>
      <c r="C62" s="35"/>
      <c r="D62" s="89">
        <f>D16-D61</f>
        <v>-1178325.5521193147</v>
      </c>
      <c r="E62" s="48"/>
      <c r="F62" s="48"/>
      <c r="G62" s="48"/>
      <c r="H62" s="47">
        <f t="shared" ref="H62:W62" si="27">H16-H61</f>
        <v>510385.00473107444</v>
      </c>
      <c r="I62" s="47">
        <f t="shared" si="27"/>
        <v>-135098.14462281042</v>
      </c>
      <c r="J62" s="47">
        <f t="shared" si="27"/>
        <v>-394271.18700782489</v>
      </c>
      <c r="K62" s="47">
        <f t="shared" si="27"/>
        <v>-18984.3268995611</v>
      </c>
      <c r="L62" s="47">
        <f t="shared" si="27"/>
        <v>-234064.91468713223</v>
      </c>
      <c r="M62" s="47">
        <f t="shared" si="27"/>
        <v>247642.64515962685</v>
      </c>
      <c r="N62" s="47">
        <f t="shared" si="27"/>
        <v>-109941.2557494645</v>
      </c>
      <c r="O62" s="47">
        <f t="shared" si="27"/>
        <v>-96363.525276970118</v>
      </c>
      <c r="P62" s="47">
        <f t="shared" si="27"/>
        <v>-110894.98342877161</v>
      </c>
      <c r="Q62" s="47">
        <f t="shared" si="27"/>
        <v>-109941.2557494645</v>
      </c>
      <c r="R62" s="47">
        <f t="shared" si="27"/>
        <v>-109941.2557494645</v>
      </c>
      <c r="S62" s="47">
        <f t="shared" si="27"/>
        <v>-330777.49492770061</v>
      </c>
      <c r="T62" s="47">
        <f t="shared" si="27"/>
        <v>-110894.98342877161</v>
      </c>
      <c r="U62" s="47">
        <f t="shared" si="27"/>
        <v>-121867.14861545432</v>
      </c>
      <c r="V62" s="47">
        <f t="shared" si="27"/>
        <v>-500852.84518028097</v>
      </c>
      <c r="W62" s="47">
        <f t="shared" si="27"/>
        <v>-733614.97722450644</v>
      </c>
      <c r="X62" s="109"/>
      <c r="Y62" s="37">
        <f>SUM(K62,O62,S62,W62)</f>
        <v>-1179740.3243287383</v>
      </c>
    </row>
    <row r="63" spans="1:25" ht="12.75" customHeight="1" x14ac:dyDescent="0.2">
      <c r="A63" s="49"/>
      <c r="B63" s="43"/>
      <c r="C63" s="35"/>
      <c r="D63" s="92"/>
      <c r="E63" s="48"/>
      <c r="F63" s="48"/>
      <c r="G63" s="48"/>
      <c r="H63" s="59"/>
      <c r="I63" s="59"/>
      <c r="J63" s="59"/>
      <c r="K63" s="48"/>
      <c r="L63" s="59"/>
      <c r="M63" s="59"/>
      <c r="N63" s="59"/>
      <c r="O63" s="48"/>
      <c r="P63" s="59"/>
      <c r="Q63" s="59"/>
      <c r="R63" s="59"/>
      <c r="S63" s="48"/>
      <c r="T63" s="59"/>
      <c r="U63" s="59"/>
      <c r="V63" s="59"/>
      <c r="W63" s="48"/>
      <c r="X63" s="109"/>
      <c r="Y63" s="37"/>
    </row>
    <row r="64" spans="1:25" x14ac:dyDescent="0.2">
      <c r="A64" s="49" t="s">
        <v>32</v>
      </c>
      <c r="B64" s="46"/>
      <c r="C64" s="35"/>
      <c r="D64" s="89">
        <f>D62</f>
        <v>-1178325.5521193147</v>
      </c>
      <c r="E64" s="62"/>
      <c r="F64" s="62"/>
      <c r="G64" s="62"/>
      <c r="H64" s="114">
        <f>H62</f>
        <v>510385.00473107444</v>
      </c>
      <c r="I64" s="114">
        <f t="shared" ref="I64:W64" si="28">I62</f>
        <v>-135098.14462281042</v>
      </c>
      <c r="J64" s="114">
        <f t="shared" si="28"/>
        <v>-394271.18700782489</v>
      </c>
      <c r="K64" s="114">
        <f t="shared" si="28"/>
        <v>-18984.3268995611</v>
      </c>
      <c r="L64" s="114">
        <f t="shared" si="28"/>
        <v>-234064.91468713223</v>
      </c>
      <c r="M64" s="114">
        <f t="shared" si="28"/>
        <v>247642.64515962685</v>
      </c>
      <c r="N64" s="114">
        <f t="shared" si="28"/>
        <v>-109941.2557494645</v>
      </c>
      <c r="O64" s="114">
        <f t="shared" si="28"/>
        <v>-96363.525276970118</v>
      </c>
      <c r="P64" s="114">
        <f t="shared" si="28"/>
        <v>-110894.98342877161</v>
      </c>
      <c r="Q64" s="114">
        <f t="shared" si="28"/>
        <v>-109941.2557494645</v>
      </c>
      <c r="R64" s="114">
        <f t="shared" si="28"/>
        <v>-109941.2557494645</v>
      </c>
      <c r="S64" s="114">
        <f t="shared" si="28"/>
        <v>-330777.49492770061</v>
      </c>
      <c r="T64" s="114">
        <f t="shared" si="28"/>
        <v>-110894.98342877161</v>
      </c>
      <c r="U64" s="114">
        <f t="shared" si="28"/>
        <v>-121867.14861545432</v>
      </c>
      <c r="V64" s="114">
        <f t="shared" si="28"/>
        <v>-500852.84518028097</v>
      </c>
      <c r="W64" s="114">
        <f t="shared" si="28"/>
        <v>-733614.97722450644</v>
      </c>
      <c r="X64" s="115"/>
      <c r="Y64" s="116">
        <f>SUM(K64,O64,S64,W64)</f>
        <v>-1179740.3243287383</v>
      </c>
    </row>
  </sheetData>
  <pageMargins left="0.75" right="0.35" top="0.5" bottom="0.5" header="0.5" footer="0.5"/>
  <pageSetup scale="34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239"/>
  <sheetViews>
    <sheetView topLeftCell="A42" workbookViewId="0">
      <selection activeCell="J52" sqref="J52"/>
    </sheetView>
  </sheetViews>
  <sheetFormatPr defaultRowHeight="15" x14ac:dyDescent="0.25"/>
  <cols>
    <col min="1" max="1" width="1.7109375" customWidth="1"/>
    <col min="2" max="3" width="1.85546875" customWidth="1"/>
    <col min="4" max="4" width="29" customWidth="1"/>
    <col min="5" max="7" width="2.7109375" hidden="1" customWidth="1"/>
    <col min="8" max="9" width="9.7109375" customWidth="1"/>
  </cols>
  <sheetData>
    <row r="1" spans="1:10" x14ac:dyDescent="0.25">
      <c r="A1" s="66"/>
      <c r="B1" s="121"/>
      <c r="C1" s="121"/>
      <c r="D1" s="121"/>
      <c r="E1" s="121"/>
      <c r="F1" s="121"/>
      <c r="G1" s="121"/>
      <c r="H1" s="121">
        <v>5</v>
      </c>
      <c r="I1" s="121">
        <v>6</v>
      </c>
    </row>
    <row r="2" spans="1:10" ht="19.5" x14ac:dyDescent="0.4">
      <c r="A2" s="66"/>
      <c r="B2" s="75" t="s">
        <v>175</v>
      </c>
      <c r="C2" s="66"/>
      <c r="D2" s="66"/>
      <c r="E2" s="66"/>
      <c r="F2" s="66"/>
      <c r="G2" s="66"/>
      <c r="H2" s="122"/>
      <c r="I2" s="122"/>
    </row>
    <row r="3" spans="1:10" x14ac:dyDescent="0.25">
      <c r="A3" s="66"/>
      <c r="B3" s="76" t="s">
        <v>176</v>
      </c>
      <c r="C3" s="66"/>
      <c r="D3" s="66"/>
      <c r="E3" s="66"/>
      <c r="F3" s="66"/>
      <c r="G3" s="66"/>
      <c r="H3" s="123"/>
      <c r="I3" s="123"/>
    </row>
    <row r="4" spans="1:10" x14ac:dyDescent="0.25">
      <c r="A4" s="66"/>
      <c r="B4" s="72"/>
      <c r="C4" s="72"/>
      <c r="D4" s="72"/>
      <c r="E4" s="72"/>
      <c r="F4" s="72"/>
      <c r="G4" s="72"/>
      <c r="H4" s="123"/>
      <c r="I4" s="123"/>
    </row>
    <row r="5" spans="1:10" x14ac:dyDescent="0.25">
      <c r="A5" s="66"/>
      <c r="B5" s="72"/>
      <c r="C5" s="72"/>
      <c r="D5" s="72"/>
      <c r="E5" s="72"/>
      <c r="F5" s="72"/>
      <c r="G5" s="72"/>
      <c r="H5" s="72"/>
      <c r="I5" s="72"/>
    </row>
    <row r="6" spans="1:10" x14ac:dyDescent="0.25">
      <c r="A6" s="66"/>
      <c r="B6" s="141" t="s">
        <v>151</v>
      </c>
      <c r="C6" s="142"/>
      <c r="D6" s="142"/>
      <c r="E6" s="142"/>
      <c r="F6" s="142"/>
      <c r="G6" s="142"/>
      <c r="H6" s="124" t="s">
        <v>127</v>
      </c>
      <c r="I6" s="124" t="s">
        <v>128</v>
      </c>
    </row>
    <row r="7" spans="1:10" x14ac:dyDescent="0.25">
      <c r="A7" s="66"/>
      <c r="B7" s="125" t="s">
        <v>132</v>
      </c>
      <c r="C7" s="143"/>
      <c r="D7" s="68"/>
      <c r="E7" s="68"/>
      <c r="F7" s="68"/>
      <c r="G7" s="68"/>
      <c r="H7" s="144" t="s">
        <v>177</v>
      </c>
      <c r="I7" s="144" t="s">
        <v>177</v>
      </c>
    </row>
    <row r="8" spans="1:10" x14ac:dyDescent="0.25">
      <c r="A8" s="66"/>
      <c r="B8" s="126" t="s">
        <v>129</v>
      </c>
      <c r="C8" s="145"/>
      <c r="D8" s="127"/>
      <c r="E8" s="127"/>
      <c r="F8" s="127"/>
      <c r="G8" s="127"/>
      <c r="H8" s="146">
        <v>0</v>
      </c>
      <c r="I8" s="146">
        <v>0</v>
      </c>
    </row>
    <row r="9" spans="1:10" x14ac:dyDescent="0.25">
      <c r="B9" s="128" t="s">
        <v>133</v>
      </c>
      <c r="I9" s="129"/>
    </row>
    <row r="10" spans="1:10" x14ac:dyDescent="0.25">
      <c r="A10" s="71"/>
      <c r="B10" s="130"/>
      <c r="D10" s="67" t="s">
        <v>178</v>
      </c>
      <c r="E10" s="67"/>
      <c r="F10" s="67"/>
      <c r="G10" s="67"/>
      <c r="H10" s="147">
        <v>13265172.959999952</v>
      </c>
      <c r="I10" s="147">
        <v>13782514.705439948</v>
      </c>
      <c r="J10" t="s">
        <v>104</v>
      </c>
    </row>
    <row r="11" spans="1:10" x14ac:dyDescent="0.25">
      <c r="A11" s="71"/>
      <c r="B11" s="130"/>
      <c r="D11" s="67" t="s">
        <v>178</v>
      </c>
      <c r="E11" s="67"/>
      <c r="F11" s="67"/>
      <c r="G11" s="67"/>
      <c r="H11" s="147">
        <f>19588129.2059999-H10</f>
        <v>6322956.2459999472</v>
      </c>
      <c r="I11" s="147">
        <f>19713828.3842399-I10</f>
        <v>5931313.6787999533</v>
      </c>
      <c r="J11" t="s">
        <v>105</v>
      </c>
    </row>
    <row r="12" spans="1:10" x14ac:dyDescent="0.25">
      <c r="A12" s="71"/>
      <c r="B12" s="130"/>
      <c r="D12" s="67" t="s">
        <v>1</v>
      </c>
      <c r="E12" s="67"/>
      <c r="F12" s="67"/>
      <c r="G12" s="67"/>
      <c r="H12" s="147">
        <v>3610975.3680000002</v>
      </c>
      <c r="I12" s="147">
        <v>3690416.8260960001</v>
      </c>
      <c r="J12" t="s">
        <v>1</v>
      </c>
    </row>
    <row r="13" spans="1:10" x14ac:dyDescent="0.25">
      <c r="A13" s="71"/>
      <c r="B13" s="130"/>
      <c r="D13" s="67" t="s">
        <v>179</v>
      </c>
      <c r="E13" s="67"/>
      <c r="F13" s="67"/>
      <c r="G13" s="67"/>
      <c r="H13" s="147">
        <v>1038063.65</v>
      </c>
      <c r="I13" s="147">
        <v>936140.97000000009</v>
      </c>
      <c r="J13" t="s">
        <v>118</v>
      </c>
    </row>
    <row r="14" spans="1:10" x14ac:dyDescent="0.25">
      <c r="A14" s="71"/>
      <c r="B14" s="130"/>
      <c r="D14" s="67" t="s">
        <v>2</v>
      </c>
      <c r="E14" s="67"/>
      <c r="F14" s="67"/>
      <c r="G14" s="67"/>
      <c r="H14" s="147">
        <v>1069948.1300000001</v>
      </c>
      <c r="I14" s="147">
        <v>1120500</v>
      </c>
      <c r="J14" t="s">
        <v>2</v>
      </c>
    </row>
    <row r="15" spans="1:10" x14ac:dyDescent="0.25">
      <c r="A15" s="71"/>
      <c r="B15" s="130"/>
      <c r="D15" s="67" t="s">
        <v>3</v>
      </c>
      <c r="E15" s="67"/>
      <c r="F15" s="67"/>
      <c r="G15" s="67"/>
      <c r="H15" s="147">
        <v>925000</v>
      </c>
      <c r="I15" s="147">
        <v>625000</v>
      </c>
      <c r="J15" t="s">
        <v>3</v>
      </c>
    </row>
    <row r="16" spans="1:10" x14ac:dyDescent="0.25">
      <c r="A16" s="71"/>
      <c r="B16" s="130"/>
      <c r="D16" s="67" t="s">
        <v>4</v>
      </c>
      <c r="E16" s="67"/>
      <c r="F16" s="67"/>
      <c r="G16" s="67"/>
      <c r="H16" s="147">
        <v>71889.2008396319</v>
      </c>
      <c r="I16" s="147">
        <v>71889.2008396319</v>
      </c>
      <c r="J16" t="s">
        <v>4</v>
      </c>
    </row>
    <row r="17" spans="1:10" x14ac:dyDescent="0.25">
      <c r="A17" s="71"/>
      <c r="B17" s="130"/>
      <c r="D17" s="67" t="s">
        <v>5</v>
      </c>
      <c r="E17" s="67"/>
      <c r="F17" s="67"/>
      <c r="G17" s="67"/>
      <c r="H17" s="147">
        <v>7521.0541896161412</v>
      </c>
      <c r="I17" s="147">
        <v>7521.0541896161412</v>
      </c>
      <c r="J17" t="s">
        <v>5</v>
      </c>
    </row>
    <row r="18" spans="1:10" x14ac:dyDescent="0.25">
      <c r="A18" s="71"/>
      <c r="B18" s="131" t="s">
        <v>180</v>
      </c>
      <c r="C18" s="132"/>
      <c r="D18" s="132"/>
      <c r="E18" s="132"/>
      <c r="F18" s="132"/>
      <c r="G18" s="132"/>
      <c r="H18" s="133">
        <v>26311526.609029178</v>
      </c>
      <c r="I18" s="133">
        <v>26165296.435365178</v>
      </c>
    </row>
    <row r="19" spans="1:10" x14ac:dyDescent="0.25">
      <c r="B19" s="134"/>
    </row>
    <row r="20" spans="1:10" x14ac:dyDescent="0.25">
      <c r="A20" s="71"/>
      <c r="B20" s="130" t="s">
        <v>181</v>
      </c>
      <c r="C20" s="67"/>
      <c r="D20" s="67"/>
      <c r="E20" s="67"/>
      <c r="F20" s="67"/>
      <c r="G20" s="67"/>
      <c r="H20" s="72"/>
      <c r="I20" s="72"/>
    </row>
    <row r="21" spans="1:10" x14ac:dyDescent="0.25">
      <c r="A21" s="71"/>
      <c r="B21" s="148"/>
      <c r="C21" s="67" t="s">
        <v>7</v>
      </c>
      <c r="D21" s="67"/>
      <c r="E21" s="67"/>
      <c r="F21" s="67"/>
      <c r="G21" s="67"/>
      <c r="H21" s="72"/>
      <c r="I21" s="72"/>
    </row>
    <row r="22" spans="1:10" x14ac:dyDescent="0.25">
      <c r="A22" s="71"/>
      <c r="B22" s="130"/>
      <c r="D22" s="67" t="s">
        <v>8</v>
      </c>
      <c r="E22" s="67"/>
      <c r="F22" s="67"/>
      <c r="G22" s="67"/>
      <c r="H22" s="147">
        <v>1544942.3116666668</v>
      </c>
      <c r="I22" s="147">
        <v>1603800.1647999999</v>
      </c>
      <c r="J22" t="s">
        <v>8</v>
      </c>
    </row>
    <row r="23" spans="1:10" x14ac:dyDescent="0.25">
      <c r="A23" s="71"/>
      <c r="B23" s="130"/>
      <c r="D23" s="67" t="s">
        <v>9</v>
      </c>
      <c r="E23" s="67"/>
      <c r="F23" s="67"/>
      <c r="G23" s="67"/>
      <c r="H23" s="147">
        <v>5092472.8193029454</v>
      </c>
      <c r="I23" s="147">
        <v>5400770.3920281604</v>
      </c>
      <c r="J23" t="s">
        <v>9</v>
      </c>
    </row>
    <row r="24" spans="1:10" x14ac:dyDescent="0.25">
      <c r="A24" s="71"/>
      <c r="B24" s="130"/>
      <c r="D24" s="67" t="s">
        <v>10</v>
      </c>
      <c r="E24" s="67"/>
      <c r="F24" s="67"/>
      <c r="G24" s="67"/>
      <c r="H24" s="147">
        <v>1597822.7600000002</v>
      </c>
      <c r="I24" s="147">
        <v>1710708</v>
      </c>
      <c r="J24" t="s">
        <v>10</v>
      </c>
    </row>
    <row r="25" spans="1:10" x14ac:dyDescent="0.25">
      <c r="A25" s="71"/>
      <c r="B25" s="130"/>
      <c r="D25" s="67" t="s">
        <v>182</v>
      </c>
      <c r="E25" s="67"/>
      <c r="F25" s="67"/>
      <c r="G25" s="67"/>
      <c r="H25" s="147">
        <v>0</v>
      </c>
      <c r="I25" s="147">
        <v>0</v>
      </c>
    </row>
    <row r="26" spans="1:10" x14ac:dyDescent="0.25">
      <c r="A26" s="71"/>
      <c r="B26" s="130"/>
      <c r="D26" s="67" t="s">
        <v>183</v>
      </c>
      <c r="E26" s="67"/>
      <c r="F26" s="67"/>
      <c r="G26" s="67"/>
      <c r="H26" s="147">
        <v>709950.49833333341</v>
      </c>
      <c r="I26" s="147">
        <v>777500</v>
      </c>
      <c r="J26" t="s">
        <v>11</v>
      </c>
    </row>
    <row r="27" spans="1:10" x14ac:dyDescent="0.25">
      <c r="A27" s="71"/>
      <c r="B27" s="130"/>
      <c r="D27" s="67" t="s">
        <v>184</v>
      </c>
      <c r="E27" s="67"/>
      <c r="F27" s="67"/>
      <c r="G27" s="67"/>
      <c r="H27" s="147">
        <v>0</v>
      </c>
      <c r="I27" s="147">
        <v>0</v>
      </c>
    </row>
    <row r="28" spans="1:10" x14ac:dyDescent="0.25">
      <c r="A28" s="71"/>
      <c r="B28" s="130"/>
      <c r="D28" s="67" t="s">
        <v>11</v>
      </c>
      <c r="E28" s="67"/>
      <c r="F28" s="67"/>
      <c r="G28" s="67"/>
      <c r="H28" s="147">
        <v>3284715.6849639257</v>
      </c>
      <c r="I28" s="147">
        <v>2838541.9007639252</v>
      </c>
      <c r="J28" t="s">
        <v>11</v>
      </c>
    </row>
    <row r="29" spans="1:10" x14ac:dyDescent="0.25">
      <c r="A29" s="71"/>
      <c r="B29" s="130"/>
      <c r="D29" s="67" t="s">
        <v>12</v>
      </c>
      <c r="E29" s="67"/>
      <c r="F29" s="67"/>
      <c r="G29" s="67"/>
      <c r="H29" s="147">
        <v>1031066.8733333333</v>
      </c>
      <c r="I29" s="147">
        <v>1114930</v>
      </c>
      <c r="J29" t="s">
        <v>12</v>
      </c>
    </row>
    <row r="30" spans="1:10" x14ac:dyDescent="0.25">
      <c r="A30" s="71"/>
      <c r="B30" s="130"/>
      <c r="D30" s="67" t="s">
        <v>185</v>
      </c>
      <c r="E30" s="67"/>
      <c r="F30" s="67"/>
      <c r="G30" s="67"/>
      <c r="H30" s="147">
        <v>305363.18093333335</v>
      </c>
      <c r="I30" s="147">
        <v>318089.0416</v>
      </c>
      <c r="J30" t="s">
        <v>119</v>
      </c>
    </row>
    <row r="31" spans="1:10" x14ac:dyDescent="0.25">
      <c r="A31" s="71"/>
      <c r="B31" s="130"/>
      <c r="D31" s="67" t="s">
        <v>186</v>
      </c>
      <c r="E31" s="67"/>
      <c r="F31" s="67"/>
      <c r="G31" s="67"/>
      <c r="H31" s="147">
        <v>116927.12166666667</v>
      </c>
      <c r="I31" s="147">
        <v>122371.42</v>
      </c>
      <c r="J31" t="s">
        <v>119</v>
      </c>
    </row>
    <row r="32" spans="1:10" x14ac:dyDescent="0.25">
      <c r="A32" s="71"/>
      <c r="B32" s="130"/>
      <c r="D32" s="67" t="s">
        <v>187</v>
      </c>
      <c r="E32" s="67"/>
      <c r="F32" s="67"/>
      <c r="G32" s="67"/>
      <c r="H32" s="147">
        <v>0</v>
      </c>
      <c r="I32" s="147">
        <v>0</v>
      </c>
    </row>
    <row r="33" spans="1:10" x14ac:dyDescent="0.25">
      <c r="A33" s="71"/>
      <c r="B33" s="130"/>
      <c r="D33" s="67" t="s">
        <v>188</v>
      </c>
      <c r="E33" s="67"/>
      <c r="F33" s="67"/>
      <c r="G33" s="67"/>
      <c r="H33" s="147">
        <v>2994109.9032091578</v>
      </c>
      <c r="I33" s="147">
        <v>2998784.3519717338</v>
      </c>
      <c r="J33" t="s">
        <v>120</v>
      </c>
    </row>
    <row r="34" spans="1:10" x14ac:dyDescent="0.25">
      <c r="A34" s="71"/>
      <c r="B34" s="130"/>
      <c r="D34" s="67" t="s">
        <v>189</v>
      </c>
      <c r="E34" s="67"/>
      <c r="F34" s="67"/>
      <c r="G34" s="67"/>
      <c r="H34" s="147">
        <v>881644.09474530607</v>
      </c>
      <c r="I34" s="147">
        <v>888561.61430294358</v>
      </c>
      <c r="J34" t="s">
        <v>11</v>
      </c>
    </row>
    <row r="35" spans="1:10" x14ac:dyDescent="0.25">
      <c r="A35" s="71"/>
      <c r="B35" s="130"/>
      <c r="D35" s="67" t="s">
        <v>190</v>
      </c>
      <c r="E35" s="67"/>
      <c r="F35" s="67"/>
      <c r="G35" s="67"/>
      <c r="H35" s="147">
        <v>589500</v>
      </c>
      <c r="I35" s="147">
        <v>604805.95243993064</v>
      </c>
      <c r="J35" t="s">
        <v>112</v>
      </c>
    </row>
    <row r="36" spans="1:10" x14ac:dyDescent="0.25">
      <c r="A36" s="71"/>
      <c r="B36" s="130"/>
      <c r="D36" s="132" t="s">
        <v>191</v>
      </c>
      <c r="E36" s="132"/>
      <c r="F36" s="132"/>
      <c r="G36" s="132"/>
      <c r="H36" s="133">
        <v>18148515.248154666</v>
      </c>
      <c r="I36" s="133">
        <v>18378862.837906692</v>
      </c>
    </row>
    <row r="37" spans="1:10" x14ac:dyDescent="0.25">
      <c r="A37" s="71"/>
      <c r="B37" s="130"/>
      <c r="H37" s="72"/>
      <c r="I37" s="72"/>
    </row>
    <row r="38" spans="1:10" x14ac:dyDescent="0.25">
      <c r="A38" s="71"/>
      <c r="B38" s="130"/>
      <c r="C38" s="67" t="s">
        <v>14</v>
      </c>
      <c r="D38" s="67"/>
      <c r="E38" s="67"/>
      <c r="F38" s="67"/>
      <c r="G38" s="67"/>
      <c r="H38" s="72"/>
      <c r="I38" s="72"/>
    </row>
    <row r="39" spans="1:10" x14ac:dyDescent="0.25">
      <c r="A39" s="71"/>
      <c r="B39" s="130"/>
      <c r="D39" s="67" t="s">
        <v>192</v>
      </c>
      <c r="E39" s="67"/>
      <c r="F39" s="67"/>
      <c r="G39" s="67"/>
      <c r="H39" s="147">
        <v>150000</v>
      </c>
      <c r="I39" s="147">
        <v>153000</v>
      </c>
      <c r="J39" t="s">
        <v>121</v>
      </c>
    </row>
    <row r="40" spans="1:10" x14ac:dyDescent="0.25">
      <c r="A40" s="71"/>
      <c r="B40" s="130"/>
      <c r="D40" s="67" t="s">
        <v>193</v>
      </c>
      <c r="E40" s="67"/>
      <c r="F40" s="67"/>
      <c r="G40" s="67"/>
      <c r="H40" s="147">
        <v>324000</v>
      </c>
      <c r="I40" s="147">
        <v>330480</v>
      </c>
      <c r="J40" t="s">
        <v>121</v>
      </c>
    </row>
    <row r="41" spans="1:10" x14ac:dyDescent="0.25">
      <c r="A41" s="71"/>
      <c r="B41" s="130"/>
      <c r="D41" s="67" t="s">
        <v>194</v>
      </c>
      <c r="E41" s="67"/>
      <c r="F41" s="67"/>
      <c r="G41" s="67"/>
      <c r="H41" s="147">
        <v>0</v>
      </c>
      <c r="I41" s="147">
        <v>0</v>
      </c>
    </row>
    <row r="42" spans="1:10" x14ac:dyDescent="0.25">
      <c r="A42" s="71"/>
      <c r="B42" s="130"/>
      <c r="D42" s="67" t="s">
        <v>195</v>
      </c>
      <c r="E42" s="67"/>
      <c r="F42" s="67"/>
      <c r="G42" s="67"/>
      <c r="H42" s="147">
        <v>61637.795275590601</v>
      </c>
      <c r="I42" s="147">
        <v>70000</v>
      </c>
      <c r="J42" t="s">
        <v>122</v>
      </c>
    </row>
    <row r="43" spans="1:10" x14ac:dyDescent="0.25">
      <c r="A43" s="71"/>
      <c r="B43" s="130"/>
      <c r="D43" s="67" t="s">
        <v>15</v>
      </c>
      <c r="E43" s="67"/>
      <c r="F43" s="67"/>
      <c r="G43" s="67"/>
      <c r="H43" s="147">
        <v>669500</v>
      </c>
      <c r="I43" s="147">
        <v>542308.05687203794</v>
      </c>
      <c r="J43" t="s">
        <v>15</v>
      </c>
    </row>
    <row r="44" spans="1:10" x14ac:dyDescent="0.25">
      <c r="A44" s="71"/>
      <c r="B44" s="130"/>
      <c r="D44" s="67" t="s">
        <v>196</v>
      </c>
      <c r="E44" s="67"/>
      <c r="F44" s="67"/>
      <c r="G44" s="67"/>
      <c r="H44" s="147">
        <v>152000</v>
      </c>
      <c r="I44" s="147">
        <v>225400</v>
      </c>
      <c r="J44" t="s">
        <v>123</v>
      </c>
    </row>
    <row r="45" spans="1:10" x14ac:dyDescent="0.25">
      <c r="A45" s="71"/>
      <c r="B45" s="130"/>
      <c r="D45" s="132" t="s">
        <v>197</v>
      </c>
      <c r="E45" s="132"/>
      <c r="F45" s="132"/>
      <c r="G45" s="132"/>
      <c r="H45" s="133">
        <v>1357137.7952755906</v>
      </c>
      <c r="I45" s="133">
        <v>1321188.0568720379</v>
      </c>
    </row>
    <row r="46" spans="1:10" x14ac:dyDescent="0.25">
      <c r="A46" s="71"/>
      <c r="B46" s="130"/>
      <c r="C46" s="67"/>
      <c r="D46" s="67"/>
      <c r="E46" s="67"/>
      <c r="F46" s="67"/>
      <c r="G46" s="67"/>
      <c r="H46" s="72"/>
      <c r="I46" s="72"/>
    </row>
    <row r="47" spans="1:10" x14ac:dyDescent="0.25">
      <c r="A47" s="71"/>
      <c r="B47" s="130"/>
      <c r="C47" s="67" t="s">
        <v>17</v>
      </c>
      <c r="D47" s="67"/>
      <c r="E47" s="67"/>
      <c r="F47" s="67"/>
      <c r="G47" s="67"/>
      <c r="H47" s="72"/>
      <c r="I47" s="72"/>
    </row>
    <row r="48" spans="1:10" x14ac:dyDescent="0.25">
      <c r="A48" s="71"/>
      <c r="B48" s="130"/>
      <c r="D48" s="67" t="s">
        <v>18</v>
      </c>
      <c r="E48" s="67"/>
      <c r="F48" s="67"/>
      <c r="G48" s="67"/>
      <c r="H48" s="147">
        <v>257151.80265067331</v>
      </c>
      <c r="I48" s="147">
        <v>257151.80265067331</v>
      </c>
      <c r="J48" t="s">
        <v>18</v>
      </c>
    </row>
    <row r="49" spans="1:10" x14ac:dyDescent="0.25">
      <c r="A49" s="71"/>
      <c r="B49" s="130"/>
      <c r="D49" s="67" t="s">
        <v>19</v>
      </c>
      <c r="E49" s="67"/>
      <c r="F49" s="67"/>
      <c r="G49" s="67"/>
      <c r="H49" s="147">
        <v>549525</v>
      </c>
      <c r="I49" s="147">
        <v>540515.5</v>
      </c>
      <c r="J49" t="s">
        <v>19</v>
      </c>
    </row>
    <row r="50" spans="1:10" x14ac:dyDescent="0.25">
      <c r="A50" s="71"/>
      <c r="B50" s="130"/>
      <c r="D50" s="67" t="s">
        <v>198</v>
      </c>
      <c r="E50" s="67"/>
      <c r="F50" s="67"/>
      <c r="G50" s="67"/>
      <c r="H50" s="147">
        <v>457724.40186045098</v>
      </c>
      <c r="I50" s="147">
        <v>466878.88989766</v>
      </c>
      <c r="J50" t="s">
        <v>109</v>
      </c>
    </row>
    <row r="51" spans="1:10" x14ac:dyDescent="0.25">
      <c r="A51" s="71"/>
      <c r="B51" s="130"/>
      <c r="D51" s="67" t="s">
        <v>199</v>
      </c>
      <c r="E51" s="67"/>
      <c r="F51" s="67"/>
      <c r="G51" s="67"/>
      <c r="H51" s="147">
        <v>28464.031699896488</v>
      </c>
      <c r="I51" s="147">
        <v>29033.312333894417</v>
      </c>
      <c r="J51" t="s">
        <v>109</v>
      </c>
    </row>
    <row r="52" spans="1:10" x14ac:dyDescent="0.25">
      <c r="A52" s="71"/>
      <c r="B52" s="130"/>
      <c r="D52" s="67" t="s">
        <v>20</v>
      </c>
      <c r="E52" s="67"/>
      <c r="F52" s="67"/>
      <c r="G52" s="67"/>
      <c r="H52" s="147">
        <v>599681.570897931</v>
      </c>
      <c r="I52" s="147">
        <v>631675.20231588965</v>
      </c>
      <c r="J52" t="s">
        <v>20</v>
      </c>
    </row>
    <row r="53" spans="1:10" x14ac:dyDescent="0.25">
      <c r="A53" s="71"/>
      <c r="B53" s="130"/>
      <c r="D53" s="132" t="s">
        <v>200</v>
      </c>
      <c r="E53" s="132"/>
      <c r="F53" s="132"/>
      <c r="G53" s="132"/>
      <c r="H53" s="133">
        <v>1892546.8071089517</v>
      </c>
      <c r="I53" s="133">
        <v>1925254.7071981174</v>
      </c>
    </row>
    <row r="54" spans="1:10" x14ac:dyDescent="0.25">
      <c r="A54" s="71"/>
      <c r="B54" s="130"/>
      <c r="C54" s="67"/>
      <c r="D54" s="67"/>
      <c r="E54" s="67"/>
      <c r="F54" s="67"/>
      <c r="G54" s="67"/>
      <c r="H54" s="72"/>
      <c r="I54" s="72"/>
    </row>
    <row r="55" spans="1:10" x14ac:dyDescent="0.25">
      <c r="A55" s="71"/>
      <c r="B55" s="148"/>
      <c r="C55" s="67" t="s">
        <v>229</v>
      </c>
      <c r="D55" s="67"/>
      <c r="E55" s="67"/>
      <c r="F55" s="67"/>
      <c r="G55" s="67"/>
      <c r="H55" s="72"/>
      <c r="I55" s="72"/>
    </row>
    <row r="56" spans="1:10" x14ac:dyDescent="0.25">
      <c r="A56" s="71"/>
      <c r="B56" s="130"/>
      <c r="D56" s="67" t="s">
        <v>22</v>
      </c>
      <c r="E56" s="67"/>
      <c r="F56" s="67"/>
      <c r="G56" s="67"/>
      <c r="H56" s="147">
        <v>150000</v>
      </c>
      <c r="I56" s="147">
        <v>153000</v>
      </c>
      <c r="J56" t="s">
        <v>22</v>
      </c>
    </row>
    <row r="57" spans="1:10" x14ac:dyDescent="0.25">
      <c r="A57" s="71"/>
      <c r="B57" s="130"/>
      <c r="D57" s="67" t="s">
        <v>23</v>
      </c>
      <c r="E57" s="67"/>
      <c r="F57" s="67"/>
      <c r="G57" s="67"/>
      <c r="H57" s="147">
        <v>150000</v>
      </c>
      <c r="I57" s="147">
        <v>153000</v>
      </c>
      <c r="J57" t="s">
        <v>23</v>
      </c>
    </row>
    <row r="58" spans="1:10" x14ac:dyDescent="0.25">
      <c r="A58" s="71"/>
      <c r="B58" s="130"/>
      <c r="D58" s="67" t="s">
        <v>24</v>
      </c>
      <c r="E58" s="67"/>
      <c r="F58" s="67"/>
      <c r="G58" s="67"/>
      <c r="H58" s="147">
        <v>90000</v>
      </c>
      <c r="I58" s="147">
        <v>103000</v>
      </c>
      <c r="J58" t="s">
        <v>24</v>
      </c>
    </row>
    <row r="59" spans="1:10" x14ac:dyDescent="0.25">
      <c r="A59" s="71"/>
      <c r="B59" s="130"/>
      <c r="D59" s="67" t="s">
        <v>25</v>
      </c>
      <c r="E59" s="67"/>
      <c r="F59" s="67"/>
      <c r="G59" s="67"/>
      <c r="H59" s="147">
        <v>410000</v>
      </c>
      <c r="I59" s="147">
        <v>355288.50644447014</v>
      </c>
      <c r="J59" t="s">
        <v>25</v>
      </c>
    </row>
    <row r="60" spans="1:10" x14ac:dyDescent="0.25">
      <c r="A60" s="71"/>
      <c r="B60" s="130"/>
      <c r="D60" s="67" t="s">
        <v>201</v>
      </c>
      <c r="E60" s="67"/>
      <c r="F60" s="67"/>
      <c r="G60" s="67"/>
      <c r="H60" s="147">
        <v>2500</v>
      </c>
      <c r="I60" s="147">
        <v>10000</v>
      </c>
      <c r="J60" t="s">
        <v>22</v>
      </c>
    </row>
    <row r="61" spans="1:10" x14ac:dyDescent="0.25">
      <c r="A61" s="71"/>
      <c r="B61" s="130"/>
      <c r="D61" s="67" t="s">
        <v>202</v>
      </c>
      <c r="E61" s="67"/>
      <c r="F61" s="67"/>
      <c r="G61" s="67"/>
      <c r="H61" s="147">
        <v>20000</v>
      </c>
      <c r="I61" s="147">
        <v>20400</v>
      </c>
      <c r="J61" t="s">
        <v>22</v>
      </c>
    </row>
    <row r="62" spans="1:10" x14ac:dyDescent="0.25">
      <c r="A62" s="71"/>
      <c r="B62" s="130"/>
      <c r="D62" s="67" t="s">
        <v>131</v>
      </c>
      <c r="E62" s="67"/>
      <c r="F62" s="67"/>
      <c r="G62" s="67"/>
      <c r="H62" s="147">
        <v>0</v>
      </c>
      <c r="I62" s="147">
        <v>0</v>
      </c>
    </row>
    <row r="63" spans="1:10" x14ac:dyDescent="0.25">
      <c r="A63" s="71"/>
      <c r="B63" s="130"/>
      <c r="D63" s="132" t="s">
        <v>203</v>
      </c>
      <c r="E63" s="132"/>
      <c r="F63" s="132"/>
      <c r="G63" s="132"/>
      <c r="H63" s="133">
        <v>822500</v>
      </c>
      <c r="I63" s="133">
        <v>794688.50644447014</v>
      </c>
    </row>
    <row r="64" spans="1:10" x14ac:dyDescent="0.25">
      <c r="A64" s="71"/>
      <c r="B64" s="130"/>
      <c r="C64" s="67"/>
      <c r="D64" s="67"/>
      <c r="E64" s="67"/>
      <c r="F64" s="67"/>
      <c r="G64" s="67"/>
      <c r="H64" s="72"/>
      <c r="I64" s="72"/>
    </row>
    <row r="65" spans="1:10" x14ac:dyDescent="0.25">
      <c r="A65" s="71"/>
      <c r="B65" s="130"/>
      <c r="C65" s="67" t="s">
        <v>230</v>
      </c>
      <c r="D65" s="67"/>
      <c r="E65" s="67"/>
      <c r="F65" s="67"/>
      <c r="G65" s="67"/>
      <c r="H65" s="72"/>
      <c r="I65" s="72"/>
    </row>
    <row r="66" spans="1:10" x14ac:dyDescent="0.25">
      <c r="A66" s="71"/>
      <c r="B66" s="130"/>
      <c r="D66" s="67" t="s">
        <v>26</v>
      </c>
      <c r="E66" s="67"/>
      <c r="F66" s="67"/>
      <c r="G66" s="67"/>
      <c r="H66" s="147">
        <v>85000</v>
      </c>
      <c r="I66" s="147">
        <v>86700.000000000015</v>
      </c>
      <c r="J66" t="s">
        <v>26</v>
      </c>
    </row>
    <row r="67" spans="1:10" x14ac:dyDescent="0.25">
      <c r="A67" s="71"/>
      <c r="B67" s="130"/>
      <c r="D67" s="67" t="s">
        <v>27</v>
      </c>
      <c r="E67" s="67"/>
      <c r="F67" s="67"/>
      <c r="G67" s="67"/>
      <c r="H67" s="147">
        <v>187000</v>
      </c>
      <c r="I67" s="147">
        <v>165540</v>
      </c>
      <c r="J67" t="s">
        <v>27</v>
      </c>
    </row>
    <row r="68" spans="1:10" x14ac:dyDescent="0.25">
      <c r="A68" s="71"/>
      <c r="B68" s="130"/>
      <c r="D68" s="67" t="s">
        <v>28</v>
      </c>
      <c r="E68" s="67"/>
      <c r="F68" s="67"/>
      <c r="G68" s="67"/>
      <c r="H68" s="147">
        <v>620000</v>
      </c>
      <c r="I68" s="147">
        <v>660000</v>
      </c>
      <c r="J68" t="s">
        <v>28</v>
      </c>
    </row>
    <row r="69" spans="1:10" x14ac:dyDescent="0.25">
      <c r="A69" s="71"/>
      <c r="B69" s="130"/>
      <c r="D69" s="67" t="s">
        <v>204</v>
      </c>
      <c r="E69" s="67"/>
      <c r="F69" s="67"/>
      <c r="G69" s="67"/>
      <c r="H69" s="147">
        <v>253862.94422805269</v>
      </c>
      <c r="I69" s="147">
        <v>255402.96435365177</v>
      </c>
      <c r="J69" t="s">
        <v>113</v>
      </c>
    </row>
    <row r="70" spans="1:10" x14ac:dyDescent="0.25">
      <c r="A70" s="71"/>
      <c r="B70" s="130"/>
      <c r="D70" s="67" t="s">
        <v>29</v>
      </c>
      <c r="E70" s="67"/>
      <c r="F70" s="67"/>
      <c r="G70" s="67"/>
      <c r="H70" s="147">
        <v>0</v>
      </c>
      <c r="I70" s="147">
        <v>0</v>
      </c>
    </row>
    <row r="71" spans="1:10" x14ac:dyDescent="0.25">
      <c r="A71" s="71"/>
      <c r="B71" s="130"/>
      <c r="D71" s="67" t="s">
        <v>205</v>
      </c>
      <c r="E71" s="67"/>
      <c r="F71" s="67"/>
      <c r="G71" s="67"/>
      <c r="H71" s="147">
        <v>1122918.1534379609</v>
      </c>
      <c r="I71" s="147">
        <v>1304155.86543811</v>
      </c>
      <c r="J71" t="s">
        <v>108</v>
      </c>
    </row>
    <row r="72" spans="1:10" x14ac:dyDescent="0.25">
      <c r="A72" s="71"/>
      <c r="B72" s="130"/>
      <c r="D72" s="67" t="s">
        <v>30</v>
      </c>
      <c r="E72" s="67"/>
      <c r="F72" s="67"/>
      <c r="G72" s="67"/>
      <c r="H72" s="147">
        <v>464284.42702952062</v>
      </c>
      <c r="I72" s="147">
        <v>553470.11557011108</v>
      </c>
      <c r="J72" t="s">
        <v>30</v>
      </c>
    </row>
    <row r="73" spans="1:10" x14ac:dyDescent="0.25">
      <c r="A73" s="71"/>
      <c r="B73" s="130"/>
      <c r="D73" s="132" t="s">
        <v>206</v>
      </c>
      <c r="E73" s="132"/>
      <c r="F73" s="132"/>
      <c r="G73" s="132"/>
      <c r="H73" s="133">
        <v>2733065.5246955343</v>
      </c>
      <c r="I73" s="133">
        <v>3025268.9453618731</v>
      </c>
    </row>
    <row r="74" spans="1:10" x14ac:dyDescent="0.25">
      <c r="A74" s="71"/>
      <c r="B74" s="135" t="s">
        <v>207</v>
      </c>
      <c r="C74" s="136"/>
      <c r="D74" s="136"/>
      <c r="E74" s="136"/>
      <c r="F74" s="136"/>
      <c r="G74" s="136"/>
      <c r="H74" s="133">
        <v>24953765.375234742</v>
      </c>
      <c r="I74" s="133">
        <v>25445263.053783186</v>
      </c>
    </row>
    <row r="75" spans="1:10" x14ac:dyDescent="0.25">
      <c r="A75" s="71"/>
      <c r="B75" s="130" t="s">
        <v>208</v>
      </c>
      <c r="C75" s="67"/>
      <c r="D75" s="67"/>
      <c r="E75" s="67"/>
      <c r="F75" s="67"/>
      <c r="G75" s="67"/>
      <c r="H75" s="72"/>
      <c r="I75" s="72"/>
    </row>
    <row r="76" spans="1:10" x14ac:dyDescent="0.25">
      <c r="A76" s="71"/>
      <c r="B76" s="130"/>
      <c r="C76" s="67"/>
      <c r="D76" s="72" t="s">
        <v>209</v>
      </c>
      <c r="E76" s="72"/>
      <c r="F76" s="72"/>
      <c r="G76" s="72"/>
      <c r="H76" s="147">
        <f>1951892.58268466-H77</f>
        <v>574927.32920639892</v>
      </c>
      <c r="I76" s="147">
        <f>1898358.93370127-I77</f>
        <v>521393.68022300885</v>
      </c>
      <c r="J76" t="s">
        <v>115</v>
      </c>
    </row>
    <row r="77" spans="1:10" x14ac:dyDescent="0.25">
      <c r="A77" s="71"/>
      <c r="B77" s="130"/>
      <c r="C77" s="67"/>
      <c r="D77" s="72" t="s">
        <v>247</v>
      </c>
      <c r="E77" s="72"/>
      <c r="F77" s="72"/>
      <c r="G77" s="72"/>
      <c r="H77" s="147">
        <v>1376965.2534782612</v>
      </c>
      <c r="I77" s="147">
        <v>1376965.2534782612</v>
      </c>
      <c r="J77" t="s">
        <v>107</v>
      </c>
    </row>
    <row r="78" spans="1:10" x14ac:dyDescent="0.25">
      <c r="A78" s="71"/>
      <c r="B78" s="130"/>
      <c r="C78" s="67"/>
      <c r="D78" s="132" t="s">
        <v>210</v>
      </c>
      <c r="E78" s="132"/>
      <c r="F78" s="132"/>
      <c r="G78" s="132"/>
      <c r="H78" s="133">
        <v>1951892.5826846631</v>
      </c>
      <c r="I78" s="133">
        <v>1898358.933701274</v>
      </c>
    </row>
    <row r="79" spans="1:10" x14ac:dyDescent="0.25">
      <c r="A79" s="71"/>
      <c r="B79" s="135" t="s">
        <v>211</v>
      </c>
      <c r="C79" s="132"/>
      <c r="D79" s="132"/>
      <c r="E79" s="132"/>
      <c r="F79" s="132"/>
      <c r="G79" s="132"/>
      <c r="H79" s="133">
        <v>26905657.957919404</v>
      </c>
      <c r="I79" s="133">
        <v>27343621.987484459</v>
      </c>
    </row>
    <row r="80" spans="1:10" x14ac:dyDescent="0.25">
      <c r="A80" s="71"/>
      <c r="B80" s="135" t="s">
        <v>212</v>
      </c>
      <c r="C80" s="132"/>
      <c r="D80" s="132"/>
      <c r="E80" s="132"/>
      <c r="F80" s="132"/>
      <c r="G80" s="132"/>
      <c r="H80" s="133">
        <v>-594131.34889022633</v>
      </c>
      <c r="I80" s="133">
        <v>-1178325.5521192811</v>
      </c>
    </row>
    <row r="81" spans="1:9" x14ac:dyDescent="0.25">
      <c r="A81" s="71"/>
      <c r="B81" s="130"/>
      <c r="C81" s="67"/>
      <c r="D81" s="67"/>
      <c r="E81" s="67"/>
      <c r="F81" s="67"/>
      <c r="G81" s="67"/>
      <c r="H81" s="67"/>
      <c r="I81" s="67"/>
    </row>
    <row r="82" spans="1:9" x14ac:dyDescent="0.25">
      <c r="A82" s="71"/>
      <c r="B82" s="141" t="s">
        <v>213</v>
      </c>
      <c r="C82" s="142"/>
      <c r="D82" s="142"/>
      <c r="E82" s="142"/>
      <c r="F82" s="142"/>
      <c r="G82" s="142"/>
      <c r="H82" s="124"/>
      <c r="I82" s="124"/>
    </row>
    <row r="83" spans="1:9" x14ac:dyDescent="0.25">
      <c r="A83" s="71"/>
      <c r="B83" s="130"/>
      <c r="C83" s="67" t="s">
        <v>212</v>
      </c>
      <c r="H83" s="73">
        <v>-594131.34889022633</v>
      </c>
      <c r="I83" s="73">
        <v>-1178325.5521192811</v>
      </c>
    </row>
    <row r="84" spans="1:9" x14ac:dyDescent="0.25">
      <c r="A84" s="71"/>
      <c r="B84" s="130"/>
      <c r="C84" s="67" t="s">
        <v>214</v>
      </c>
      <c r="D84" s="72"/>
      <c r="E84" s="72"/>
      <c r="F84" s="72"/>
      <c r="G84" s="72"/>
      <c r="H84" s="147"/>
      <c r="I84" s="147"/>
    </row>
    <row r="85" spans="1:9" x14ac:dyDescent="0.25">
      <c r="A85" s="71"/>
      <c r="B85" s="130"/>
      <c r="C85" s="67"/>
      <c r="D85" s="72" t="s">
        <v>150</v>
      </c>
      <c r="E85" s="72"/>
      <c r="F85" s="72"/>
      <c r="G85" s="72"/>
      <c r="H85" s="147">
        <v>1951892.5826846627</v>
      </c>
      <c r="I85" s="147">
        <v>1898358.9337012735</v>
      </c>
    </row>
    <row r="86" spans="1:9" x14ac:dyDescent="0.25">
      <c r="A86" s="71"/>
      <c r="B86" s="130"/>
      <c r="C86" s="67"/>
      <c r="D86" s="72" t="s">
        <v>215</v>
      </c>
      <c r="E86" s="72"/>
      <c r="F86" s="72"/>
      <c r="G86" s="72"/>
      <c r="H86" s="147">
        <v>0</v>
      </c>
      <c r="I86" s="147">
        <v>0</v>
      </c>
    </row>
    <row r="87" spans="1:9" x14ac:dyDescent="0.25">
      <c r="A87" s="71"/>
      <c r="B87" s="130"/>
      <c r="C87" s="67"/>
      <c r="D87" s="72" t="s">
        <v>216</v>
      </c>
      <c r="E87" s="72"/>
      <c r="F87" s="72"/>
      <c r="G87" s="72"/>
      <c r="H87" s="147">
        <v>257151.80265067331</v>
      </c>
      <c r="I87" s="147">
        <v>257151.80265067331</v>
      </c>
    </row>
    <row r="88" spans="1:9" x14ac:dyDescent="0.25">
      <c r="A88" s="71"/>
      <c r="B88" s="130"/>
      <c r="C88" s="67"/>
      <c r="D88" s="136" t="s">
        <v>217</v>
      </c>
      <c r="E88" s="136"/>
      <c r="F88" s="136"/>
      <c r="G88" s="136"/>
      <c r="H88" s="149">
        <v>1614913.0364451096</v>
      </c>
      <c r="I88" s="149">
        <v>977185.18423266569</v>
      </c>
    </row>
    <row r="89" spans="1:9" x14ac:dyDescent="0.25">
      <c r="A89" s="71"/>
      <c r="B89" s="130"/>
      <c r="C89" s="67"/>
      <c r="D89" s="72"/>
      <c r="E89" s="72"/>
      <c r="F89" s="72"/>
      <c r="G89" s="72"/>
      <c r="H89" s="147"/>
      <c r="I89" s="147"/>
    </row>
    <row r="90" spans="1:9" x14ac:dyDescent="0.25">
      <c r="A90" s="71"/>
      <c r="B90" s="130"/>
      <c r="C90" s="67" t="s">
        <v>218</v>
      </c>
      <c r="D90" s="72"/>
      <c r="E90" s="72"/>
      <c r="F90" s="72"/>
      <c r="G90" s="72"/>
      <c r="H90" s="147"/>
      <c r="I90" s="147"/>
    </row>
    <row r="91" spans="1:9" x14ac:dyDescent="0.25">
      <c r="A91" s="71"/>
      <c r="B91" s="130"/>
      <c r="C91" s="67"/>
      <c r="D91" s="72" t="s">
        <v>219</v>
      </c>
      <c r="E91" s="72"/>
      <c r="F91" s="72"/>
      <c r="G91" s="72"/>
      <c r="H91" s="147">
        <v>-647948.72</v>
      </c>
      <c r="I91" s="147">
        <v>-653148.72</v>
      </c>
    </row>
    <row r="92" spans="1:9" x14ac:dyDescent="0.25">
      <c r="A92" s="71"/>
      <c r="B92" s="130"/>
      <c r="C92" s="67"/>
      <c r="D92" s="72" t="s">
        <v>220</v>
      </c>
      <c r="E92" s="72"/>
      <c r="F92" s="72"/>
      <c r="G92" s="72"/>
      <c r="H92" s="147">
        <v>0</v>
      </c>
      <c r="I92" s="147">
        <v>0</v>
      </c>
    </row>
    <row r="93" spans="1:9" x14ac:dyDescent="0.25">
      <c r="A93" s="71"/>
      <c r="B93" s="130"/>
      <c r="C93" s="67"/>
      <c r="D93" s="72" t="s">
        <v>221</v>
      </c>
      <c r="E93" s="72"/>
      <c r="F93" s="72"/>
      <c r="G93" s="72"/>
      <c r="H93" s="147">
        <v>0</v>
      </c>
      <c r="I93" s="147">
        <v>0</v>
      </c>
    </row>
    <row r="94" spans="1:9" x14ac:dyDescent="0.25">
      <c r="A94" s="71"/>
      <c r="B94" s="130"/>
      <c r="C94" s="67"/>
      <c r="D94" s="136" t="s">
        <v>222</v>
      </c>
      <c r="E94" s="136"/>
      <c r="F94" s="136"/>
      <c r="G94" s="136"/>
      <c r="H94" s="149">
        <v>-647948.72</v>
      </c>
      <c r="I94" s="149">
        <v>-653148.72</v>
      </c>
    </row>
    <row r="95" spans="1:9" x14ac:dyDescent="0.25">
      <c r="A95" s="71"/>
      <c r="B95" s="130"/>
      <c r="C95" s="67"/>
      <c r="D95" s="72"/>
      <c r="E95" s="72"/>
      <c r="F95" s="72"/>
      <c r="G95" s="72"/>
      <c r="H95" s="147"/>
      <c r="I95" s="147"/>
    </row>
    <row r="96" spans="1:9" x14ac:dyDescent="0.25">
      <c r="A96" s="71"/>
      <c r="B96" s="130"/>
      <c r="C96" s="67" t="s">
        <v>223</v>
      </c>
      <c r="D96" s="72"/>
      <c r="E96" s="72"/>
      <c r="F96" s="72"/>
      <c r="G96" s="72"/>
      <c r="H96" s="147"/>
      <c r="I96" s="147"/>
    </row>
    <row r="97" spans="1:9" x14ac:dyDescent="0.25">
      <c r="A97" s="71"/>
      <c r="B97" s="130"/>
      <c r="C97" s="67"/>
      <c r="D97" s="72" t="s">
        <v>224</v>
      </c>
      <c r="E97" s="72"/>
      <c r="F97" s="72"/>
      <c r="G97" s="72"/>
      <c r="H97" s="147">
        <v>-52305.088353706058</v>
      </c>
      <c r="I97" s="147">
        <v>-273864.13456188998</v>
      </c>
    </row>
    <row r="98" spans="1:9" x14ac:dyDescent="0.25">
      <c r="A98" s="71"/>
      <c r="B98" s="130"/>
      <c r="C98" s="67"/>
      <c r="D98" s="72" t="s">
        <v>225</v>
      </c>
      <c r="E98" s="72"/>
      <c r="F98" s="72"/>
      <c r="G98" s="72"/>
      <c r="H98" s="147">
        <v>0</v>
      </c>
      <c r="I98" s="147">
        <v>0</v>
      </c>
    </row>
    <row r="99" spans="1:9" x14ac:dyDescent="0.25">
      <c r="A99" s="71"/>
      <c r="B99" s="130"/>
      <c r="C99" s="67"/>
      <c r="D99" s="72" t="s">
        <v>226</v>
      </c>
      <c r="E99" s="72"/>
      <c r="F99" s="72"/>
      <c r="G99" s="72"/>
      <c r="H99" s="147">
        <v>0</v>
      </c>
      <c r="I99" s="147">
        <v>0</v>
      </c>
    </row>
    <row r="100" spans="1:9" x14ac:dyDescent="0.25">
      <c r="A100" s="71"/>
      <c r="B100" s="130"/>
      <c r="C100" s="67"/>
      <c r="D100" s="74" t="s">
        <v>227</v>
      </c>
      <c r="E100" s="74"/>
      <c r="F100" s="74"/>
      <c r="G100" s="74"/>
      <c r="H100" s="150">
        <v>-52305.088353706058</v>
      </c>
      <c r="I100" s="150">
        <v>-273864.13456188998</v>
      </c>
    </row>
    <row r="101" spans="1:9" x14ac:dyDescent="0.25">
      <c r="A101" s="71"/>
      <c r="B101" s="151"/>
      <c r="C101" s="137" t="s">
        <v>228</v>
      </c>
      <c r="D101" s="74"/>
      <c r="E101" s="74"/>
      <c r="F101" s="74"/>
      <c r="G101" s="74"/>
      <c r="H101" s="138">
        <v>914659.22809140361</v>
      </c>
      <c r="I101" s="138">
        <v>50172.32967077574</v>
      </c>
    </row>
    <row r="102" spans="1:9" x14ac:dyDescent="0.25">
      <c r="A102" s="72"/>
      <c r="B102" s="72"/>
      <c r="C102" s="72"/>
    </row>
    <row r="103" spans="1:9" x14ac:dyDescent="0.25">
      <c r="A103" s="72"/>
      <c r="B103" s="72"/>
      <c r="C103" s="72"/>
      <c r="D103" s="72"/>
      <c r="E103" s="72"/>
      <c r="F103" s="72"/>
      <c r="G103" s="72"/>
      <c r="H103" s="72"/>
      <c r="I103" s="139"/>
    </row>
    <row r="104" spans="1:9" x14ac:dyDescent="0.25">
      <c r="A104" s="72"/>
      <c r="B104" s="72"/>
      <c r="C104" s="72"/>
      <c r="D104" s="72"/>
      <c r="E104" s="72"/>
      <c r="F104" s="72"/>
      <c r="G104" s="72"/>
      <c r="H104" s="72"/>
      <c r="I104" s="139"/>
    </row>
    <row r="105" spans="1:9" x14ac:dyDescent="0.25">
      <c r="I105" s="129"/>
    </row>
    <row r="106" spans="1:9" x14ac:dyDescent="0.25">
      <c r="I106" s="129"/>
    </row>
    <row r="107" spans="1:9" x14ac:dyDescent="0.25">
      <c r="I107" s="129"/>
    </row>
    <row r="108" spans="1:9" x14ac:dyDescent="0.25">
      <c r="I108" s="129"/>
    </row>
    <row r="109" spans="1:9" x14ac:dyDescent="0.25">
      <c r="I109" s="129"/>
    </row>
    <row r="110" spans="1:9" x14ac:dyDescent="0.25">
      <c r="I110" s="129"/>
    </row>
    <row r="111" spans="1:9" x14ac:dyDescent="0.25">
      <c r="I111" s="129"/>
    </row>
    <row r="112" spans="1:9" x14ac:dyDescent="0.25">
      <c r="I112" s="129"/>
    </row>
    <row r="113" spans="9:9" x14ac:dyDescent="0.25">
      <c r="I113" s="129"/>
    </row>
    <row r="114" spans="9:9" x14ac:dyDescent="0.25">
      <c r="I114" s="129"/>
    </row>
    <row r="115" spans="9:9" x14ac:dyDescent="0.25">
      <c r="I115" s="129"/>
    </row>
    <row r="116" spans="9:9" x14ac:dyDescent="0.25">
      <c r="I116" s="129"/>
    </row>
    <row r="117" spans="9:9" x14ac:dyDescent="0.25">
      <c r="I117" s="129"/>
    </row>
    <row r="118" spans="9:9" x14ac:dyDescent="0.25">
      <c r="I118" s="129"/>
    </row>
    <row r="119" spans="9:9" x14ac:dyDescent="0.25">
      <c r="I119" s="129"/>
    </row>
    <row r="120" spans="9:9" x14ac:dyDescent="0.25">
      <c r="I120" s="129"/>
    </row>
    <row r="121" spans="9:9" x14ac:dyDescent="0.25">
      <c r="I121" s="129"/>
    </row>
    <row r="122" spans="9:9" x14ac:dyDescent="0.25">
      <c r="I122" s="129"/>
    </row>
    <row r="123" spans="9:9" x14ac:dyDescent="0.25">
      <c r="I123" s="129"/>
    </row>
    <row r="124" spans="9:9" x14ac:dyDescent="0.25">
      <c r="I124" s="129"/>
    </row>
    <row r="125" spans="9:9" x14ac:dyDescent="0.25">
      <c r="I125" s="129"/>
    </row>
    <row r="126" spans="9:9" x14ac:dyDescent="0.25">
      <c r="I126" s="129"/>
    </row>
    <row r="127" spans="9:9" x14ac:dyDescent="0.25">
      <c r="I127" s="129"/>
    </row>
    <row r="128" spans="9:9" x14ac:dyDescent="0.25">
      <c r="I128" s="129"/>
    </row>
    <row r="129" spans="9:9" x14ac:dyDescent="0.25">
      <c r="I129" s="129"/>
    </row>
    <row r="130" spans="9:9" x14ac:dyDescent="0.25">
      <c r="I130" s="129"/>
    </row>
    <row r="131" spans="9:9" x14ac:dyDescent="0.25">
      <c r="I131" s="129"/>
    </row>
    <row r="132" spans="9:9" x14ac:dyDescent="0.25">
      <c r="I132" s="129"/>
    </row>
    <row r="133" spans="9:9" x14ac:dyDescent="0.25">
      <c r="I133" s="129"/>
    </row>
    <row r="134" spans="9:9" x14ac:dyDescent="0.25">
      <c r="I134" s="129"/>
    </row>
    <row r="135" spans="9:9" x14ac:dyDescent="0.25">
      <c r="I135" s="129"/>
    </row>
    <row r="136" spans="9:9" x14ac:dyDescent="0.25">
      <c r="I136" s="129"/>
    </row>
    <row r="137" spans="9:9" x14ac:dyDescent="0.25">
      <c r="I137" s="129"/>
    </row>
    <row r="138" spans="9:9" x14ac:dyDescent="0.25">
      <c r="I138" s="129"/>
    </row>
    <row r="139" spans="9:9" x14ac:dyDescent="0.25">
      <c r="I139" s="129"/>
    </row>
    <row r="140" spans="9:9" x14ac:dyDescent="0.25">
      <c r="I140" s="129"/>
    </row>
    <row r="141" spans="9:9" x14ac:dyDescent="0.25">
      <c r="I141" s="129"/>
    </row>
    <row r="142" spans="9:9" x14ac:dyDescent="0.25">
      <c r="I142" s="129"/>
    </row>
    <row r="143" spans="9:9" x14ac:dyDescent="0.25">
      <c r="I143" s="129"/>
    </row>
    <row r="144" spans="9:9" x14ac:dyDescent="0.25">
      <c r="I144" s="129"/>
    </row>
    <row r="145" spans="9:9" x14ac:dyDescent="0.25">
      <c r="I145" s="129"/>
    </row>
    <row r="146" spans="9:9" x14ac:dyDescent="0.25">
      <c r="I146" s="129"/>
    </row>
    <row r="147" spans="9:9" x14ac:dyDescent="0.25">
      <c r="I147" s="129"/>
    </row>
    <row r="148" spans="9:9" x14ac:dyDescent="0.25">
      <c r="I148" s="129"/>
    </row>
    <row r="149" spans="9:9" x14ac:dyDescent="0.25">
      <c r="I149" s="129"/>
    </row>
    <row r="150" spans="9:9" x14ac:dyDescent="0.25">
      <c r="I150" s="129"/>
    </row>
    <row r="151" spans="9:9" x14ac:dyDescent="0.25">
      <c r="I151" s="129"/>
    </row>
    <row r="152" spans="9:9" x14ac:dyDescent="0.25">
      <c r="I152" s="129"/>
    </row>
    <row r="153" spans="9:9" x14ac:dyDescent="0.25">
      <c r="I153" s="129"/>
    </row>
    <row r="154" spans="9:9" x14ac:dyDescent="0.25">
      <c r="I154" s="129"/>
    </row>
    <row r="155" spans="9:9" x14ac:dyDescent="0.25">
      <c r="I155" s="129"/>
    </row>
    <row r="156" spans="9:9" x14ac:dyDescent="0.25">
      <c r="I156" s="129"/>
    </row>
    <row r="157" spans="9:9" x14ac:dyDescent="0.25">
      <c r="I157" s="129"/>
    </row>
    <row r="158" spans="9:9" x14ac:dyDescent="0.25">
      <c r="I158" s="129"/>
    </row>
    <row r="159" spans="9:9" x14ac:dyDescent="0.25">
      <c r="I159" s="129"/>
    </row>
    <row r="160" spans="9:9" x14ac:dyDescent="0.25">
      <c r="I160" s="129"/>
    </row>
    <row r="161" spans="9:9" x14ac:dyDescent="0.25">
      <c r="I161" s="129"/>
    </row>
    <row r="162" spans="9:9" x14ac:dyDescent="0.25">
      <c r="I162" s="129"/>
    </row>
    <row r="163" spans="9:9" x14ac:dyDescent="0.25">
      <c r="I163" s="129"/>
    </row>
    <row r="164" spans="9:9" x14ac:dyDescent="0.25">
      <c r="I164" s="129"/>
    </row>
    <row r="165" spans="9:9" x14ac:dyDescent="0.25">
      <c r="I165" s="129"/>
    </row>
    <row r="166" spans="9:9" x14ac:dyDescent="0.25">
      <c r="I166" s="129"/>
    </row>
    <row r="167" spans="9:9" x14ac:dyDescent="0.25">
      <c r="I167" s="129"/>
    </row>
    <row r="168" spans="9:9" x14ac:dyDescent="0.25">
      <c r="I168" s="129"/>
    </row>
    <row r="169" spans="9:9" x14ac:dyDescent="0.25">
      <c r="I169" s="129"/>
    </row>
    <row r="170" spans="9:9" x14ac:dyDescent="0.25">
      <c r="I170" s="129"/>
    </row>
    <row r="171" spans="9:9" x14ac:dyDescent="0.25">
      <c r="I171" s="129"/>
    </row>
    <row r="172" spans="9:9" x14ac:dyDescent="0.25">
      <c r="I172" s="129"/>
    </row>
    <row r="173" spans="9:9" x14ac:dyDescent="0.25">
      <c r="I173" s="129"/>
    </row>
    <row r="174" spans="9:9" x14ac:dyDescent="0.25">
      <c r="I174" s="129"/>
    </row>
    <row r="175" spans="9:9" x14ac:dyDescent="0.25">
      <c r="I175" s="129"/>
    </row>
    <row r="176" spans="9:9" x14ac:dyDescent="0.25">
      <c r="I176" s="129"/>
    </row>
    <row r="177" spans="9:9" x14ac:dyDescent="0.25">
      <c r="I177" s="129"/>
    </row>
    <row r="178" spans="9:9" x14ac:dyDescent="0.25">
      <c r="I178" s="129"/>
    </row>
    <row r="179" spans="9:9" x14ac:dyDescent="0.25">
      <c r="I179" s="129"/>
    </row>
    <row r="180" spans="9:9" x14ac:dyDescent="0.25">
      <c r="I180" s="129"/>
    </row>
    <row r="181" spans="9:9" x14ac:dyDescent="0.25">
      <c r="I181" s="129"/>
    </row>
    <row r="182" spans="9:9" x14ac:dyDescent="0.25">
      <c r="I182" s="129"/>
    </row>
    <row r="183" spans="9:9" x14ac:dyDescent="0.25">
      <c r="I183" s="129"/>
    </row>
    <row r="184" spans="9:9" x14ac:dyDescent="0.25">
      <c r="I184" s="129"/>
    </row>
    <row r="185" spans="9:9" x14ac:dyDescent="0.25">
      <c r="I185" s="129"/>
    </row>
    <row r="186" spans="9:9" x14ac:dyDescent="0.25">
      <c r="I186" s="129"/>
    </row>
    <row r="187" spans="9:9" x14ac:dyDescent="0.25">
      <c r="I187" s="129"/>
    </row>
    <row r="188" spans="9:9" x14ac:dyDescent="0.25">
      <c r="I188" s="129"/>
    </row>
    <row r="189" spans="9:9" x14ac:dyDescent="0.25">
      <c r="I189" s="129"/>
    </row>
    <row r="190" spans="9:9" x14ac:dyDescent="0.25">
      <c r="I190" s="129"/>
    </row>
    <row r="191" spans="9:9" x14ac:dyDescent="0.25">
      <c r="I191" s="129"/>
    </row>
    <row r="192" spans="9:9" x14ac:dyDescent="0.25">
      <c r="I192" s="129"/>
    </row>
    <row r="193" spans="9:9" x14ac:dyDescent="0.25">
      <c r="I193" s="129"/>
    </row>
    <row r="194" spans="9:9" x14ac:dyDescent="0.25">
      <c r="I194" s="129"/>
    </row>
    <row r="195" spans="9:9" x14ac:dyDescent="0.25">
      <c r="I195" s="129"/>
    </row>
    <row r="196" spans="9:9" x14ac:dyDescent="0.25">
      <c r="I196" s="129"/>
    </row>
    <row r="197" spans="9:9" x14ac:dyDescent="0.25">
      <c r="I197" s="129"/>
    </row>
    <row r="198" spans="9:9" x14ac:dyDescent="0.25">
      <c r="I198" s="129"/>
    </row>
    <row r="199" spans="9:9" x14ac:dyDescent="0.25">
      <c r="I199" s="129"/>
    </row>
    <row r="200" spans="9:9" x14ac:dyDescent="0.25">
      <c r="I200" s="129"/>
    </row>
    <row r="201" spans="9:9" x14ac:dyDescent="0.25">
      <c r="I201" s="129"/>
    </row>
    <row r="202" spans="9:9" x14ac:dyDescent="0.25">
      <c r="I202" s="129"/>
    </row>
    <row r="203" spans="9:9" x14ac:dyDescent="0.25">
      <c r="I203" s="129"/>
    </row>
    <row r="204" spans="9:9" x14ac:dyDescent="0.25">
      <c r="I204" s="129"/>
    </row>
    <row r="205" spans="9:9" x14ac:dyDescent="0.25">
      <c r="I205" s="129"/>
    </row>
    <row r="206" spans="9:9" x14ac:dyDescent="0.25">
      <c r="I206" s="129"/>
    </row>
    <row r="207" spans="9:9" x14ac:dyDescent="0.25">
      <c r="I207" s="129"/>
    </row>
    <row r="208" spans="9:9" x14ac:dyDescent="0.25">
      <c r="I208" s="129"/>
    </row>
    <row r="209" spans="9:9" x14ac:dyDescent="0.25">
      <c r="I209" s="129"/>
    </row>
    <row r="210" spans="9:9" x14ac:dyDescent="0.25">
      <c r="I210" s="129"/>
    </row>
    <row r="211" spans="9:9" x14ac:dyDescent="0.25">
      <c r="I211" s="129"/>
    </row>
    <row r="212" spans="9:9" x14ac:dyDescent="0.25">
      <c r="I212" s="129"/>
    </row>
    <row r="213" spans="9:9" x14ac:dyDescent="0.25">
      <c r="I213" s="129"/>
    </row>
    <row r="214" spans="9:9" x14ac:dyDescent="0.25">
      <c r="I214" s="129"/>
    </row>
    <row r="215" spans="9:9" x14ac:dyDescent="0.25">
      <c r="I215" s="129"/>
    </row>
    <row r="216" spans="9:9" x14ac:dyDescent="0.25">
      <c r="I216" s="129"/>
    </row>
    <row r="217" spans="9:9" x14ac:dyDescent="0.25">
      <c r="I217" s="129"/>
    </row>
    <row r="218" spans="9:9" x14ac:dyDescent="0.25">
      <c r="I218" s="129"/>
    </row>
    <row r="219" spans="9:9" x14ac:dyDescent="0.25">
      <c r="I219" s="129"/>
    </row>
    <row r="220" spans="9:9" x14ac:dyDescent="0.25">
      <c r="I220" s="129"/>
    </row>
    <row r="221" spans="9:9" x14ac:dyDescent="0.25">
      <c r="I221" s="129"/>
    </row>
    <row r="222" spans="9:9" x14ac:dyDescent="0.25">
      <c r="I222" s="129"/>
    </row>
    <row r="223" spans="9:9" x14ac:dyDescent="0.25">
      <c r="I223" s="129"/>
    </row>
    <row r="224" spans="9:9" x14ac:dyDescent="0.25">
      <c r="I224" s="129"/>
    </row>
    <row r="225" spans="9:9" x14ac:dyDescent="0.25">
      <c r="I225" s="129"/>
    </row>
    <row r="226" spans="9:9" x14ac:dyDescent="0.25">
      <c r="I226" s="129"/>
    </row>
    <row r="227" spans="9:9" x14ac:dyDescent="0.25">
      <c r="I227" s="129"/>
    </row>
    <row r="228" spans="9:9" x14ac:dyDescent="0.25">
      <c r="I228" s="129"/>
    </row>
    <row r="229" spans="9:9" x14ac:dyDescent="0.25">
      <c r="I229" s="129"/>
    </row>
    <row r="230" spans="9:9" x14ac:dyDescent="0.25">
      <c r="I230" s="129"/>
    </row>
    <row r="231" spans="9:9" x14ac:dyDescent="0.25">
      <c r="I231" s="129"/>
    </row>
    <row r="232" spans="9:9" x14ac:dyDescent="0.25">
      <c r="I232" s="129"/>
    </row>
    <row r="233" spans="9:9" x14ac:dyDescent="0.25">
      <c r="I233" s="129"/>
    </row>
    <row r="234" spans="9:9" x14ac:dyDescent="0.25">
      <c r="I234" s="129"/>
    </row>
    <row r="235" spans="9:9" x14ac:dyDescent="0.25">
      <c r="I235" s="129"/>
    </row>
    <row r="236" spans="9:9" x14ac:dyDescent="0.25">
      <c r="I236" s="129"/>
    </row>
    <row r="237" spans="9:9" x14ac:dyDescent="0.25">
      <c r="I237" s="129"/>
    </row>
    <row r="238" spans="9:9" x14ac:dyDescent="0.25">
      <c r="I238" s="129"/>
    </row>
    <row r="239" spans="9:9" x14ac:dyDescent="0.25">
      <c r="I239" s="1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237"/>
  <sheetViews>
    <sheetView workbookViewId="0">
      <selection activeCell="J52" sqref="J52"/>
    </sheetView>
  </sheetViews>
  <sheetFormatPr defaultRowHeight="15" x14ac:dyDescent="0.25"/>
  <cols>
    <col min="1" max="3" width="2" customWidth="1"/>
    <col min="4" max="4" width="25.7109375" customWidth="1"/>
    <col min="5" max="5" width="9" bestFit="1" customWidth="1"/>
    <col min="6" max="7" width="9.5703125" bestFit="1" customWidth="1"/>
    <col min="8" max="8" width="9" bestFit="1" customWidth="1"/>
    <col min="9" max="10" width="9.5703125" bestFit="1" customWidth="1"/>
    <col min="11" max="11" width="9" bestFit="1" customWidth="1"/>
    <col min="12" max="13" width="9.5703125" bestFit="1" customWidth="1"/>
    <col min="14" max="14" width="9" bestFit="1" customWidth="1"/>
    <col min="15" max="16" width="9.5703125" bestFit="1" customWidth="1"/>
    <col min="17" max="18" width="9.85546875" bestFit="1" customWidth="1"/>
    <col min="19" max="19" width="4.42578125" bestFit="1" customWidth="1"/>
  </cols>
  <sheetData>
    <row r="1" spans="1:20" x14ac:dyDescent="0.25">
      <c r="A1" s="66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20" ht="19.5" x14ac:dyDescent="0.4">
      <c r="A2" s="66"/>
      <c r="B2" s="75" t="s">
        <v>231</v>
      </c>
      <c r="C2" s="66"/>
      <c r="D2" s="66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0" x14ac:dyDescent="0.25">
      <c r="A3" s="66"/>
      <c r="B3" s="76" t="s">
        <v>176</v>
      </c>
      <c r="C3" s="66"/>
      <c r="D3" s="66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</row>
    <row r="4" spans="1:20" x14ac:dyDescent="0.25">
      <c r="A4" s="66"/>
      <c r="B4" s="72"/>
      <c r="C4" s="72"/>
      <c r="D4" s="7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20" x14ac:dyDescent="0.25">
      <c r="A5" s="66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0" x14ac:dyDescent="0.25">
      <c r="A6" s="66"/>
      <c r="B6" s="141" t="s">
        <v>151</v>
      </c>
      <c r="C6" s="142"/>
      <c r="D6" s="142"/>
      <c r="E6" s="152" t="s">
        <v>234</v>
      </c>
      <c r="F6" s="124" t="s">
        <v>235</v>
      </c>
      <c r="G6" s="124" t="s">
        <v>236</v>
      </c>
      <c r="H6" s="124" t="s">
        <v>237</v>
      </c>
      <c r="I6" s="124" t="s">
        <v>238</v>
      </c>
      <c r="J6" s="124" t="s">
        <v>239</v>
      </c>
      <c r="K6" s="124" t="s">
        <v>240</v>
      </c>
      <c r="L6" s="124" t="s">
        <v>241</v>
      </c>
      <c r="M6" s="124" t="s">
        <v>242</v>
      </c>
      <c r="N6" s="124" t="s">
        <v>243</v>
      </c>
      <c r="O6" s="124" t="s">
        <v>244</v>
      </c>
      <c r="P6" s="153" t="s">
        <v>245</v>
      </c>
      <c r="Q6" s="152" t="s">
        <v>170</v>
      </c>
      <c r="R6" s="153" t="s">
        <v>232</v>
      </c>
      <c r="S6" s="154" t="s">
        <v>233</v>
      </c>
    </row>
    <row r="7" spans="1:20" x14ac:dyDescent="0.25">
      <c r="B7" s="128" t="s">
        <v>133</v>
      </c>
      <c r="E7" s="156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7"/>
      <c r="Q7" s="156"/>
      <c r="R7" s="157"/>
      <c r="S7" s="158"/>
    </row>
    <row r="8" spans="1:20" x14ac:dyDescent="0.25">
      <c r="A8" s="71"/>
      <c r="B8" s="130"/>
      <c r="D8" s="67" t="s">
        <v>178</v>
      </c>
      <c r="E8" s="160">
        <v>1148542.8921199956</v>
      </c>
      <c r="F8" s="147">
        <v>1148542.8921199956</v>
      </c>
      <c r="G8" s="147">
        <v>1148542.8921199956</v>
      </c>
      <c r="H8" s="147">
        <v>1148542.8921199956</v>
      </c>
      <c r="I8" s="147">
        <v>1148542.8921199956</v>
      </c>
      <c r="J8" s="147">
        <v>1148542.8921199956</v>
      </c>
      <c r="K8" s="147">
        <v>1148542.8921199956</v>
      </c>
      <c r="L8" s="147">
        <v>1148542.8921199956</v>
      </c>
      <c r="M8" s="147">
        <v>1148542.8921199956</v>
      </c>
      <c r="N8" s="147">
        <v>1148542.8921199956</v>
      </c>
      <c r="O8" s="147">
        <v>1148542.8921199956</v>
      </c>
      <c r="P8" s="147">
        <v>1148542.8921199956</v>
      </c>
      <c r="Q8" s="160">
        <v>13782514.705439949</v>
      </c>
      <c r="R8" s="161">
        <v>13782514.705439948</v>
      </c>
      <c r="S8" s="162">
        <v>0</v>
      </c>
      <c r="T8" t="str">
        <f>VLOOKUP(D8,IS!D:J,7,0)</f>
        <v>Per Pupil Charter Payments - General Education</v>
      </c>
    </row>
    <row r="9" spans="1:20" x14ac:dyDescent="0.25">
      <c r="A9" s="71"/>
      <c r="B9" s="130"/>
      <c r="D9" s="67" t="s">
        <v>178</v>
      </c>
      <c r="E9" s="160">
        <f>1642819.03201999-E8</f>
        <v>494276.13989999448</v>
      </c>
      <c r="F9" s="147">
        <f>1642819.03201999-F8</f>
        <v>494276.13989999448</v>
      </c>
      <c r="G9" s="147">
        <f>1642819.03201999-G8</f>
        <v>494276.13989999448</v>
      </c>
      <c r="H9" s="147">
        <f>1642819.03201999-H8</f>
        <v>494276.13989999448</v>
      </c>
      <c r="I9" s="147">
        <v>494276.13989999448</v>
      </c>
      <c r="J9" s="147">
        <v>494276.13989999448</v>
      </c>
      <c r="K9" s="147">
        <v>494276.13989999448</v>
      </c>
      <c r="L9" s="147">
        <v>494276.13989999448</v>
      </c>
      <c r="M9" s="147">
        <v>494276.13989999448</v>
      </c>
      <c r="N9" s="147">
        <v>494276.13989999448</v>
      </c>
      <c r="O9" s="147">
        <v>494276.13989999448</v>
      </c>
      <c r="P9" s="147">
        <v>494276.13989999448</v>
      </c>
      <c r="Q9" s="160">
        <f>19713828.3842399-Q8</f>
        <v>5931313.6787999514</v>
      </c>
      <c r="R9" s="161">
        <f>19713828.3842399-R8</f>
        <v>5931313.6787999533</v>
      </c>
      <c r="S9" s="162">
        <v>0</v>
      </c>
      <c r="T9" t="s">
        <v>105</v>
      </c>
    </row>
    <row r="10" spans="1:20" x14ac:dyDescent="0.25">
      <c r="A10" s="71"/>
      <c r="B10" s="130"/>
      <c r="D10" s="67" t="s">
        <v>1</v>
      </c>
      <c r="E10" s="160">
        <v>307534.73550800001</v>
      </c>
      <c r="F10" s="147">
        <v>307534.73550800001</v>
      </c>
      <c r="G10" s="147">
        <v>307534.73550800001</v>
      </c>
      <c r="H10" s="147">
        <v>307534.73550800001</v>
      </c>
      <c r="I10" s="147">
        <v>307534.73550800001</v>
      </c>
      <c r="J10" s="147">
        <v>307534.73550800001</v>
      </c>
      <c r="K10" s="147">
        <v>307534.73550800001</v>
      </c>
      <c r="L10" s="147">
        <v>307534.73550800001</v>
      </c>
      <c r="M10" s="147">
        <v>307534.73550800001</v>
      </c>
      <c r="N10" s="147">
        <v>307534.73550800001</v>
      </c>
      <c r="O10" s="147">
        <v>307534.73550800001</v>
      </c>
      <c r="P10" s="147">
        <v>307534.73550800001</v>
      </c>
      <c r="Q10" s="160">
        <v>3690416.8260960001</v>
      </c>
      <c r="R10" s="161">
        <v>3690416.8260960001</v>
      </c>
      <c r="S10" s="162">
        <v>0</v>
      </c>
      <c r="T10" t="str">
        <f>VLOOKUP(D10,IS!D:J,7,0)</f>
        <v>Per Pupil Facilities Allowance</v>
      </c>
    </row>
    <row r="11" spans="1:20" x14ac:dyDescent="0.25">
      <c r="A11" s="71"/>
      <c r="B11" s="130"/>
      <c r="D11" s="67" t="s">
        <v>179</v>
      </c>
      <c r="E11" s="160">
        <v>0</v>
      </c>
      <c r="F11" s="147">
        <v>0</v>
      </c>
      <c r="G11" s="147">
        <v>0</v>
      </c>
      <c r="H11" s="147">
        <v>0</v>
      </c>
      <c r="I11" s="147">
        <v>340414.89818181819</v>
      </c>
      <c r="J11" s="147">
        <v>85103.724545454548</v>
      </c>
      <c r="K11" s="147">
        <v>85103.724545454548</v>
      </c>
      <c r="L11" s="147">
        <v>85103.724545454548</v>
      </c>
      <c r="M11" s="147">
        <v>85103.724545454548</v>
      </c>
      <c r="N11" s="147">
        <v>85103.724545454548</v>
      </c>
      <c r="O11" s="147">
        <v>85103.724545454548</v>
      </c>
      <c r="P11" s="147">
        <v>85103.724545454548</v>
      </c>
      <c r="Q11" s="160">
        <v>936140.9700000002</v>
      </c>
      <c r="R11" s="161">
        <v>936140.97000000009</v>
      </c>
      <c r="S11" s="162">
        <v>0</v>
      </c>
      <c r="T11" t="str">
        <f>VLOOKUP(D11,IS!D:J,7,0)</f>
        <v>Federal Funding</v>
      </c>
    </row>
    <row r="12" spans="1:20" x14ac:dyDescent="0.25">
      <c r="A12" s="71"/>
      <c r="B12" s="130"/>
      <c r="D12" s="67" t="s">
        <v>2</v>
      </c>
      <c r="E12" s="160">
        <v>0</v>
      </c>
      <c r="F12" s="147">
        <v>43306.686046511619</v>
      </c>
      <c r="G12" s="147">
        <v>103235.59431524547</v>
      </c>
      <c r="H12" s="147">
        <v>17488.355943152455</v>
      </c>
      <c r="I12" s="147">
        <v>239599.23067888184</v>
      </c>
      <c r="J12" s="147">
        <v>137326.50340615457</v>
      </c>
      <c r="K12" s="147">
        <v>51579.265034061544</v>
      </c>
      <c r="L12" s="147">
        <v>137326.50340615457</v>
      </c>
      <c r="M12" s="147">
        <v>137326.50340615457</v>
      </c>
      <c r="N12" s="147">
        <v>51579.265034061544</v>
      </c>
      <c r="O12" s="147">
        <v>137326.50340615457</v>
      </c>
      <c r="P12" s="147">
        <v>64405.589323467226</v>
      </c>
      <c r="Q12" s="160">
        <v>1120500</v>
      </c>
      <c r="R12" s="161">
        <v>1120500</v>
      </c>
      <c r="S12" s="162">
        <v>0</v>
      </c>
      <c r="T12" t="str">
        <f>VLOOKUP(D12,IS!D:J,7,0)</f>
        <v>Other Government Funding/Grants</v>
      </c>
    </row>
    <row r="13" spans="1:20" x14ac:dyDescent="0.25">
      <c r="A13" s="71"/>
      <c r="B13" s="130"/>
      <c r="D13" s="67" t="s">
        <v>3</v>
      </c>
      <c r="E13" s="160">
        <v>52083.333333333328</v>
      </c>
      <c r="F13" s="147">
        <v>52083.333333333328</v>
      </c>
      <c r="G13" s="147">
        <v>52083.333333333328</v>
      </c>
      <c r="H13" s="147">
        <v>52083.333333333328</v>
      </c>
      <c r="I13" s="147">
        <v>52083.333333333328</v>
      </c>
      <c r="J13" s="147">
        <v>52083.333333333328</v>
      </c>
      <c r="K13" s="147">
        <v>52083.333333333328</v>
      </c>
      <c r="L13" s="147">
        <v>52083.333333333328</v>
      </c>
      <c r="M13" s="147">
        <v>52083.333333333328</v>
      </c>
      <c r="N13" s="147">
        <v>52083.333333333328</v>
      </c>
      <c r="O13" s="147">
        <v>52083.333333333328</v>
      </c>
      <c r="P13" s="147">
        <v>52083.333333333328</v>
      </c>
      <c r="Q13" s="160">
        <v>624999.99999999988</v>
      </c>
      <c r="R13" s="161">
        <v>625000</v>
      </c>
      <c r="S13" s="162">
        <v>0</v>
      </c>
      <c r="T13" t="str">
        <f>VLOOKUP(D13,IS!D:J,7,0)</f>
        <v>Private Grants and Donations</v>
      </c>
    </row>
    <row r="14" spans="1:20" x14ac:dyDescent="0.25">
      <c r="A14" s="71"/>
      <c r="B14" s="130"/>
      <c r="D14" s="67" t="s">
        <v>4</v>
      </c>
      <c r="E14" s="160">
        <v>4455.0668923458952</v>
      </c>
      <c r="F14" s="147">
        <v>5794.3400123663278</v>
      </c>
      <c r="G14" s="147">
        <v>7133.6131323867603</v>
      </c>
      <c r="H14" s="147">
        <v>4481.8523547463037</v>
      </c>
      <c r="I14" s="147">
        <v>7133.6131323867603</v>
      </c>
      <c r="J14" s="147">
        <v>7133.6131323867603</v>
      </c>
      <c r="K14" s="147">
        <v>4481.8523547463037</v>
      </c>
      <c r="L14" s="147">
        <v>7133.6131323867603</v>
      </c>
      <c r="M14" s="147">
        <v>7133.6131323867603</v>
      </c>
      <c r="N14" s="147">
        <v>4481.8523547463037</v>
      </c>
      <c r="O14" s="147">
        <v>7133.6131323867603</v>
      </c>
      <c r="P14" s="147">
        <v>5392.5580763601974</v>
      </c>
      <c r="Q14" s="160">
        <v>71889.2008396319</v>
      </c>
      <c r="R14" s="161">
        <v>71889.2008396319</v>
      </c>
      <c r="S14" s="162">
        <v>0</v>
      </c>
      <c r="T14" t="str">
        <f>VLOOKUP(D14,IS!D:J,7,0)</f>
        <v>Activity Fees</v>
      </c>
    </row>
    <row r="15" spans="1:20" x14ac:dyDescent="0.25">
      <c r="A15" s="71"/>
      <c r="B15" s="130"/>
      <c r="D15" s="67" t="s">
        <v>5</v>
      </c>
      <c r="E15" s="160">
        <v>626.75451580134995</v>
      </c>
      <c r="F15" s="147">
        <v>626.75451580134995</v>
      </c>
      <c r="G15" s="147">
        <v>626.75451580134995</v>
      </c>
      <c r="H15" s="147">
        <v>626.75451580134995</v>
      </c>
      <c r="I15" s="147">
        <v>626.75451580134995</v>
      </c>
      <c r="J15" s="147">
        <v>626.75451580134995</v>
      </c>
      <c r="K15" s="147">
        <v>626.75451580134995</v>
      </c>
      <c r="L15" s="147">
        <v>626.75451580134995</v>
      </c>
      <c r="M15" s="147">
        <v>626.75451580134995</v>
      </c>
      <c r="N15" s="147">
        <v>626.75451580134995</v>
      </c>
      <c r="O15" s="147">
        <v>626.75451580134995</v>
      </c>
      <c r="P15" s="147">
        <v>626.75451580134995</v>
      </c>
      <c r="Q15" s="160">
        <v>7521.0541896161994</v>
      </c>
      <c r="R15" s="161">
        <v>7521.0541896161412</v>
      </c>
      <c r="S15" s="162">
        <v>5.8207660913467407E-11</v>
      </c>
      <c r="T15" t="str">
        <f>VLOOKUP(D15,IS!D:J,7,0)</f>
        <v>Other Income</v>
      </c>
    </row>
    <row r="16" spans="1:20" x14ac:dyDescent="0.25">
      <c r="A16" s="71"/>
      <c r="B16" s="131" t="s">
        <v>180</v>
      </c>
      <c r="C16" s="132"/>
      <c r="D16" s="132"/>
      <c r="E16" s="163">
        <v>2007518.9222694745</v>
      </c>
      <c r="F16" s="133">
        <v>2052164.8814360066</v>
      </c>
      <c r="G16" s="133">
        <v>2113433.0628247615</v>
      </c>
      <c r="H16" s="133">
        <v>2025034.0636750273</v>
      </c>
      <c r="I16" s="133">
        <v>2590211.5973702162</v>
      </c>
      <c r="J16" s="133">
        <v>2232627.6964611253</v>
      </c>
      <c r="K16" s="133">
        <v>2144228.6973113916</v>
      </c>
      <c r="L16" s="133">
        <v>2232627.6964611253</v>
      </c>
      <c r="M16" s="133">
        <v>2232627.6964611253</v>
      </c>
      <c r="N16" s="133">
        <v>2144228.6973113916</v>
      </c>
      <c r="O16" s="133">
        <v>2232627.6964611253</v>
      </c>
      <c r="P16" s="133">
        <v>2157965.7273224113</v>
      </c>
      <c r="Q16" s="163">
        <v>26165296.43536517</v>
      </c>
      <c r="R16" s="164">
        <v>26165296.435365178</v>
      </c>
      <c r="S16" s="165">
        <v>5.8207660913467407E-11</v>
      </c>
    </row>
    <row r="17" spans="1:20" x14ac:dyDescent="0.25">
      <c r="B17" s="134"/>
      <c r="E17" s="166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166"/>
      <c r="R17" s="167"/>
      <c r="S17" s="168"/>
    </row>
    <row r="18" spans="1:20" x14ac:dyDescent="0.25">
      <c r="A18" s="71"/>
      <c r="B18" s="130" t="s">
        <v>181</v>
      </c>
      <c r="C18" s="67"/>
      <c r="D18" s="67"/>
      <c r="E18" s="166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166"/>
      <c r="R18" s="167"/>
      <c r="S18" s="168"/>
    </row>
    <row r="19" spans="1:20" x14ac:dyDescent="0.25">
      <c r="A19" s="71"/>
      <c r="B19" s="148"/>
      <c r="C19" s="67" t="s">
        <v>7</v>
      </c>
      <c r="D19" s="67"/>
      <c r="E19" s="166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166"/>
      <c r="R19" s="167"/>
      <c r="S19" s="168"/>
    </row>
    <row r="20" spans="1:20" x14ac:dyDescent="0.25">
      <c r="A20" s="71"/>
      <c r="B20" s="130"/>
      <c r="D20" s="67" t="s">
        <v>8</v>
      </c>
      <c r="E20" s="160">
        <v>53892.083333333328</v>
      </c>
      <c r="F20" s="147">
        <v>53892.083333333328</v>
      </c>
      <c r="G20" s="147">
        <v>160235.99053333333</v>
      </c>
      <c r="H20" s="147">
        <v>160235.99053333333</v>
      </c>
      <c r="I20" s="147">
        <v>160235.99053333333</v>
      </c>
      <c r="J20" s="147">
        <v>160235.99053333333</v>
      </c>
      <c r="K20" s="147">
        <v>160235.99053333333</v>
      </c>
      <c r="L20" s="147">
        <v>160235.99053333333</v>
      </c>
      <c r="M20" s="147">
        <v>160235.99053333333</v>
      </c>
      <c r="N20" s="147">
        <v>160235.99053333333</v>
      </c>
      <c r="O20" s="147">
        <v>160235.99053333333</v>
      </c>
      <c r="P20" s="147">
        <v>53892.083333333328</v>
      </c>
      <c r="Q20" s="160">
        <v>1603800.1647999997</v>
      </c>
      <c r="R20" s="161">
        <v>1603800.1647999999</v>
      </c>
      <c r="S20" s="162">
        <v>0</v>
      </c>
      <c r="T20" t="str">
        <f>VLOOKUP(D20,IS!D:J,7,0)</f>
        <v>Principal/Executive Salary</v>
      </c>
    </row>
    <row r="21" spans="1:20" x14ac:dyDescent="0.25">
      <c r="A21" s="71"/>
      <c r="B21" s="130"/>
      <c r="D21" s="67" t="s">
        <v>9</v>
      </c>
      <c r="E21" s="160">
        <v>11450.036002346675</v>
      </c>
      <c r="F21" s="147">
        <v>450064.19933567994</v>
      </c>
      <c r="G21" s="147">
        <v>450064.19933567994</v>
      </c>
      <c r="H21" s="147">
        <v>450064.19933567994</v>
      </c>
      <c r="I21" s="147">
        <v>450064.19933567994</v>
      </c>
      <c r="J21" s="147">
        <v>450064.19933567994</v>
      </c>
      <c r="K21" s="147">
        <v>450064.19933567994</v>
      </c>
      <c r="L21" s="147">
        <v>450064.19933567994</v>
      </c>
      <c r="M21" s="147">
        <v>450064.19933567994</v>
      </c>
      <c r="N21" s="147">
        <v>450064.19933567994</v>
      </c>
      <c r="O21" s="147">
        <v>450064.19933567994</v>
      </c>
      <c r="P21" s="147">
        <v>888678.36266901321</v>
      </c>
      <c r="Q21" s="160">
        <v>5400770.3920281595</v>
      </c>
      <c r="R21" s="161">
        <v>5400770.3920281604</v>
      </c>
      <c r="S21" s="162">
        <v>0</v>
      </c>
      <c r="T21" t="str">
        <f>VLOOKUP(D21,IS!D:J,7,0)</f>
        <v>Teachers Salaries</v>
      </c>
    </row>
    <row r="22" spans="1:20" x14ac:dyDescent="0.25">
      <c r="A22" s="71"/>
      <c r="B22" s="130"/>
      <c r="D22" s="67" t="s">
        <v>10</v>
      </c>
      <c r="E22" s="160">
        <v>0</v>
      </c>
      <c r="F22" s="147">
        <v>142559</v>
      </c>
      <c r="G22" s="147">
        <v>142559</v>
      </c>
      <c r="H22" s="147">
        <v>142559</v>
      </c>
      <c r="I22" s="147">
        <v>142559</v>
      </c>
      <c r="J22" s="147">
        <v>142559</v>
      </c>
      <c r="K22" s="147">
        <v>142559</v>
      </c>
      <c r="L22" s="147">
        <v>142559</v>
      </c>
      <c r="M22" s="147">
        <v>142559</v>
      </c>
      <c r="N22" s="147">
        <v>142559</v>
      </c>
      <c r="O22" s="147">
        <v>142559</v>
      </c>
      <c r="P22" s="147">
        <v>285118</v>
      </c>
      <c r="Q22" s="160">
        <v>1710708</v>
      </c>
      <c r="R22" s="161">
        <v>1710708</v>
      </c>
      <c r="S22" s="162">
        <v>0</v>
      </c>
      <c r="T22" t="str">
        <f>VLOOKUP(D22,IS!D:J,7,0)</f>
        <v>Special Education Salaries</v>
      </c>
    </row>
    <row r="23" spans="1:20" x14ac:dyDescent="0.25">
      <c r="A23" s="71"/>
      <c r="B23" s="130"/>
      <c r="D23" s="67" t="s">
        <v>182</v>
      </c>
      <c r="E23" s="160">
        <v>0</v>
      </c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</v>
      </c>
      <c r="O23" s="147">
        <v>0</v>
      </c>
      <c r="P23" s="147">
        <v>0</v>
      </c>
      <c r="Q23" s="160">
        <v>0</v>
      </c>
      <c r="R23" s="161">
        <v>0</v>
      </c>
      <c r="S23" s="162">
        <v>0</v>
      </c>
      <c r="T23">
        <f>VLOOKUP(D23,IS!D:J,7,0)</f>
        <v>0</v>
      </c>
    </row>
    <row r="24" spans="1:20" x14ac:dyDescent="0.25">
      <c r="A24" s="71"/>
      <c r="B24" s="130"/>
      <c r="D24" s="67" t="s">
        <v>183</v>
      </c>
      <c r="E24" s="160">
        <v>0</v>
      </c>
      <c r="F24" s="147">
        <v>64791.666666666664</v>
      </c>
      <c r="G24" s="147">
        <v>64791.666666666664</v>
      </c>
      <c r="H24" s="147">
        <v>64791.666666666664</v>
      </c>
      <c r="I24" s="147">
        <v>64791.666666666664</v>
      </c>
      <c r="J24" s="147">
        <v>64791.666666666664</v>
      </c>
      <c r="K24" s="147">
        <v>64791.666666666664</v>
      </c>
      <c r="L24" s="147">
        <v>64791.666666666664</v>
      </c>
      <c r="M24" s="147">
        <v>64791.666666666664</v>
      </c>
      <c r="N24" s="147">
        <v>64791.666666666664</v>
      </c>
      <c r="O24" s="147">
        <v>64791.666666666664</v>
      </c>
      <c r="P24" s="147">
        <v>129583.33333333333</v>
      </c>
      <c r="Q24" s="160">
        <v>777500</v>
      </c>
      <c r="R24" s="161">
        <v>777500</v>
      </c>
      <c r="S24" s="162">
        <v>0</v>
      </c>
      <c r="T24" t="str">
        <f>VLOOKUP(D24,IS!D:J,7,0)</f>
        <v>Other Education Professionals Salaries</v>
      </c>
    </row>
    <row r="25" spans="1:20" x14ac:dyDescent="0.25">
      <c r="A25" s="71"/>
      <c r="B25" s="130"/>
      <c r="D25" s="67" t="s">
        <v>184</v>
      </c>
      <c r="E25" s="160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60">
        <v>0</v>
      </c>
      <c r="R25" s="161">
        <v>0</v>
      </c>
      <c r="S25" s="162">
        <v>0</v>
      </c>
      <c r="T25">
        <f>VLOOKUP(D25,IS!D:J,7,0)</f>
        <v>0</v>
      </c>
    </row>
    <row r="26" spans="1:20" x14ac:dyDescent="0.25">
      <c r="A26" s="71"/>
      <c r="B26" s="130"/>
      <c r="D26" s="67" t="s">
        <v>11</v>
      </c>
      <c r="E26" s="160">
        <v>236545.15839699376</v>
      </c>
      <c r="F26" s="147">
        <v>236545.15839699376</v>
      </c>
      <c r="G26" s="147">
        <v>236545.15839699376</v>
      </c>
      <c r="H26" s="147">
        <v>236545.15839699376</v>
      </c>
      <c r="I26" s="147">
        <v>236545.15839699376</v>
      </c>
      <c r="J26" s="147">
        <v>236545.15839699376</v>
      </c>
      <c r="K26" s="147">
        <v>236545.15839699376</v>
      </c>
      <c r="L26" s="147">
        <v>236545.15839699376</v>
      </c>
      <c r="M26" s="147">
        <v>236545.15839699376</v>
      </c>
      <c r="N26" s="147">
        <v>236545.15839699376</v>
      </c>
      <c r="O26" s="147">
        <v>236545.15839699376</v>
      </c>
      <c r="P26" s="147">
        <v>236545.15839699376</v>
      </c>
      <c r="Q26" s="160">
        <v>2838541.9007639252</v>
      </c>
      <c r="R26" s="161">
        <v>2838541.9007639252</v>
      </c>
      <c r="S26" s="162">
        <v>0</v>
      </c>
      <c r="T26" t="str">
        <f>VLOOKUP(D26,IS!D:J,7,0)</f>
        <v>Other Education Professionals Salaries</v>
      </c>
    </row>
    <row r="27" spans="1:20" x14ac:dyDescent="0.25">
      <c r="A27" s="71"/>
      <c r="B27" s="130"/>
      <c r="D27" s="67" t="s">
        <v>12</v>
      </c>
      <c r="E27" s="160">
        <v>92910.833333333328</v>
      </c>
      <c r="F27" s="147">
        <v>92910.833333333328</v>
      </c>
      <c r="G27" s="147">
        <v>92910.833333333328</v>
      </c>
      <c r="H27" s="147">
        <v>92910.833333333328</v>
      </c>
      <c r="I27" s="147">
        <v>92910.833333333328</v>
      </c>
      <c r="J27" s="147">
        <v>92910.833333333328</v>
      </c>
      <c r="K27" s="147">
        <v>92910.833333333328</v>
      </c>
      <c r="L27" s="147">
        <v>92910.833333333328</v>
      </c>
      <c r="M27" s="147">
        <v>92910.833333333328</v>
      </c>
      <c r="N27" s="147">
        <v>92910.833333333328</v>
      </c>
      <c r="O27" s="147">
        <v>92910.833333333328</v>
      </c>
      <c r="P27" s="147">
        <v>92910.833333333328</v>
      </c>
      <c r="Q27" s="160">
        <v>1114930.0000000002</v>
      </c>
      <c r="R27" s="161">
        <v>1114930</v>
      </c>
      <c r="S27" s="162">
        <v>0</v>
      </c>
      <c r="T27" t="str">
        <f>VLOOKUP(D27,IS!D:J,7,0)</f>
        <v>Business/Operations Salaries</v>
      </c>
    </row>
    <row r="28" spans="1:20" x14ac:dyDescent="0.25">
      <c r="A28" s="71"/>
      <c r="B28" s="130"/>
      <c r="D28" s="67" t="s">
        <v>185</v>
      </c>
      <c r="E28" s="160">
        <v>26507.420133333333</v>
      </c>
      <c r="F28" s="147">
        <v>26507.420133333333</v>
      </c>
      <c r="G28" s="147">
        <v>26507.420133333333</v>
      </c>
      <c r="H28" s="147">
        <v>26507.420133333333</v>
      </c>
      <c r="I28" s="147">
        <v>26507.420133333333</v>
      </c>
      <c r="J28" s="147">
        <v>26507.420133333333</v>
      </c>
      <c r="K28" s="147">
        <v>26507.420133333333</v>
      </c>
      <c r="L28" s="147">
        <v>26507.420133333333</v>
      </c>
      <c r="M28" s="147">
        <v>26507.420133333333</v>
      </c>
      <c r="N28" s="147">
        <v>26507.420133333333</v>
      </c>
      <c r="O28" s="147">
        <v>26507.420133333333</v>
      </c>
      <c r="P28" s="147">
        <v>26507.420133333333</v>
      </c>
      <c r="Q28" s="160">
        <v>318089.0416</v>
      </c>
      <c r="R28" s="161">
        <v>318089.0416</v>
      </c>
      <c r="S28" s="162">
        <v>0</v>
      </c>
      <c r="T28" t="str">
        <f>VLOOKUP(D28,IS!D:J,7,0)</f>
        <v>Administrative/Other Staff Salaries</v>
      </c>
    </row>
    <row r="29" spans="1:20" x14ac:dyDescent="0.25">
      <c r="A29" s="71"/>
      <c r="B29" s="130"/>
      <c r="D29" s="67" t="s">
        <v>186</v>
      </c>
      <c r="E29" s="160">
        <v>10197.618333333332</v>
      </c>
      <c r="F29" s="147">
        <v>10197.618333333332</v>
      </c>
      <c r="G29" s="147">
        <v>10197.618333333332</v>
      </c>
      <c r="H29" s="147">
        <v>10197.618333333332</v>
      </c>
      <c r="I29" s="147">
        <v>10197.618333333332</v>
      </c>
      <c r="J29" s="147">
        <v>10197.618333333332</v>
      </c>
      <c r="K29" s="147">
        <v>10197.618333333332</v>
      </c>
      <c r="L29" s="147">
        <v>10197.618333333332</v>
      </c>
      <c r="M29" s="147">
        <v>10197.618333333332</v>
      </c>
      <c r="N29" s="147">
        <v>10197.618333333332</v>
      </c>
      <c r="O29" s="147">
        <v>10197.618333333332</v>
      </c>
      <c r="P29" s="147">
        <v>10197.618333333332</v>
      </c>
      <c r="Q29" s="160">
        <v>122371.41999999998</v>
      </c>
      <c r="R29" s="161">
        <v>122371.42</v>
      </c>
      <c r="S29" s="162">
        <v>0</v>
      </c>
      <c r="T29" t="str">
        <f>VLOOKUP(D29,IS!D:J,7,0)</f>
        <v>Administrative/Other Staff Salaries</v>
      </c>
    </row>
    <row r="30" spans="1:20" x14ac:dyDescent="0.25">
      <c r="A30" s="71"/>
      <c r="B30" s="130"/>
      <c r="D30" s="67" t="s">
        <v>187</v>
      </c>
      <c r="E30" s="160">
        <v>0</v>
      </c>
      <c r="F30" s="147">
        <v>0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0</v>
      </c>
      <c r="P30" s="147">
        <v>0</v>
      </c>
      <c r="Q30" s="160">
        <v>0</v>
      </c>
      <c r="R30" s="161">
        <v>0</v>
      </c>
      <c r="S30" s="162">
        <v>0</v>
      </c>
      <c r="T30">
        <f>VLOOKUP(D30,IS!D:J,7,0)</f>
        <v>0</v>
      </c>
    </row>
    <row r="31" spans="1:20" x14ac:dyDescent="0.25">
      <c r="A31" s="71"/>
      <c r="B31" s="130"/>
      <c r="D31" s="67" t="s">
        <v>188</v>
      </c>
      <c r="E31" s="160">
        <v>250016.59368176185</v>
      </c>
      <c r="F31" s="147">
        <v>250016.59368176185</v>
      </c>
      <c r="G31" s="147">
        <v>250016.59368176185</v>
      </c>
      <c r="H31" s="147">
        <v>250016.59368176185</v>
      </c>
      <c r="I31" s="147">
        <v>250016.59368176185</v>
      </c>
      <c r="J31" s="147">
        <v>250016.59368176185</v>
      </c>
      <c r="K31" s="147">
        <v>250016.59368176185</v>
      </c>
      <c r="L31" s="147">
        <v>250016.59368176185</v>
      </c>
      <c r="M31" s="147">
        <v>250016.59368176185</v>
      </c>
      <c r="N31" s="147">
        <v>250016.59368176185</v>
      </c>
      <c r="O31" s="147">
        <v>250016.59368176185</v>
      </c>
      <c r="P31" s="147">
        <v>250016.59368176185</v>
      </c>
      <c r="Q31" s="160">
        <v>3000199.1241811425</v>
      </c>
      <c r="R31" s="161">
        <v>2998784.3519717338</v>
      </c>
      <c r="S31" s="162">
        <v>1414.772209408693</v>
      </c>
      <c r="T31" t="str">
        <f>VLOOKUP(D31,IS!D:J,7,0)</f>
        <v>Employee Benefits and Payroll Taxes</v>
      </c>
    </row>
    <row r="32" spans="1:20" x14ac:dyDescent="0.25">
      <c r="A32" s="71"/>
      <c r="B32" s="130"/>
      <c r="D32" s="67" t="s">
        <v>189</v>
      </c>
      <c r="E32" s="160">
        <v>2155.0951551665494</v>
      </c>
      <c r="F32" s="147">
        <v>46319.373675584058</v>
      </c>
      <c r="G32" s="147">
        <v>118816.9855293349</v>
      </c>
      <c r="H32" s="147">
        <v>31371.71405890823</v>
      </c>
      <c r="I32" s="147">
        <v>118816.9855293349</v>
      </c>
      <c r="J32" s="147">
        <v>118816.9855293349</v>
      </c>
      <c r="K32" s="147">
        <v>31371.71405890823</v>
      </c>
      <c r="L32" s="147">
        <v>118816.9855293349</v>
      </c>
      <c r="M32" s="147">
        <v>118816.9855293349</v>
      </c>
      <c r="N32" s="147">
        <v>31371.71405890823</v>
      </c>
      <c r="O32" s="147">
        <v>118816.9855293349</v>
      </c>
      <c r="P32" s="147">
        <v>33070.090119458808</v>
      </c>
      <c r="Q32" s="160">
        <v>888561.61430294358</v>
      </c>
      <c r="R32" s="161">
        <v>888561.61430294358</v>
      </c>
      <c r="S32" s="162">
        <v>0</v>
      </c>
      <c r="T32" t="str">
        <f>VLOOKUP(D32,IS!D:J,7,0)</f>
        <v>Other Education Professionals Salaries</v>
      </c>
    </row>
    <row r="33" spans="1:20" x14ac:dyDescent="0.25">
      <c r="A33" s="71"/>
      <c r="B33" s="130"/>
      <c r="D33" s="67" t="s">
        <v>190</v>
      </c>
      <c r="E33" s="160">
        <v>61951.48810998266</v>
      </c>
      <c r="F33" s="147">
        <v>61951.48810998266</v>
      </c>
      <c r="G33" s="147">
        <v>48090.297621996535</v>
      </c>
      <c r="H33" s="147">
        <v>48090.297621996535</v>
      </c>
      <c r="I33" s="147">
        <v>44625</v>
      </c>
      <c r="J33" s="147">
        <v>44625</v>
      </c>
      <c r="K33" s="147">
        <v>44625</v>
      </c>
      <c r="L33" s="147">
        <v>44625</v>
      </c>
      <c r="M33" s="147">
        <v>44625</v>
      </c>
      <c r="N33" s="147">
        <v>44625</v>
      </c>
      <c r="O33" s="147">
        <v>55020.892865989597</v>
      </c>
      <c r="P33" s="147">
        <v>61951.48810998266</v>
      </c>
      <c r="Q33" s="160">
        <v>604805.95243993076</v>
      </c>
      <c r="R33" s="161">
        <v>604805.95243993064</v>
      </c>
      <c r="S33" s="162">
        <v>0</v>
      </c>
      <c r="T33" t="str">
        <f>VLOOKUP(D33,IS!D:J,7,0)</f>
        <v>Professional Development</v>
      </c>
    </row>
    <row r="34" spans="1:20" x14ac:dyDescent="0.25">
      <c r="A34" s="71"/>
      <c r="B34" s="130"/>
      <c r="D34" s="132" t="s">
        <v>191</v>
      </c>
      <c r="E34" s="163">
        <v>745626.32647958491</v>
      </c>
      <c r="F34" s="133">
        <v>1435755.4350000022</v>
      </c>
      <c r="G34" s="133">
        <v>1600735.7635657671</v>
      </c>
      <c r="H34" s="133">
        <v>1513290.4920953403</v>
      </c>
      <c r="I34" s="133">
        <v>1597270.4659437705</v>
      </c>
      <c r="J34" s="133">
        <v>1597270.4659437705</v>
      </c>
      <c r="K34" s="133">
        <v>1509825.1944733437</v>
      </c>
      <c r="L34" s="133">
        <v>1597270.4659437705</v>
      </c>
      <c r="M34" s="133">
        <v>1597270.4659437705</v>
      </c>
      <c r="N34" s="133">
        <v>1509825.1944733437</v>
      </c>
      <c r="O34" s="133">
        <v>1607666.3588097601</v>
      </c>
      <c r="P34" s="133">
        <v>2068470.9814438766</v>
      </c>
      <c r="Q34" s="163">
        <v>18380277.610116102</v>
      </c>
      <c r="R34" s="164">
        <v>18378862.837906692</v>
      </c>
      <c r="S34" s="165">
        <v>1414.772209408693</v>
      </c>
    </row>
    <row r="35" spans="1:20" x14ac:dyDescent="0.25">
      <c r="A35" s="71"/>
      <c r="B35" s="130"/>
      <c r="E35" s="166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66"/>
      <c r="R35" s="167"/>
      <c r="S35" s="168"/>
    </row>
    <row r="36" spans="1:20" x14ac:dyDescent="0.25">
      <c r="A36" s="71"/>
      <c r="B36" s="130"/>
      <c r="C36" s="67" t="s">
        <v>14</v>
      </c>
      <c r="D36" s="67"/>
      <c r="E36" s="166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166"/>
      <c r="R36" s="167"/>
      <c r="S36" s="168"/>
    </row>
    <row r="37" spans="1:20" x14ac:dyDescent="0.25">
      <c r="A37" s="71"/>
      <c r="B37" s="130"/>
      <c r="D37" s="67" t="s">
        <v>192</v>
      </c>
      <c r="E37" s="160">
        <v>51000</v>
      </c>
      <c r="F37" s="147">
        <v>51000</v>
      </c>
      <c r="G37" s="147">
        <v>51000</v>
      </c>
      <c r="H37" s="147">
        <v>0</v>
      </c>
      <c r="I37" s="147">
        <v>0</v>
      </c>
      <c r="J37" s="147">
        <v>0</v>
      </c>
      <c r="K37" s="147">
        <v>0</v>
      </c>
      <c r="L37" s="147">
        <v>0</v>
      </c>
      <c r="M37" s="147">
        <v>0</v>
      </c>
      <c r="N37" s="147">
        <v>0</v>
      </c>
      <c r="O37" s="147">
        <v>0</v>
      </c>
      <c r="P37" s="147">
        <v>0</v>
      </c>
      <c r="Q37" s="160">
        <v>153000</v>
      </c>
      <c r="R37" s="161">
        <v>153000</v>
      </c>
      <c r="S37" s="162">
        <v>0</v>
      </c>
      <c r="T37" t="str">
        <f>VLOOKUP(D37,IS!D:J,7,0)</f>
        <v>Educational Supplies and Textbooks</v>
      </c>
    </row>
    <row r="38" spans="1:20" x14ac:dyDescent="0.25">
      <c r="A38" s="71"/>
      <c r="B38" s="130"/>
      <c r="D38" s="67" t="s">
        <v>193</v>
      </c>
      <c r="E38" s="160">
        <v>110160</v>
      </c>
      <c r="F38" s="147">
        <v>110160</v>
      </c>
      <c r="G38" s="147">
        <v>110160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47">
        <v>0</v>
      </c>
      <c r="Q38" s="160">
        <v>330480</v>
      </c>
      <c r="R38" s="161">
        <v>330480</v>
      </c>
      <c r="S38" s="162">
        <v>0</v>
      </c>
      <c r="T38" t="str">
        <f>VLOOKUP(D38,IS!D:J,7,0)</f>
        <v>Educational Supplies and Textbooks</v>
      </c>
    </row>
    <row r="39" spans="1:20" x14ac:dyDescent="0.25">
      <c r="A39" s="71"/>
      <c r="B39" s="130"/>
      <c r="D39" s="67" t="s">
        <v>194</v>
      </c>
      <c r="E39" s="160">
        <v>0</v>
      </c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47">
        <v>0</v>
      </c>
      <c r="Q39" s="160">
        <v>0</v>
      </c>
      <c r="R39" s="161">
        <v>0</v>
      </c>
      <c r="S39" s="162">
        <v>0</v>
      </c>
      <c r="T39">
        <f>VLOOKUP(D39,IS!D:J,7,0)</f>
        <v>0</v>
      </c>
    </row>
    <row r="40" spans="1:20" x14ac:dyDescent="0.25">
      <c r="A40" s="71"/>
      <c r="B40" s="130"/>
      <c r="D40" s="67" t="s">
        <v>195</v>
      </c>
      <c r="E40" s="160">
        <v>5833.333333333333</v>
      </c>
      <c r="F40" s="147">
        <v>5833.333333333333</v>
      </c>
      <c r="G40" s="147">
        <v>5833.333333333333</v>
      </c>
      <c r="H40" s="147">
        <v>5833.333333333333</v>
      </c>
      <c r="I40" s="147">
        <v>5833.333333333333</v>
      </c>
      <c r="J40" s="147">
        <v>5833.333333333333</v>
      </c>
      <c r="K40" s="147">
        <v>5833.333333333333</v>
      </c>
      <c r="L40" s="147">
        <v>5833.333333333333</v>
      </c>
      <c r="M40" s="147">
        <v>5833.333333333333</v>
      </c>
      <c r="N40" s="147">
        <v>5833.333333333333</v>
      </c>
      <c r="O40" s="147">
        <v>5833.333333333333</v>
      </c>
      <c r="P40" s="147">
        <v>5833.333333333333</v>
      </c>
      <c r="Q40" s="160">
        <v>70000.000000000015</v>
      </c>
      <c r="R40" s="161">
        <v>70000</v>
      </c>
      <c r="S40" s="162">
        <v>0</v>
      </c>
      <c r="T40" t="str">
        <f>VLOOKUP(D40,IS!D:J,7,0)</f>
        <v>Student Assessment Materials/Program Evaluation</v>
      </c>
    </row>
    <row r="41" spans="1:20" x14ac:dyDescent="0.25">
      <c r="A41" s="71"/>
      <c r="B41" s="130"/>
      <c r="D41" s="67" t="s">
        <v>15</v>
      </c>
      <c r="E41" s="160">
        <v>0</v>
      </c>
      <c r="F41" s="147">
        <v>0</v>
      </c>
      <c r="G41" s="147">
        <v>60256.450763559769</v>
      </c>
      <c r="H41" s="147">
        <v>60256.450763559769</v>
      </c>
      <c r="I41" s="147">
        <v>60256.450763559769</v>
      </c>
      <c r="J41" s="147">
        <v>60256.450763559769</v>
      </c>
      <c r="K41" s="147">
        <v>60256.450763559769</v>
      </c>
      <c r="L41" s="147">
        <v>60256.450763559769</v>
      </c>
      <c r="M41" s="147">
        <v>60256.450763559769</v>
      </c>
      <c r="N41" s="147">
        <v>60256.450763559769</v>
      </c>
      <c r="O41" s="147">
        <v>60256.450763559769</v>
      </c>
      <c r="P41" s="147">
        <v>0</v>
      </c>
      <c r="Q41" s="160">
        <v>542308.05687203794</v>
      </c>
      <c r="R41" s="161">
        <v>542308.05687203794</v>
      </c>
      <c r="S41" s="162">
        <v>0</v>
      </c>
      <c r="T41" t="str">
        <f>VLOOKUP(D41,IS!D:J,7,0)</f>
        <v>Contracted Student Services</v>
      </c>
    </row>
    <row r="42" spans="1:20" x14ac:dyDescent="0.25">
      <c r="A42" s="71"/>
      <c r="B42" s="130"/>
      <c r="D42" s="67" t="s">
        <v>196</v>
      </c>
      <c r="E42" s="160">
        <v>2550</v>
      </c>
      <c r="F42" s="147">
        <v>2550</v>
      </c>
      <c r="G42" s="147">
        <v>24421.111111111109</v>
      </c>
      <c r="H42" s="147">
        <v>24421.111111111109</v>
      </c>
      <c r="I42" s="147">
        <v>23911.111111111109</v>
      </c>
      <c r="J42" s="147">
        <v>23911.111111111109</v>
      </c>
      <c r="K42" s="147">
        <v>23911.111111111109</v>
      </c>
      <c r="L42" s="147">
        <v>23911.111111111109</v>
      </c>
      <c r="M42" s="147">
        <v>23911.111111111109</v>
      </c>
      <c r="N42" s="147">
        <v>23911.111111111109</v>
      </c>
      <c r="O42" s="147">
        <v>25441.111111111109</v>
      </c>
      <c r="P42" s="147">
        <v>2550</v>
      </c>
      <c r="Q42" s="160">
        <v>225400</v>
      </c>
      <c r="R42" s="161">
        <v>225400</v>
      </c>
      <c r="S42" s="162">
        <v>0</v>
      </c>
      <c r="T42" t="str">
        <f>VLOOKUP(D42,IS!D:J,7,0)</f>
        <v>Other Direct Student Expense</v>
      </c>
    </row>
    <row r="43" spans="1:20" x14ac:dyDescent="0.25">
      <c r="A43" s="71"/>
      <c r="B43" s="130"/>
      <c r="D43" s="132" t="s">
        <v>197</v>
      </c>
      <c r="E43" s="163">
        <v>169543.33333333334</v>
      </c>
      <c r="F43" s="133">
        <v>169543.33333333334</v>
      </c>
      <c r="G43" s="133">
        <v>251670.89520800422</v>
      </c>
      <c r="H43" s="133">
        <v>90510.895208004207</v>
      </c>
      <c r="I43" s="133">
        <v>90000.895208004207</v>
      </c>
      <c r="J43" s="133">
        <v>90000.895208004207</v>
      </c>
      <c r="K43" s="133">
        <v>90000.895208004207</v>
      </c>
      <c r="L43" s="133">
        <v>90000.895208004207</v>
      </c>
      <c r="M43" s="133">
        <v>90000.895208004207</v>
      </c>
      <c r="N43" s="133">
        <v>90000.895208004207</v>
      </c>
      <c r="O43" s="133">
        <v>91530.895208004207</v>
      </c>
      <c r="P43" s="133">
        <v>8383.3333333333321</v>
      </c>
      <c r="Q43" s="163">
        <v>1321188.0568720379</v>
      </c>
      <c r="R43" s="164">
        <v>1321188.0568720379</v>
      </c>
      <c r="S43" s="165">
        <v>0</v>
      </c>
    </row>
    <row r="44" spans="1:20" x14ac:dyDescent="0.25">
      <c r="A44" s="71"/>
      <c r="B44" s="130"/>
      <c r="C44" s="67"/>
      <c r="D44" s="67"/>
      <c r="E44" s="166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166"/>
      <c r="R44" s="167"/>
      <c r="S44" s="168"/>
    </row>
    <row r="45" spans="1:20" x14ac:dyDescent="0.25">
      <c r="A45" s="71"/>
      <c r="B45" s="130"/>
      <c r="C45" s="67" t="s">
        <v>17</v>
      </c>
      <c r="D45" s="67"/>
      <c r="E45" s="166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166"/>
      <c r="R45" s="167"/>
      <c r="S45" s="168"/>
    </row>
    <row r="46" spans="1:20" x14ac:dyDescent="0.25">
      <c r="A46" s="71"/>
      <c r="B46" s="130"/>
      <c r="D46" s="67" t="s">
        <v>18</v>
      </c>
      <c r="E46" s="160">
        <v>21429.31688755611</v>
      </c>
      <c r="F46" s="147">
        <v>21429.31688755611</v>
      </c>
      <c r="G46" s="147">
        <v>21429.31688755611</v>
      </c>
      <c r="H46" s="147">
        <v>21429.31688755611</v>
      </c>
      <c r="I46" s="147">
        <v>21429.31688755611</v>
      </c>
      <c r="J46" s="147">
        <v>21429.31688755611</v>
      </c>
      <c r="K46" s="147">
        <v>21429.31688755611</v>
      </c>
      <c r="L46" s="147">
        <v>21429.31688755611</v>
      </c>
      <c r="M46" s="147">
        <v>21429.31688755611</v>
      </c>
      <c r="N46" s="147">
        <v>21429.31688755611</v>
      </c>
      <c r="O46" s="147">
        <v>21429.31688755611</v>
      </c>
      <c r="P46" s="147">
        <v>21429.31688755611</v>
      </c>
      <c r="Q46" s="160">
        <v>257151.80265067331</v>
      </c>
      <c r="R46" s="161">
        <v>257151.80265067331</v>
      </c>
      <c r="S46" s="162">
        <v>0</v>
      </c>
      <c r="T46" t="str">
        <f>VLOOKUP(D46,IS!D:J,7,0)</f>
        <v>Rent</v>
      </c>
    </row>
    <row r="47" spans="1:20" x14ac:dyDescent="0.25">
      <c r="A47" s="71"/>
      <c r="B47" s="130"/>
      <c r="D47" s="67" t="s">
        <v>19</v>
      </c>
      <c r="E47" s="160">
        <v>45042.958333333328</v>
      </c>
      <c r="F47" s="147">
        <v>45042.958333333328</v>
      </c>
      <c r="G47" s="147">
        <v>45042.958333333328</v>
      </c>
      <c r="H47" s="147">
        <v>45042.958333333328</v>
      </c>
      <c r="I47" s="147">
        <v>45042.958333333328</v>
      </c>
      <c r="J47" s="147">
        <v>45042.958333333328</v>
      </c>
      <c r="K47" s="147">
        <v>45042.958333333328</v>
      </c>
      <c r="L47" s="147">
        <v>45042.958333333328</v>
      </c>
      <c r="M47" s="147">
        <v>45042.958333333328</v>
      </c>
      <c r="N47" s="147">
        <v>45042.958333333328</v>
      </c>
      <c r="O47" s="147">
        <v>45042.958333333328</v>
      </c>
      <c r="P47" s="147">
        <v>45042.958333333328</v>
      </c>
      <c r="Q47" s="160">
        <v>540515.49999999988</v>
      </c>
      <c r="R47" s="161">
        <v>540515.5</v>
      </c>
      <c r="S47" s="162">
        <v>0</v>
      </c>
      <c r="T47" t="str">
        <f>VLOOKUP(D47,IS!D:J,7,0)</f>
        <v>Building Maintenance and Repairs</v>
      </c>
    </row>
    <row r="48" spans="1:20" x14ac:dyDescent="0.25">
      <c r="A48" s="71"/>
      <c r="B48" s="130"/>
      <c r="D48" s="67" t="s">
        <v>198</v>
      </c>
      <c r="E48" s="160">
        <v>38906.574158138334</v>
      </c>
      <c r="F48" s="147">
        <v>38906.574158138334</v>
      </c>
      <c r="G48" s="147">
        <v>38906.574158138334</v>
      </c>
      <c r="H48" s="147">
        <v>38906.574158138334</v>
      </c>
      <c r="I48" s="147">
        <v>38906.574158138334</v>
      </c>
      <c r="J48" s="147">
        <v>38906.574158138334</v>
      </c>
      <c r="K48" s="147">
        <v>38906.574158138334</v>
      </c>
      <c r="L48" s="147">
        <v>38906.574158138334</v>
      </c>
      <c r="M48" s="147">
        <v>38906.574158138334</v>
      </c>
      <c r="N48" s="147">
        <v>38906.574158138334</v>
      </c>
      <c r="O48" s="147">
        <v>38906.574158138334</v>
      </c>
      <c r="P48" s="147">
        <v>38906.574158138334</v>
      </c>
      <c r="Q48" s="160">
        <v>466878.88989766012</v>
      </c>
      <c r="R48" s="161">
        <v>466878.88989766</v>
      </c>
      <c r="S48" s="162">
        <v>0</v>
      </c>
      <c r="T48" t="str">
        <f>VLOOKUP(D48,IS!D:J,7,0)</f>
        <v>Other Occupancy Expenses</v>
      </c>
    </row>
    <row r="49" spans="1:20" x14ac:dyDescent="0.25">
      <c r="A49" s="71"/>
      <c r="B49" s="130"/>
      <c r="D49" s="67" t="s">
        <v>199</v>
      </c>
      <c r="E49" s="160">
        <v>2419.4426944912011</v>
      </c>
      <c r="F49" s="147">
        <v>2419.4426944912011</v>
      </c>
      <c r="G49" s="147">
        <v>2419.4426944912011</v>
      </c>
      <c r="H49" s="147">
        <v>2419.4426944912011</v>
      </c>
      <c r="I49" s="147">
        <v>2419.4426944912011</v>
      </c>
      <c r="J49" s="147">
        <v>2419.4426944912011</v>
      </c>
      <c r="K49" s="147">
        <v>2419.4426944912011</v>
      </c>
      <c r="L49" s="147">
        <v>2419.4426944912011</v>
      </c>
      <c r="M49" s="147">
        <v>2419.4426944912011</v>
      </c>
      <c r="N49" s="147">
        <v>2419.4426944912011</v>
      </c>
      <c r="O49" s="147">
        <v>2419.4426944912011</v>
      </c>
      <c r="P49" s="147">
        <v>2419.4426944912011</v>
      </c>
      <c r="Q49" s="160">
        <v>29033.312333894413</v>
      </c>
      <c r="R49" s="161">
        <v>29033.312333894417</v>
      </c>
      <c r="S49" s="162">
        <v>0</v>
      </c>
      <c r="T49" t="str">
        <f>VLOOKUP(D49,IS!D:J,7,0)</f>
        <v>Other Occupancy Expenses</v>
      </c>
    </row>
    <row r="50" spans="1:20" x14ac:dyDescent="0.25">
      <c r="A50" s="71"/>
      <c r="B50" s="130"/>
      <c r="D50" s="67" t="s">
        <v>20</v>
      </c>
      <c r="E50" s="160">
        <v>52639.600192990802</v>
      </c>
      <c r="F50" s="147">
        <v>52639.600192990802</v>
      </c>
      <c r="G50" s="147">
        <v>52639.600192990802</v>
      </c>
      <c r="H50" s="147">
        <v>52639.600192990802</v>
      </c>
      <c r="I50" s="147">
        <v>52639.600192990802</v>
      </c>
      <c r="J50" s="147">
        <v>52639.600192990802</v>
      </c>
      <c r="K50" s="147">
        <v>52639.600192990802</v>
      </c>
      <c r="L50" s="147">
        <v>52639.600192990802</v>
      </c>
      <c r="M50" s="147">
        <v>52639.600192990802</v>
      </c>
      <c r="N50" s="147">
        <v>52639.600192990802</v>
      </c>
      <c r="O50" s="147">
        <v>52639.600192990802</v>
      </c>
      <c r="P50" s="147">
        <v>52639.600192990802</v>
      </c>
      <c r="Q50" s="160">
        <v>631675.20231588976</v>
      </c>
      <c r="R50" s="161">
        <v>631675.20231588965</v>
      </c>
      <c r="S50" s="162">
        <v>0</v>
      </c>
      <c r="T50" t="str">
        <f>VLOOKUP(D50,IS!D:J,7,0)</f>
        <v>Contracted Building Services</v>
      </c>
    </row>
    <row r="51" spans="1:20" x14ac:dyDescent="0.25">
      <c r="A51" s="71"/>
      <c r="B51" s="130"/>
      <c r="D51" s="132" t="s">
        <v>200</v>
      </c>
      <c r="E51" s="163">
        <v>160437.89226650976</v>
      </c>
      <c r="F51" s="133">
        <v>160437.89226650976</v>
      </c>
      <c r="G51" s="133">
        <v>160437.89226650976</v>
      </c>
      <c r="H51" s="133">
        <v>160437.89226650976</v>
      </c>
      <c r="I51" s="133">
        <v>160437.89226650976</v>
      </c>
      <c r="J51" s="133">
        <v>160437.89226650976</v>
      </c>
      <c r="K51" s="133">
        <v>160437.89226650976</v>
      </c>
      <c r="L51" s="133">
        <v>160437.89226650976</v>
      </c>
      <c r="M51" s="133">
        <v>160437.89226650976</v>
      </c>
      <c r="N51" s="133">
        <v>160437.89226650976</v>
      </c>
      <c r="O51" s="133">
        <v>160437.89226650976</v>
      </c>
      <c r="P51" s="133">
        <v>160437.89226650976</v>
      </c>
      <c r="Q51" s="163">
        <v>1925254.7071981174</v>
      </c>
      <c r="R51" s="164">
        <v>1925254.7071981174</v>
      </c>
      <c r="S51" s="165">
        <v>0</v>
      </c>
    </row>
    <row r="52" spans="1:20" x14ac:dyDescent="0.25">
      <c r="A52" s="71"/>
      <c r="B52" s="130"/>
      <c r="C52" s="67"/>
      <c r="D52" s="67"/>
      <c r="E52" s="166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166"/>
      <c r="R52" s="167"/>
      <c r="S52" s="168"/>
    </row>
    <row r="53" spans="1:20" x14ac:dyDescent="0.25">
      <c r="A53" s="71"/>
      <c r="B53" s="148"/>
      <c r="C53" s="67" t="s">
        <v>229</v>
      </c>
      <c r="D53" s="67"/>
      <c r="E53" s="166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166"/>
      <c r="R53" s="167"/>
      <c r="S53" s="168"/>
    </row>
    <row r="54" spans="1:20" x14ac:dyDescent="0.25">
      <c r="A54" s="71"/>
      <c r="B54" s="130"/>
      <c r="D54" s="67" t="s">
        <v>22</v>
      </c>
      <c r="E54" s="160">
        <v>12750</v>
      </c>
      <c r="F54" s="147">
        <v>12750</v>
      </c>
      <c r="G54" s="147">
        <v>12750</v>
      </c>
      <c r="H54" s="147">
        <v>12750</v>
      </c>
      <c r="I54" s="147">
        <v>12750</v>
      </c>
      <c r="J54" s="147">
        <v>12750</v>
      </c>
      <c r="K54" s="147">
        <v>12750</v>
      </c>
      <c r="L54" s="147">
        <v>12750</v>
      </c>
      <c r="M54" s="147">
        <v>12750</v>
      </c>
      <c r="N54" s="147">
        <v>12750</v>
      </c>
      <c r="O54" s="147">
        <v>12750</v>
      </c>
      <c r="P54" s="147">
        <v>12750</v>
      </c>
      <c r="Q54" s="160">
        <v>153000</v>
      </c>
      <c r="R54" s="161">
        <v>153000</v>
      </c>
      <c r="S54" s="162">
        <v>0</v>
      </c>
      <c r="T54" t="str">
        <f>VLOOKUP(D54,IS!D:J,7,0)</f>
        <v>Office Supplies and Materials</v>
      </c>
    </row>
    <row r="55" spans="1:20" x14ac:dyDescent="0.25">
      <c r="A55" s="71"/>
      <c r="B55" s="130"/>
      <c r="D55" s="67" t="s">
        <v>23</v>
      </c>
      <c r="E55" s="160">
        <v>12750</v>
      </c>
      <c r="F55" s="147">
        <v>12750</v>
      </c>
      <c r="G55" s="147">
        <v>12750</v>
      </c>
      <c r="H55" s="147">
        <v>12750</v>
      </c>
      <c r="I55" s="147">
        <v>12750</v>
      </c>
      <c r="J55" s="147">
        <v>12750</v>
      </c>
      <c r="K55" s="147">
        <v>12750</v>
      </c>
      <c r="L55" s="147">
        <v>12750</v>
      </c>
      <c r="M55" s="147">
        <v>12750</v>
      </c>
      <c r="N55" s="147">
        <v>12750</v>
      </c>
      <c r="O55" s="147">
        <v>12750</v>
      </c>
      <c r="P55" s="147">
        <v>12750</v>
      </c>
      <c r="Q55" s="160">
        <v>153000</v>
      </c>
      <c r="R55" s="161">
        <v>153000</v>
      </c>
      <c r="S55" s="162">
        <v>0</v>
      </c>
      <c r="T55" t="str">
        <f>VLOOKUP(D55,IS!D:J,7,0)</f>
        <v>Office Equipment Rental and Maintenance</v>
      </c>
    </row>
    <row r="56" spans="1:20" x14ac:dyDescent="0.25">
      <c r="A56" s="71"/>
      <c r="B56" s="130"/>
      <c r="D56" s="67" t="s">
        <v>24</v>
      </c>
      <c r="E56" s="160">
        <v>8583.3333333333321</v>
      </c>
      <c r="F56" s="147">
        <v>8583.3333333333321</v>
      </c>
      <c r="G56" s="147">
        <v>8583.3333333333321</v>
      </c>
      <c r="H56" s="147">
        <v>8583.3333333333321</v>
      </c>
      <c r="I56" s="147">
        <v>8583.3333333333321</v>
      </c>
      <c r="J56" s="147">
        <v>8583.3333333333321</v>
      </c>
      <c r="K56" s="147">
        <v>8583.3333333333321</v>
      </c>
      <c r="L56" s="147">
        <v>8583.3333333333321</v>
      </c>
      <c r="M56" s="147">
        <v>8583.3333333333321</v>
      </c>
      <c r="N56" s="147">
        <v>8583.3333333333321</v>
      </c>
      <c r="O56" s="147">
        <v>8583.3333333333321</v>
      </c>
      <c r="P56" s="147">
        <v>8583.3333333333321</v>
      </c>
      <c r="Q56" s="160">
        <v>102999.99999999996</v>
      </c>
      <c r="R56" s="161">
        <v>103000</v>
      </c>
      <c r="S56" s="162">
        <v>0</v>
      </c>
      <c r="T56" t="str">
        <f>VLOOKUP(D56,IS!D:J,7,0)</f>
        <v>Telephone/Telecommunications</v>
      </c>
    </row>
    <row r="57" spans="1:20" x14ac:dyDescent="0.25">
      <c r="A57" s="71"/>
      <c r="B57" s="130"/>
      <c r="D57" s="67" t="s">
        <v>25</v>
      </c>
      <c r="E57" s="160">
        <v>29607.375537039177</v>
      </c>
      <c r="F57" s="147">
        <v>29607.375537039177</v>
      </c>
      <c r="G57" s="147">
        <v>29607.375537039177</v>
      </c>
      <c r="H57" s="147">
        <v>29607.375537039177</v>
      </c>
      <c r="I57" s="147">
        <v>29607.375537039177</v>
      </c>
      <c r="J57" s="147">
        <v>29607.375537039177</v>
      </c>
      <c r="K57" s="147">
        <v>29607.375537039177</v>
      </c>
      <c r="L57" s="147">
        <v>29607.375537039177</v>
      </c>
      <c r="M57" s="147">
        <v>29607.375537039177</v>
      </c>
      <c r="N57" s="147">
        <v>29607.375537039177</v>
      </c>
      <c r="O57" s="147">
        <v>29607.375537039177</v>
      </c>
      <c r="P57" s="147">
        <v>29607.375537039177</v>
      </c>
      <c r="Q57" s="160">
        <v>355288.5064444702</v>
      </c>
      <c r="R57" s="161">
        <v>355288.50644447014</v>
      </c>
      <c r="S57" s="162">
        <v>0</v>
      </c>
      <c r="T57" t="str">
        <f>VLOOKUP(D57,IS!D:J,7,0)</f>
        <v>Legal, Accounting and Payroll Services</v>
      </c>
    </row>
    <row r="58" spans="1:20" x14ac:dyDescent="0.25">
      <c r="A58" s="71"/>
      <c r="B58" s="130"/>
      <c r="D58" s="67" t="s">
        <v>201</v>
      </c>
      <c r="E58" s="160">
        <v>833.33333333333326</v>
      </c>
      <c r="F58" s="147">
        <v>833.33333333333326</v>
      </c>
      <c r="G58" s="147">
        <v>833.33333333333326</v>
      </c>
      <c r="H58" s="147">
        <v>833.33333333333326</v>
      </c>
      <c r="I58" s="147">
        <v>833.33333333333326</v>
      </c>
      <c r="J58" s="147">
        <v>833.33333333333326</v>
      </c>
      <c r="K58" s="147">
        <v>833.33333333333326</v>
      </c>
      <c r="L58" s="147">
        <v>833.33333333333326</v>
      </c>
      <c r="M58" s="147">
        <v>833.33333333333326</v>
      </c>
      <c r="N58" s="147">
        <v>833.33333333333326</v>
      </c>
      <c r="O58" s="147">
        <v>833.33333333333326</v>
      </c>
      <c r="P58" s="147">
        <v>833.33333333333326</v>
      </c>
      <c r="Q58" s="160">
        <v>10000</v>
      </c>
      <c r="R58" s="161">
        <v>10000</v>
      </c>
      <c r="S58" s="162">
        <v>0</v>
      </c>
      <c r="T58" t="str">
        <f>VLOOKUP(D58,IS!D:J,7,0)</f>
        <v>Office Supplies and Materials</v>
      </c>
    </row>
    <row r="59" spans="1:20" x14ac:dyDescent="0.25">
      <c r="A59" s="71"/>
      <c r="B59" s="130"/>
      <c r="D59" s="67" t="s">
        <v>202</v>
      </c>
      <c r="E59" s="160">
        <v>1700</v>
      </c>
      <c r="F59" s="147">
        <v>1700</v>
      </c>
      <c r="G59" s="147">
        <v>1700</v>
      </c>
      <c r="H59" s="147">
        <v>1700</v>
      </c>
      <c r="I59" s="147">
        <v>1700</v>
      </c>
      <c r="J59" s="147">
        <v>1700</v>
      </c>
      <c r="K59" s="147">
        <v>1700</v>
      </c>
      <c r="L59" s="147">
        <v>1700</v>
      </c>
      <c r="M59" s="147">
        <v>1700</v>
      </c>
      <c r="N59" s="147">
        <v>1700</v>
      </c>
      <c r="O59" s="147">
        <v>1700</v>
      </c>
      <c r="P59" s="147">
        <v>1700</v>
      </c>
      <c r="Q59" s="160">
        <v>20400</v>
      </c>
      <c r="R59" s="161">
        <v>20400</v>
      </c>
      <c r="S59" s="162">
        <v>0</v>
      </c>
      <c r="T59" t="str">
        <f>VLOOKUP(D59,IS!D:J,7,0)</f>
        <v>Office Supplies and Materials</v>
      </c>
    </row>
    <row r="60" spans="1:20" x14ac:dyDescent="0.25">
      <c r="A60" s="71"/>
      <c r="B60" s="130"/>
      <c r="D60" s="67" t="s">
        <v>131</v>
      </c>
      <c r="E60" s="160">
        <v>0</v>
      </c>
      <c r="F60" s="147">
        <v>0</v>
      </c>
      <c r="G60" s="147">
        <v>0</v>
      </c>
      <c r="H60" s="147">
        <v>0</v>
      </c>
      <c r="I60" s="147">
        <v>0</v>
      </c>
      <c r="J60" s="147">
        <v>0</v>
      </c>
      <c r="K60" s="147">
        <v>0</v>
      </c>
      <c r="L60" s="147">
        <v>0</v>
      </c>
      <c r="M60" s="147">
        <v>0</v>
      </c>
      <c r="N60" s="147">
        <v>0</v>
      </c>
      <c r="O60" s="147">
        <v>0</v>
      </c>
      <c r="P60" s="147">
        <v>0</v>
      </c>
      <c r="Q60" s="160">
        <v>0</v>
      </c>
      <c r="R60" s="161">
        <v>0</v>
      </c>
      <c r="S60" s="162">
        <v>0</v>
      </c>
      <c r="T60">
        <f>VLOOKUP(D60,IS!D:J,7,0)</f>
        <v>0</v>
      </c>
    </row>
    <row r="61" spans="1:20" x14ac:dyDescent="0.25">
      <c r="A61" s="71"/>
      <c r="B61" s="130"/>
      <c r="D61" s="132" t="s">
        <v>203</v>
      </c>
      <c r="E61" s="163">
        <v>66224.042203705845</v>
      </c>
      <c r="F61" s="133">
        <v>66224.042203705845</v>
      </c>
      <c r="G61" s="133">
        <v>66224.042203705845</v>
      </c>
      <c r="H61" s="133">
        <v>66224.042203705845</v>
      </c>
      <c r="I61" s="133">
        <v>66224.042203705845</v>
      </c>
      <c r="J61" s="133">
        <v>66224.042203705845</v>
      </c>
      <c r="K61" s="133">
        <v>66224.042203705845</v>
      </c>
      <c r="L61" s="133">
        <v>66224.042203705845</v>
      </c>
      <c r="M61" s="133">
        <v>66224.042203705845</v>
      </c>
      <c r="N61" s="133">
        <v>66224.042203705845</v>
      </c>
      <c r="O61" s="133">
        <v>66224.042203705845</v>
      </c>
      <c r="P61" s="133">
        <v>66224.042203705845</v>
      </c>
      <c r="Q61" s="163">
        <v>794688.50644447014</v>
      </c>
      <c r="R61" s="164">
        <v>794688.50644447014</v>
      </c>
      <c r="S61" s="165">
        <v>0</v>
      </c>
    </row>
    <row r="62" spans="1:20" x14ac:dyDescent="0.25">
      <c r="A62" s="71"/>
      <c r="B62" s="130"/>
      <c r="C62" s="67"/>
      <c r="D62" s="67"/>
      <c r="E62" s="166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166"/>
      <c r="R62" s="167"/>
      <c r="S62" s="168"/>
    </row>
    <row r="63" spans="1:20" x14ac:dyDescent="0.25">
      <c r="A63" s="71"/>
      <c r="B63" s="130"/>
      <c r="C63" s="67" t="s">
        <v>230</v>
      </c>
      <c r="D63" s="67"/>
      <c r="E63" s="166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166"/>
      <c r="R63" s="167"/>
      <c r="S63" s="168"/>
    </row>
    <row r="64" spans="1:20" x14ac:dyDescent="0.25">
      <c r="A64" s="71"/>
      <c r="B64" s="130"/>
      <c r="D64" s="67" t="s">
        <v>26</v>
      </c>
      <c r="E64" s="160">
        <v>7225.0000000000009</v>
      </c>
      <c r="F64" s="147">
        <v>7225.0000000000009</v>
      </c>
      <c r="G64" s="147">
        <v>7225.0000000000009</v>
      </c>
      <c r="H64" s="147">
        <v>7225.0000000000009</v>
      </c>
      <c r="I64" s="147">
        <v>7225.0000000000009</v>
      </c>
      <c r="J64" s="147">
        <v>7225.0000000000009</v>
      </c>
      <c r="K64" s="147">
        <v>7225.0000000000009</v>
      </c>
      <c r="L64" s="147">
        <v>7225.0000000000009</v>
      </c>
      <c r="M64" s="147">
        <v>7225.0000000000009</v>
      </c>
      <c r="N64" s="147">
        <v>7225.0000000000009</v>
      </c>
      <c r="O64" s="147">
        <v>7225.0000000000009</v>
      </c>
      <c r="P64" s="147">
        <v>7225.0000000000009</v>
      </c>
      <c r="Q64" s="160">
        <v>86700.000000000015</v>
      </c>
      <c r="R64" s="161">
        <v>86700.000000000015</v>
      </c>
      <c r="S64" s="162">
        <v>0</v>
      </c>
      <c r="T64" t="str">
        <f>VLOOKUP(D64,IS!D:J,7,0)</f>
        <v>Insurance</v>
      </c>
    </row>
    <row r="65" spans="1:20" x14ac:dyDescent="0.25">
      <c r="A65" s="71"/>
      <c r="B65" s="130"/>
      <c r="D65" s="67" t="s">
        <v>27</v>
      </c>
      <c r="E65" s="160">
        <v>13795</v>
      </c>
      <c r="F65" s="147">
        <v>13795</v>
      </c>
      <c r="G65" s="147">
        <v>13795</v>
      </c>
      <c r="H65" s="147">
        <v>13795</v>
      </c>
      <c r="I65" s="147">
        <v>13795</v>
      </c>
      <c r="J65" s="147">
        <v>13795</v>
      </c>
      <c r="K65" s="147">
        <v>13795</v>
      </c>
      <c r="L65" s="147">
        <v>13795</v>
      </c>
      <c r="M65" s="147">
        <v>13795</v>
      </c>
      <c r="N65" s="147">
        <v>13795</v>
      </c>
      <c r="O65" s="147">
        <v>13795</v>
      </c>
      <c r="P65" s="147">
        <v>13795</v>
      </c>
      <c r="Q65" s="160">
        <v>165540</v>
      </c>
      <c r="R65" s="161">
        <v>165540</v>
      </c>
      <c r="S65" s="162">
        <v>0</v>
      </c>
      <c r="T65" t="str">
        <f>VLOOKUP(D65,IS!D:J,7,0)</f>
        <v>Transportation</v>
      </c>
    </row>
    <row r="66" spans="1:20" x14ac:dyDescent="0.25">
      <c r="A66" s="71"/>
      <c r="B66" s="130"/>
      <c r="D66" s="67" t="s">
        <v>28</v>
      </c>
      <c r="E66" s="160">
        <v>0</v>
      </c>
      <c r="F66" s="147">
        <v>0</v>
      </c>
      <c r="G66" s="147">
        <v>73333.333333333328</v>
      </c>
      <c r="H66" s="147">
        <v>73333.333333333328</v>
      </c>
      <c r="I66" s="147">
        <v>73333.333333333328</v>
      </c>
      <c r="J66" s="147">
        <v>73333.333333333328</v>
      </c>
      <c r="K66" s="147">
        <v>73333.333333333328</v>
      </c>
      <c r="L66" s="147">
        <v>73333.333333333328</v>
      </c>
      <c r="M66" s="147">
        <v>73333.333333333328</v>
      </c>
      <c r="N66" s="147">
        <v>73333.333333333328</v>
      </c>
      <c r="O66" s="147">
        <v>73333.333333333328</v>
      </c>
      <c r="P66" s="147">
        <v>0</v>
      </c>
      <c r="Q66" s="160">
        <v>660000</v>
      </c>
      <c r="R66" s="161">
        <v>660000</v>
      </c>
      <c r="S66" s="162">
        <v>0</v>
      </c>
      <c r="T66" t="str">
        <f>VLOOKUP(D66,IS!D:J,7,0)</f>
        <v>Food Service</v>
      </c>
    </row>
    <row r="67" spans="1:20" x14ac:dyDescent="0.25">
      <c r="A67" s="71"/>
      <c r="B67" s="130"/>
      <c r="D67" s="67" t="s">
        <v>204</v>
      </c>
      <c r="E67" s="160">
        <v>21283.580362804314</v>
      </c>
      <c r="F67" s="147">
        <v>21283.580362804314</v>
      </c>
      <c r="G67" s="147">
        <v>21283.580362804314</v>
      </c>
      <c r="H67" s="147">
        <v>21283.580362804314</v>
      </c>
      <c r="I67" s="147">
        <v>21283.580362804314</v>
      </c>
      <c r="J67" s="147">
        <v>21283.580362804314</v>
      </c>
      <c r="K67" s="147">
        <v>21283.580362804314</v>
      </c>
      <c r="L67" s="147">
        <v>21283.580362804314</v>
      </c>
      <c r="M67" s="147">
        <v>21283.580362804314</v>
      </c>
      <c r="N67" s="147">
        <v>21283.580362804314</v>
      </c>
      <c r="O67" s="147">
        <v>21283.580362804314</v>
      </c>
      <c r="P67" s="147">
        <v>21283.580362804314</v>
      </c>
      <c r="Q67" s="160">
        <v>255402.96435365183</v>
      </c>
      <c r="R67" s="161">
        <v>255402.96435365177</v>
      </c>
      <c r="S67" s="162">
        <v>0</v>
      </c>
      <c r="T67" t="str">
        <f>VLOOKUP(D67,IS!D:J,7,0)</f>
        <v>PCSB Administrative Fee</v>
      </c>
    </row>
    <row r="68" spans="1:20" x14ac:dyDescent="0.25">
      <c r="A68" s="71"/>
      <c r="B68" s="130"/>
      <c r="D68" s="67" t="s">
        <v>29</v>
      </c>
      <c r="E68" s="160">
        <v>0</v>
      </c>
      <c r="F68" s="147">
        <v>0</v>
      </c>
      <c r="G68" s="147">
        <v>0</v>
      </c>
      <c r="H68" s="147">
        <v>0</v>
      </c>
      <c r="I68" s="147">
        <v>0</v>
      </c>
      <c r="J68" s="147">
        <v>0</v>
      </c>
      <c r="K68" s="147">
        <v>0</v>
      </c>
      <c r="L68" s="147">
        <v>0</v>
      </c>
      <c r="M68" s="147">
        <v>0</v>
      </c>
      <c r="N68" s="147">
        <v>0</v>
      </c>
      <c r="O68" s="147">
        <v>0</v>
      </c>
      <c r="P68" s="147">
        <v>0</v>
      </c>
      <c r="Q68" s="160">
        <v>0</v>
      </c>
      <c r="R68" s="161">
        <v>0</v>
      </c>
      <c r="S68" s="162">
        <v>0</v>
      </c>
      <c r="T68">
        <f>VLOOKUP(D68,IS!D:J,7,0)</f>
        <v>0</v>
      </c>
    </row>
    <row r="69" spans="1:20" x14ac:dyDescent="0.25">
      <c r="A69" s="71"/>
      <c r="B69" s="130"/>
      <c r="D69" s="67" t="s">
        <v>205</v>
      </c>
      <c r="E69" s="160">
        <v>108679.65545317583</v>
      </c>
      <c r="F69" s="147">
        <v>108679.65545317583</v>
      </c>
      <c r="G69" s="147">
        <v>108679.65545317583</v>
      </c>
      <c r="H69" s="147">
        <v>108679.65545317583</v>
      </c>
      <c r="I69" s="147">
        <v>108679.65545317583</v>
      </c>
      <c r="J69" s="147">
        <v>108679.65545317583</v>
      </c>
      <c r="K69" s="147">
        <v>108679.65545317583</v>
      </c>
      <c r="L69" s="147">
        <v>108679.65545317583</v>
      </c>
      <c r="M69" s="147">
        <v>108679.65545317583</v>
      </c>
      <c r="N69" s="147">
        <v>108679.65545317583</v>
      </c>
      <c r="O69" s="147">
        <v>108679.65545317583</v>
      </c>
      <c r="P69" s="147">
        <v>108679.65545317583</v>
      </c>
      <c r="Q69" s="160">
        <v>1304155.8654381095</v>
      </c>
      <c r="R69" s="161">
        <v>1304155.86543811</v>
      </c>
      <c r="S69" s="162">
        <v>0</v>
      </c>
      <c r="T69" t="str">
        <f>VLOOKUP(D69,IS!D:J,7,0)</f>
        <v>Interest (facilities only)</v>
      </c>
    </row>
    <row r="70" spans="1:20" x14ac:dyDescent="0.25">
      <c r="A70" s="71"/>
      <c r="B70" s="130"/>
      <c r="D70" s="67" t="s">
        <v>30</v>
      </c>
      <c r="E70" s="160">
        <v>46122.509630842585</v>
      </c>
      <c r="F70" s="147">
        <v>46122.509630842585</v>
      </c>
      <c r="G70" s="147">
        <v>46122.509630842585</v>
      </c>
      <c r="H70" s="147">
        <v>46122.509630842585</v>
      </c>
      <c r="I70" s="147">
        <v>46122.509630842585</v>
      </c>
      <c r="J70" s="147">
        <v>46122.509630842585</v>
      </c>
      <c r="K70" s="147">
        <v>46122.509630842585</v>
      </c>
      <c r="L70" s="147">
        <v>46122.509630842585</v>
      </c>
      <c r="M70" s="147">
        <v>46122.509630842585</v>
      </c>
      <c r="N70" s="147">
        <v>46122.509630842585</v>
      </c>
      <c r="O70" s="147">
        <v>46122.509630842585</v>
      </c>
      <c r="P70" s="147">
        <v>46122.509630842585</v>
      </c>
      <c r="Q70" s="160">
        <v>553470.11557011108</v>
      </c>
      <c r="R70" s="161">
        <v>553470.11557011108</v>
      </c>
      <c r="S70" s="162">
        <v>0</v>
      </c>
      <c r="T70" t="str">
        <f>VLOOKUP(D70,IS!D:J,7,0)</f>
        <v>Other General Expense</v>
      </c>
    </row>
    <row r="71" spans="1:20" x14ac:dyDescent="0.25">
      <c r="A71" s="71"/>
      <c r="B71" s="130"/>
      <c r="D71" s="132" t="s">
        <v>206</v>
      </c>
      <c r="E71" s="163">
        <v>197105.74544682272</v>
      </c>
      <c r="F71" s="133">
        <v>197105.74544682272</v>
      </c>
      <c r="G71" s="133">
        <v>270439.07878015604</v>
      </c>
      <c r="H71" s="133">
        <v>270439.07878015604</v>
      </c>
      <c r="I71" s="133">
        <v>270439.07878015604</v>
      </c>
      <c r="J71" s="133">
        <v>270439.07878015604</v>
      </c>
      <c r="K71" s="133">
        <v>270439.07878015604</v>
      </c>
      <c r="L71" s="133">
        <v>270439.07878015604</v>
      </c>
      <c r="M71" s="133">
        <v>270439.07878015604</v>
      </c>
      <c r="N71" s="133">
        <v>270439.07878015604</v>
      </c>
      <c r="O71" s="133">
        <v>270439.07878015604</v>
      </c>
      <c r="P71" s="133">
        <v>197105.74544682272</v>
      </c>
      <c r="Q71" s="163">
        <v>3025268.9453618722</v>
      </c>
      <c r="R71" s="164">
        <v>3025268.9453618731</v>
      </c>
      <c r="S71" s="165">
        <v>0</v>
      </c>
    </row>
    <row r="72" spans="1:20" x14ac:dyDescent="0.25">
      <c r="A72" s="71"/>
      <c r="B72" s="135" t="s">
        <v>207</v>
      </c>
      <c r="C72" s="136"/>
      <c r="D72" s="136"/>
      <c r="E72" s="163">
        <v>1338937.3397299564</v>
      </c>
      <c r="F72" s="133">
        <v>2029066.4482503738</v>
      </c>
      <c r="G72" s="133">
        <v>2349507.6720241429</v>
      </c>
      <c r="H72" s="133">
        <v>2100902.4005537159</v>
      </c>
      <c r="I72" s="133">
        <v>2184372.3744021463</v>
      </c>
      <c r="J72" s="133">
        <v>2184372.3744021463</v>
      </c>
      <c r="K72" s="133">
        <v>2096927.1029317195</v>
      </c>
      <c r="L72" s="133">
        <v>2184372.3744021463</v>
      </c>
      <c r="M72" s="133">
        <v>2184372.3744021463</v>
      </c>
      <c r="N72" s="133">
        <v>2096927.1029317195</v>
      </c>
      <c r="O72" s="133">
        <v>2196298.2672681357</v>
      </c>
      <c r="P72" s="133">
        <v>2500621.9946942478</v>
      </c>
      <c r="Q72" s="163">
        <v>25446677.825992595</v>
      </c>
      <c r="R72" s="164">
        <v>25445263.053783186</v>
      </c>
      <c r="S72" s="165">
        <v>1414.772209408693</v>
      </c>
    </row>
    <row r="73" spans="1:20" x14ac:dyDescent="0.25">
      <c r="A73" s="71"/>
      <c r="B73" s="130" t="s">
        <v>208</v>
      </c>
      <c r="C73" s="67"/>
      <c r="D73" s="67"/>
      <c r="E73" s="166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166"/>
      <c r="R73" s="167"/>
      <c r="S73" s="168"/>
    </row>
    <row r="74" spans="1:20" x14ac:dyDescent="0.25">
      <c r="A74" s="71"/>
      <c r="B74" s="130"/>
      <c r="C74" s="67"/>
      <c r="D74" s="72" t="s">
        <v>209</v>
      </c>
      <c r="E74" s="160">
        <v>158196.5778084395</v>
      </c>
      <c r="F74" s="147">
        <v>158196.5778084395</v>
      </c>
      <c r="G74" s="147">
        <v>158196.5778084395</v>
      </c>
      <c r="H74" s="147">
        <v>158196.5778084395</v>
      </c>
      <c r="I74" s="147">
        <v>158196.5778084395</v>
      </c>
      <c r="J74" s="147">
        <v>158196.5778084395</v>
      </c>
      <c r="K74" s="147">
        <v>158196.5778084395</v>
      </c>
      <c r="L74" s="147">
        <v>158196.5778084395</v>
      </c>
      <c r="M74" s="147">
        <v>158196.5778084395</v>
      </c>
      <c r="N74" s="147">
        <v>158196.5778084395</v>
      </c>
      <c r="O74" s="147">
        <v>158196.5778084395</v>
      </c>
      <c r="P74" s="147">
        <v>158196.5778084395</v>
      </c>
      <c r="Q74" s="160">
        <v>1898358.933701274</v>
      </c>
      <c r="R74" s="161">
        <v>1898358.933701274</v>
      </c>
      <c r="S74" s="162">
        <v>0</v>
      </c>
      <c r="T74" t="str">
        <f>VLOOKUP(D74,IS!D:J,7,0)</f>
        <v>Depreciation and Amortization (non-facility)</v>
      </c>
    </row>
    <row r="75" spans="1:20" x14ac:dyDescent="0.25">
      <c r="A75" s="71"/>
      <c r="B75" s="130"/>
      <c r="C75" s="67"/>
      <c r="D75" s="132" t="s">
        <v>210</v>
      </c>
      <c r="E75" s="163">
        <v>158196.5778084395</v>
      </c>
      <c r="F75" s="133">
        <v>158196.5778084395</v>
      </c>
      <c r="G75" s="133">
        <v>158196.5778084395</v>
      </c>
      <c r="H75" s="133">
        <v>158196.5778084395</v>
      </c>
      <c r="I75" s="133">
        <v>158196.5778084395</v>
      </c>
      <c r="J75" s="133">
        <v>158196.5778084395</v>
      </c>
      <c r="K75" s="133">
        <v>158196.5778084395</v>
      </c>
      <c r="L75" s="133">
        <v>158196.5778084395</v>
      </c>
      <c r="M75" s="133">
        <v>158196.5778084395</v>
      </c>
      <c r="N75" s="133">
        <v>158196.5778084395</v>
      </c>
      <c r="O75" s="133">
        <v>158196.5778084395</v>
      </c>
      <c r="P75" s="133">
        <v>158196.5778084395</v>
      </c>
      <c r="Q75" s="163">
        <v>1898358.933701274</v>
      </c>
      <c r="R75" s="164">
        <v>1898358.933701274</v>
      </c>
      <c r="S75" s="165">
        <v>0</v>
      </c>
    </row>
    <row r="76" spans="1:20" x14ac:dyDescent="0.25">
      <c r="A76" s="71"/>
      <c r="B76" s="135" t="s">
        <v>211</v>
      </c>
      <c r="C76" s="132"/>
      <c r="D76" s="132"/>
      <c r="E76" s="163">
        <v>1497133.9175383958</v>
      </c>
      <c r="F76" s="133">
        <v>2187263.0260588136</v>
      </c>
      <c r="G76" s="133">
        <v>2507704.2498325827</v>
      </c>
      <c r="H76" s="133">
        <v>2259098.9783621551</v>
      </c>
      <c r="I76" s="133">
        <v>2342568.9522105856</v>
      </c>
      <c r="J76" s="133">
        <v>2342568.9522105856</v>
      </c>
      <c r="K76" s="133">
        <v>2255123.680740159</v>
      </c>
      <c r="L76" s="133">
        <v>2342568.9522105856</v>
      </c>
      <c r="M76" s="133">
        <v>2342568.9522105856</v>
      </c>
      <c r="N76" s="133">
        <v>2255123.680740159</v>
      </c>
      <c r="O76" s="133">
        <v>2354494.8450765749</v>
      </c>
      <c r="P76" s="133">
        <v>2658818.5725026876</v>
      </c>
      <c r="Q76" s="163">
        <v>27345036.759693868</v>
      </c>
      <c r="R76" s="164">
        <v>27343621.987484459</v>
      </c>
      <c r="S76" s="165">
        <v>1414.772209408693</v>
      </c>
    </row>
    <row r="77" spans="1:20" x14ac:dyDescent="0.25">
      <c r="A77" s="71"/>
      <c r="B77" s="135" t="s">
        <v>212</v>
      </c>
      <c r="C77" s="132"/>
      <c r="D77" s="132"/>
      <c r="E77" s="163">
        <v>510385.00473107863</v>
      </c>
      <c r="F77" s="133">
        <v>-135098.14462280693</v>
      </c>
      <c r="G77" s="133">
        <v>-394271.18700782117</v>
      </c>
      <c r="H77" s="133">
        <v>-234064.91468712781</v>
      </c>
      <c r="I77" s="133">
        <v>247642.64515963057</v>
      </c>
      <c r="J77" s="133">
        <v>-109941.25574946031</v>
      </c>
      <c r="K77" s="133">
        <v>-110894.98342876742</v>
      </c>
      <c r="L77" s="133">
        <v>-109941.25574946031</v>
      </c>
      <c r="M77" s="133">
        <v>-109941.25574946031</v>
      </c>
      <c r="N77" s="133">
        <v>-110894.98342876742</v>
      </c>
      <c r="O77" s="133">
        <v>-121867.14861544967</v>
      </c>
      <c r="P77" s="133">
        <v>-500852.84518027632</v>
      </c>
      <c r="Q77" s="163">
        <v>-1179740.3243286982</v>
      </c>
      <c r="R77" s="164">
        <v>-1178325.5521192811</v>
      </c>
      <c r="S77" s="165">
        <v>-1414.7722094086348</v>
      </c>
    </row>
    <row r="78" spans="1:20" x14ac:dyDescent="0.25">
      <c r="A78" s="71"/>
      <c r="B78" s="130"/>
      <c r="C78" s="67"/>
      <c r="D78" s="67"/>
      <c r="E78" s="166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166"/>
      <c r="R78" s="167"/>
      <c r="S78" s="168"/>
    </row>
    <row r="79" spans="1:20" x14ac:dyDescent="0.25">
      <c r="A79" s="71"/>
      <c r="B79" s="141" t="s">
        <v>246</v>
      </c>
      <c r="C79" s="142"/>
      <c r="D79" s="142"/>
      <c r="E79" s="152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52"/>
      <c r="R79" s="153"/>
      <c r="S79" s="154"/>
    </row>
    <row r="80" spans="1:20" x14ac:dyDescent="0.25">
      <c r="A80" s="71"/>
      <c r="B80" s="130"/>
      <c r="C80" s="67" t="s">
        <v>212</v>
      </c>
      <c r="D80" s="67"/>
      <c r="E80" s="169">
        <v>510385.00473107863</v>
      </c>
      <c r="F80" s="73">
        <v>-135098.14462280693</v>
      </c>
      <c r="G80" s="73">
        <v>-394271.18700782117</v>
      </c>
      <c r="H80" s="73">
        <v>-234064.91468712781</v>
      </c>
      <c r="I80" s="73">
        <v>247642.64515963057</v>
      </c>
      <c r="J80" s="73">
        <v>-109941.25574946031</v>
      </c>
      <c r="K80" s="73">
        <v>-110894.98342876742</v>
      </c>
      <c r="L80" s="73">
        <v>-109941.25574946031</v>
      </c>
      <c r="M80" s="73">
        <v>-109941.25574946031</v>
      </c>
      <c r="N80" s="73">
        <v>-110894.98342876742</v>
      </c>
      <c r="O80" s="73">
        <v>-121867.14861544967</v>
      </c>
      <c r="P80" s="73">
        <v>-500852.84518027632</v>
      </c>
      <c r="Q80" s="169">
        <v>-1179740.3243286982</v>
      </c>
      <c r="R80" s="170">
        <v>-1178325.5521192811</v>
      </c>
      <c r="S80" s="171">
        <v>-1414.7722094086348</v>
      </c>
    </row>
    <row r="81" spans="1:19" x14ac:dyDescent="0.25">
      <c r="A81" s="71"/>
      <c r="B81" s="130"/>
      <c r="C81" s="136" t="s">
        <v>214</v>
      </c>
      <c r="D81" s="136"/>
      <c r="E81" s="172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72"/>
      <c r="R81" s="173"/>
      <c r="S81" s="174"/>
    </row>
    <row r="82" spans="1:19" x14ac:dyDescent="0.25">
      <c r="A82" s="71"/>
      <c r="B82" s="130"/>
      <c r="D82" s="67" t="s">
        <v>150</v>
      </c>
      <c r="E82" s="160">
        <v>158196.57780843947</v>
      </c>
      <c r="F82" s="147">
        <v>158196.57780843947</v>
      </c>
      <c r="G82" s="147">
        <v>158196.57780843947</v>
      </c>
      <c r="H82" s="147">
        <v>158196.57780843947</v>
      </c>
      <c r="I82" s="147">
        <v>158196.57780843947</v>
      </c>
      <c r="J82" s="147">
        <v>158196.57780843947</v>
      </c>
      <c r="K82" s="147">
        <v>158196.57780843947</v>
      </c>
      <c r="L82" s="147">
        <v>158196.57780843947</v>
      </c>
      <c r="M82" s="147">
        <v>158196.57780843947</v>
      </c>
      <c r="N82" s="147">
        <v>158196.57780843947</v>
      </c>
      <c r="O82" s="147">
        <v>158196.57780843947</v>
      </c>
      <c r="P82" s="147">
        <v>158196.57780843947</v>
      </c>
      <c r="Q82" s="160">
        <v>1898358.9337012738</v>
      </c>
      <c r="R82" s="161">
        <v>1898358.9337012735</v>
      </c>
      <c r="S82" s="162">
        <v>0</v>
      </c>
    </row>
    <row r="83" spans="1:19" x14ac:dyDescent="0.25">
      <c r="A83" s="71"/>
      <c r="B83" s="130"/>
      <c r="D83" s="67" t="s">
        <v>215</v>
      </c>
      <c r="E83" s="160">
        <v>0</v>
      </c>
      <c r="F83" s="147">
        <v>0</v>
      </c>
      <c r="G83" s="147">
        <v>0</v>
      </c>
      <c r="H83" s="147">
        <v>0</v>
      </c>
      <c r="I83" s="147">
        <v>0</v>
      </c>
      <c r="J83" s="147">
        <v>0</v>
      </c>
      <c r="K83" s="147">
        <v>0</v>
      </c>
      <c r="L83" s="147">
        <v>0</v>
      </c>
      <c r="M83" s="147">
        <v>0</v>
      </c>
      <c r="N83" s="147">
        <v>0</v>
      </c>
      <c r="O83" s="147">
        <v>0</v>
      </c>
      <c r="P83" s="147">
        <v>0</v>
      </c>
      <c r="Q83" s="160">
        <v>0</v>
      </c>
      <c r="R83" s="161">
        <v>0</v>
      </c>
      <c r="S83" s="162">
        <v>0</v>
      </c>
    </row>
    <row r="84" spans="1:19" x14ac:dyDescent="0.25">
      <c r="A84" s="71"/>
      <c r="B84" s="130"/>
      <c r="D84" s="67" t="s">
        <v>216</v>
      </c>
      <c r="E84" s="160">
        <v>5092349.1124603413</v>
      </c>
      <c r="F84" s="147">
        <v>-1928924.4506404381</v>
      </c>
      <c r="G84" s="147">
        <v>-1928924.4506404381</v>
      </c>
      <c r="H84" s="147">
        <v>5582824.4236867446</v>
      </c>
      <c r="I84" s="147">
        <v>-1928924.4506404381</v>
      </c>
      <c r="J84" s="147">
        <v>-1928924.4506404381</v>
      </c>
      <c r="K84" s="147">
        <v>2999532.6454195445</v>
      </c>
      <c r="L84" s="147">
        <v>-1928924.4506404381</v>
      </c>
      <c r="M84" s="147">
        <v>-1928924.4506404381</v>
      </c>
      <c r="N84" s="147">
        <v>2013841.2262075483</v>
      </c>
      <c r="O84" s="147">
        <v>-1928924.4506404381</v>
      </c>
      <c r="P84" s="147">
        <v>-1928924.4506404381</v>
      </c>
      <c r="Q84" s="160">
        <v>257151.80265067378</v>
      </c>
      <c r="R84" s="161">
        <v>257151.80265067331</v>
      </c>
      <c r="S84" s="162">
        <v>4.6566128730773926E-10</v>
      </c>
    </row>
    <row r="85" spans="1:19" x14ac:dyDescent="0.25">
      <c r="A85" s="71"/>
      <c r="B85" s="130"/>
      <c r="D85" s="136" t="s">
        <v>217</v>
      </c>
      <c r="E85" s="172">
        <v>5760930.6949998597</v>
      </c>
      <c r="F85" s="149">
        <v>-1905826.0174548056</v>
      </c>
      <c r="G85" s="149">
        <v>-2164999.05983982</v>
      </c>
      <c r="H85" s="149">
        <v>5506956.0868080566</v>
      </c>
      <c r="I85" s="149">
        <v>-1523085.2276723681</v>
      </c>
      <c r="J85" s="149">
        <v>-1880669.1285814589</v>
      </c>
      <c r="K85" s="149">
        <v>3046834.2397992164</v>
      </c>
      <c r="L85" s="149">
        <v>-1880669.1285814589</v>
      </c>
      <c r="M85" s="149">
        <v>-1880669.1285814589</v>
      </c>
      <c r="N85" s="149">
        <v>2061142.8205872204</v>
      </c>
      <c r="O85" s="149">
        <v>-1892595.0214474483</v>
      </c>
      <c r="P85" s="149">
        <v>-2271580.7180122752</v>
      </c>
      <c r="Q85" s="172">
        <v>975770.41202324932</v>
      </c>
      <c r="R85" s="173">
        <v>977185.18423266569</v>
      </c>
      <c r="S85" s="174">
        <v>-1414.7722094163764</v>
      </c>
    </row>
    <row r="86" spans="1:19" s="159" customFormat="1" x14ac:dyDescent="0.25">
      <c r="A86" s="70"/>
      <c r="B86" s="130"/>
      <c r="D86" s="67"/>
      <c r="E86" s="160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60"/>
      <c r="R86" s="161"/>
      <c r="S86" s="162"/>
    </row>
    <row r="87" spans="1:19" s="159" customFormat="1" x14ac:dyDescent="0.25">
      <c r="A87" s="70"/>
      <c r="B87" s="130"/>
      <c r="C87" s="67" t="s">
        <v>218</v>
      </c>
      <c r="D87" s="67"/>
      <c r="E87" s="160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60"/>
      <c r="R87" s="161"/>
      <c r="S87" s="162"/>
    </row>
    <row r="88" spans="1:19" x14ac:dyDescent="0.25">
      <c r="A88" s="71"/>
      <c r="B88" s="130"/>
      <c r="D88" s="67" t="s">
        <v>219</v>
      </c>
      <c r="E88" s="160">
        <v>-120729.06</v>
      </c>
      <c r="F88" s="147">
        <v>-120729.06</v>
      </c>
      <c r="G88" s="147">
        <v>-120729.06</v>
      </c>
      <c r="H88" s="147">
        <v>-32329.059999999998</v>
      </c>
      <c r="I88" s="147">
        <v>-32329.059999999998</v>
      </c>
      <c r="J88" s="147">
        <v>-32329.059999999998</v>
      </c>
      <c r="K88" s="147">
        <v>-32329.059999999998</v>
      </c>
      <c r="L88" s="147">
        <v>-32329.059999999998</v>
      </c>
      <c r="M88" s="147">
        <v>-32329.059999999998</v>
      </c>
      <c r="N88" s="147">
        <v>-32329.059999999998</v>
      </c>
      <c r="O88" s="147">
        <v>-32329.059999999998</v>
      </c>
      <c r="P88" s="147">
        <v>-32329.059999999998</v>
      </c>
      <c r="Q88" s="160">
        <v>-653148.7200000002</v>
      </c>
      <c r="R88" s="161">
        <v>-653148.72</v>
      </c>
      <c r="S88" s="162">
        <v>0</v>
      </c>
    </row>
    <row r="89" spans="1:19" x14ac:dyDescent="0.25">
      <c r="A89" s="71"/>
      <c r="B89" s="130"/>
      <c r="D89" s="67" t="s">
        <v>220</v>
      </c>
      <c r="E89" s="160">
        <v>0</v>
      </c>
      <c r="F89" s="147">
        <v>0</v>
      </c>
      <c r="G89" s="147">
        <v>0</v>
      </c>
      <c r="H89" s="147">
        <v>0</v>
      </c>
      <c r="I89" s="147">
        <v>0</v>
      </c>
      <c r="J89" s="147">
        <v>0</v>
      </c>
      <c r="K89" s="147">
        <v>0</v>
      </c>
      <c r="L89" s="147">
        <v>0</v>
      </c>
      <c r="M89" s="147">
        <v>0</v>
      </c>
      <c r="N89" s="147">
        <v>0</v>
      </c>
      <c r="O89" s="147">
        <v>0</v>
      </c>
      <c r="P89" s="147">
        <v>0</v>
      </c>
      <c r="Q89" s="160">
        <v>0</v>
      </c>
      <c r="R89" s="161">
        <v>0</v>
      </c>
      <c r="S89" s="162">
        <v>0</v>
      </c>
    </row>
    <row r="90" spans="1:19" x14ac:dyDescent="0.25">
      <c r="A90" s="71"/>
      <c r="B90" s="130"/>
      <c r="D90" s="67" t="s">
        <v>221</v>
      </c>
      <c r="E90" s="160">
        <v>0</v>
      </c>
      <c r="F90" s="147">
        <v>0</v>
      </c>
      <c r="G90" s="147">
        <v>0</v>
      </c>
      <c r="H90" s="147">
        <v>0</v>
      </c>
      <c r="I90" s="147">
        <v>0</v>
      </c>
      <c r="J90" s="147">
        <v>0</v>
      </c>
      <c r="K90" s="147">
        <v>0</v>
      </c>
      <c r="L90" s="147">
        <v>0</v>
      </c>
      <c r="M90" s="147">
        <v>0</v>
      </c>
      <c r="N90" s="147">
        <v>0</v>
      </c>
      <c r="O90" s="147">
        <v>0</v>
      </c>
      <c r="P90" s="147">
        <v>0</v>
      </c>
      <c r="Q90" s="160">
        <v>0</v>
      </c>
      <c r="R90" s="161">
        <v>0</v>
      </c>
      <c r="S90" s="162">
        <v>0</v>
      </c>
    </row>
    <row r="91" spans="1:19" x14ac:dyDescent="0.25">
      <c r="A91" s="71"/>
      <c r="B91" s="130"/>
      <c r="D91" s="136" t="s">
        <v>222</v>
      </c>
      <c r="E91" s="172">
        <v>-120729.06</v>
      </c>
      <c r="F91" s="149">
        <v>-120729.06</v>
      </c>
      <c r="G91" s="149">
        <v>-120729.06</v>
      </c>
      <c r="H91" s="149">
        <v>-32329.059999999998</v>
      </c>
      <c r="I91" s="149">
        <v>-32329.059999999998</v>
      </c>
      <c r="J91" s="149">
        <v>-32329.059999999998</v>
      </c>
      <c r="K91" s="149">
        <v>-32329.059999999998</v>
      </c>
      <c r="L91" s="149">
        <v>-32329.059999999998</v>
      </c>
      <c r="M91" s="149">
        <v>-32329.059999999998</v>
      </c>
      <c r="N91" s="149">
        <v>-32329.059999999998</v>
      </c>
      <c r="O91" s="149">
        <v>-32329.059999999998</v>
      </c>
      <c r="P91" s="149">
        <v>-32329.059999999998</v>
      </c>
      <c r="Q91" s="172">
        <v>-653148.7200000002</v>
      </c>
      <c r="R91" s="173">
        <v>-653148.72</v>
      </c>
      <c r="S91" s="174">
        <v>0</v>
      </c>
    </row>
    <row r="92" spans="1:19" s="159" customFormat="1" x14ac:dyDescent="0.25">
      <c r="A92" s="70"/>
      <c r="B92" s="130"/>
      <c r="D92" s="67"/>
      <c r="E92" s="160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60"/>
      <c r="R92" s="161"/>
      <c r="S92" s="162"/>
    </row>
    <row r="93" spans="1:19" s="159" customFormat="1" x14ac:dyDescent="0.25">
      <c r="A93" s="70"/>
      <c r="B93" s="130"/>
      <c r="C93" s="67" t="s">
        <v>223</v>
      </c>
      <c r="D93" s="67"/>
      <c r="E93" s="160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60"/>
      <c r="R93" s="161"/>
      <c r="S93" s="162"/>
    </row>
    <row r="94" spans="1:19" x14ac:dyDescent="0.25">
      <c r="A94" s="71"/>
      <c r="B94" s="130"/>
      <c r="D94" s="72" t="s">
        <v>224</v>
      </c>
      <c r="E94" s="160">
        <v>-22822.01121349083</v>
      </c>
      <c r="F94" s="147">
        <v>-22822.01121349083</v>
      </c>
      <c r="G94" s="147">
        <v>-22822.01121349083</v>
      </c>
      <c r="H94" s="147">
        <v>-22822.01121349083</v>
      </c>
      <c r="I94" s="147">
        <v>-22822.01121349083</v>
      </c>
      <c r="J94" s="147">
        <v>-22822.01121349083</v>
      </c>
      <c r="K94" s="147">
        <v>-22822.01121349083</v>
      </c>
      <c r="L94" s="147">
        <v>-22822.01121349083</v>
      </c>
      <c r="M94" s="147">
        <v>-22822.01121349083</v>
      </c>
      <c r="N94" s="147">
        <v>-22822.01121349083</v>
      </c>
      <c r="O94" s="147">
        <v>-22822.01121349083</v>
      </c>
      <c r="P94" s="147">
        <v>-22822.01121349083</v>
      </c>
      <c r="Q94" s="160">
        <v>-273864.13456188998</v>
      </c>
      <c r="R94" s="161">
        <v>-273864.13456188998</v>
      </c>
      <c r="S94" s="162">
        <v>0</v>
      </c>
    </row>
    <row r="95" spans="1:19" x14ac:dyDescent="0.25">
      <c r="A95" s="71"/>
      <c r="B95" s="130"/>
      <c r="D95" s="67" t="s">
        <v>225</v>
      </c>
      <c r="E95" s="160">
        <v>0</v>
      </c>
      <c r="F95" s="147">
        <v>0</v>
      </c>
      <c r="G95" s="147">
        <v>0</v>
      </c>
      <c r="H95" s="147">
        <v>0</v>
      </c>
      <c r="I95" s="147">
        <v>0</v>
      </c>
      <c r="J95" s="147">
        <v>0</v>
      </c>
      <c r="K95" s="147">
        <v>0</v>
      </c>
      <c r="L95" s="147">
        <v>0</v>
      </c>
      <c r="M95" s="147">
        <v>0</v>
      </c>
      <c r="N95" s="147">
        <v>0</v>
      </c>
      <c r="O95" s="147">
        <v>0</v>
      </c>
      <c r="P95" s="147">
        <v>0</v>
      </c>
      <c r="Q95" s="160">
        <v>0</v>
      </c>
      <c r="R95" s="161">
        <v>0</v>
      </c>
      <c r="S95" s="162">
        <v>0</v>
      </c>
    </row>
    <row r="96" spans="1:19" x14ac:dyDescent="0.25">
      <c r="A96" s="71"/>
      <c r="B96" s="130"/>
      <c r="D96" s="67" t="s">
        <v>226</v>
      </c>
      <c r="E96" s="160">
        <v>0</v>
      </c>
      <c r="F96" s="147">
        <v>0</v>
      </c>
      <c r="G96" s="147">
        <v>0</v>
      </c>
      <c r="H96" s="147">
        <v>0</v>
      </c>
      <c r="I96" s="147">
        <v>0</v>
      </c>
      <c r="J96" s="147">
        <v>0</v>
      </c>
      <c r="K96" s="147">
        <v>0</v>
      </c>
      <c r="L96" s="147">
        <v>0</v>
      </c>
      <c r="M96" s="147">
        <v>0</v>
      </c>
      <c r="N96" s="147">
        <v>0</v>
      </c>
      <c r="O96" s="147">
        <v>0</v>
      </c>
      <c r="P96" s="147">
        <v>0</v>
      </c>
      <c r="Q96" s="160">
        <v>0</v>
      </c>
      <c r="R96" s="161">
        <v>0</v>
      </c>
      <c r="S96" s="162">
        <v>0</v>
      </c>
    </row>
    <row r="97" spans="1:19" x14ac:dyDescent="0.25">
      <c r="A97" s="71"/>
      <c r="B97" s="130"/>
      <c r="D97" s="136" t="s">
        <v>227</v>
      </c>
      <c r="E97" s="172">
        <v>-22822.01121349083</v>
      </c>
      <c r="F97" s="149">
        <v>-22822.01121349083</v>
      </c>
      <c r="G97" s="149">
        <v>-22822.01121349083</v>
      </c>
      <c r="H97" s="149">
        <v>-22822.01121349083</v>
      </c>
      <c r="I97" s="149">
        <v>-22822.01121349083</v>
      </c>
      <c r="J97" s="149">
        <v>-22822.01121349083</v>
      </c>
      <c r="K97" s="149">
        <v>-22822.01121349083</v>
      </c>
      <c r="L97" s="149">
        <v>-22822.01121349083</v>
      </c>
      <c r="M97" s="149">
        <v>-22822.01121349083</v>
      </c>
      <c r="N97" s="149">
        <v>-22822.01121349083</v>
      </c>
      <c r="O97" s="149">
        <v>-22822.01121349083</v>
      </c>
      <c r="P97" s="149">
        <v>-22822.01121349083</v>
      </c>
      <c r="Q97" s="172">
        <v>-273864.13456188998</v>
      </c>
      <c r="R97" s="173">
        <v>-273864.13456188998</v>
      </c>
      <c r="S97" s="174">
        <v>0</v>
      </c>
    </row>
    <row r="98" spans="1:19" x14ac:dyDescent="0.25">
      <c r="A98" s="71"/>
      <c r="B98" s="130"/>
      <c r="D98" s="67"/>
      <c r="E98" s="160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60"/>
      <c r="R98" s="161"/>
      <c r="S98" s="162"/>
    </row>
    <row r="99" spans="1:19" x14ac:dyDescent="0.25">
      <c r="A99" s="71"/>
      <c r="B99" s="151"/>
      <c r="C99" s="137" t="s">
        <v>228</v>
      </c>
      <c r="D99" s="175"/>
      <c r="E99" s="176">
        <v>5617379.6237863693</v>
      </c>
      <c r="F99" s="138">
        <v>-2049377.0886682963</v>
      </c>
      <c r="G99" s="138">
        <v>-2308550.1310533108</v>
      </c>
      <c r="H99" s="138">
        <v>5451805.0155945662</v>
      </c>
      <c r="I99" s="138">
        <v>-1578236.2988858589</v>
      </c>
      <c r="J99" s="138">
        <v>-1935820.1997949497</v>
      </c>
      <c r="K99" s="138">
        <v>2991683.1685857256</v>
      </c>
      <c r="L99" s="138">
        <v>-1935820.1997949497</v>
      </c>
      <c r="M99" s="138">
        <v>-1935820.1997949497</v>
      </c>
      <c r="N99" s="138">
        <v>2005991.7493737296</v>
      </c>
      <c r="O99" s="138">
        <v>-1947746.0926609391</v>
      </c>
      <c r="P99" s="138">
        <v>-2326731.789225766</v>
      </c>
      <c r="Q99" s="176">
        <v>48757.557461359131</v>
      </c>
      <c r="R99" s="177">
        <v>50172.32967077574</v>
      </c>
      <c r="S99" s="178">
        <v>-2829.5444188245456</v>
      </c>
    </row>
    <row r="100" spans="1:19" x14ac:dyDescent="0.25"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</row>
    <row r="101" spans="1:19" x14ac:dyDescent="0.25"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</row>
    <row r="102" spans="1:19" x14ac:dyDescent="0.25"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</row>
    <row r="103" spans="1:19" x14ac:dyDescent="0.25"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</row>
    <row r="104" spans="1:19" x14ac:dyDescent="0.25"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</row>
    <row r="105" spans="1:19" x14ac:dyDescent="0.25"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</row>
    <row r="106" spans="1:19" x14ac:dyDescent="0.25"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</row>
    <row r="107" spans="1:19" x14ac:dyDescent="0.25"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</row>
    <row r="108" spans="1:19" x14ac:dyDescent="0.25"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</row>
    <row r="109" spans="1:19" x14ac:dyDescent="0.25"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</row>
    <row r="110" spans="1:19" x14ac:dyDescent="0.25"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</row>
    <row r="111" spans="1:19" x14ac:dyDescent="0.25"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</row>
    <row r="112" spans="1:19" x14ac:dyDescent="0.25"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</row>
    <row r="113" spans="5:19" x14ac:dyDescent="0.25"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</row>
    <row r="114" spans="5:19" x14ac:dyDescent="0.25"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</row>
    <row r="115" spans="5:19" x14ac:dyDescent="0.25"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</row>
    <row r="116" spans="5:19" x14ac:dyDescent="0.25"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</row>
    <row r="117" spans="5:19" x14ac:dyDescent="0.25"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</row>
    <row r="118" spans="5:19" x14ac:dyDescent="0.25"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</row>
    <row r="119" spans="5:19" x14ac:dyDescent="0.25"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</row>
    <row r="120" spans="5:19" x14ac:dyDescent="0.25"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</row>
    <row r="121" spans="5:19" x14ac:dyDescent="0.25"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</row>
    <row r="122" spans="5:19" x14ac:dyDescent="0.25"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</row>
    <row r="123" spans="5:19" x14ac:dyDescent="0.25"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</row>
    <row r="124" spans="5:19" x14ac:dyDescent="0.25"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</row>
    <row r="125" spans="5:19" x14ac:dyDescent="0.25"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</row>
    <row r="126" spans="5:19" x14ac:dyDescent="0.25"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</row>
    <row r="127" spans="5:19" x14ac:dyDescent="0.25"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</row>
    <row r="128" spans="5:19" x14ac:dyDescent="0.25"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</row>
    <row r="129" spans="5:19" x14ac:dyDescent="0.25"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</row>
    <row r="130" spans="5:19" x14ac:dyDescent="0.25"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</row>
    <row r="131" spans="5:19" x14ac:dyDescent="0.25"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</row>
    <row r="132" spans="5:19" x14ac:dyDescent="0.25"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</row>
    <row r="133" spans="5:19" x14ac:dyDescent="0.25"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</row>
    <row r="134" spans="5:19" x14ac:dyDescent="0.25"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</row>
    <row r="135" spans="5:19" x14ac:dyDescent="0.25"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</row>
    <row r="136" spans="5:19" x14ac:dyDescent="0.25"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</row>
    <row r="137" spans="5:19" x14ac:dyDescent="0.25"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</row>
    <row r="138" spans="5:19" x14ac:dyDescent="0.25"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</row>
    <row r="139" spans="5:19" x14ac:dyDescent="0.25"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</row>
    <row r="140" spans="5:19" x14ac:dyDescent="0.25"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</row>
    <row r="141" spans="5:19" x14ac:dyDescent="0.25"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</row>
    <row r="142" spans="5:19" x14ac:dyDescent="0.25"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</row>
    <row r="143" spans="5:19" x14ac:dyDescent="0.25"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</row>
    <row r="144" spans="5:19" x14ac:dyDescent="0.25"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</row>
    <row r="145" spans="5:19" x14ac:dyDescent="0.25"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</row>
    <row r="146" spans="5:19" x14ac:dyDescent="0.25"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</row>
    <row r="147" spans="5:19" x14ac:dyDescent="0.25"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</row>
    <row r="148" spans="5:19" x14ac:dyDescent="0.25"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</row>
    <row r="149" spans="5:19" x14ac:dyDescent="0.25"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</row>
    <row r="150" spans="5:19" x14ac:dyDescent="0.25"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</row>
    <row r="151" spans="5:19" x14ac:dyDescent="0.25"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</row>
    <row r="152" spans="5:19" x14ac:dyDescent="0.25"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</row>
    <row r="153" spans="5:19" x14ac:dyDescent="0.25"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</row>
    <row r="154" spans="5:19" x14ac:dyDescent="0.25"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</row>
    <row r="155" spans="5:19" x14ac:dyDescent="0.25"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</row>
    <row r="156" spans="5:19" x14ac:dyDescent="0.25"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</row>
    <row r="157" spans="5:19" x14ac:dyDescent="0.25"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</row>
    <row r="158" spans="5:19" x14ac:dyDescent="0.25"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</row>
    <row r="159" spans="5:19" x14ac:dyDescent="0.25"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</row>
    <row r="160" spans="5:19" x14ac:dyDescent="0.25"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</row>
    <row r="161" spans="5:19" x14ac:dyDescent="0.25"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</row>
    <row r="162" spans="5:19" x14ac:dyDescent="0.25"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</row>
    <row r="163" spans="5:19" x14ac:dyDescent="0.25"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</row>
    <row r="164" spans="5:19" x14ac:dyDescent="0.25"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</row>
    <row r="165" spans="5:19" x14ac:dyDescent="0.25"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</row>
    <row r="166" spans="5:19" x14ac:dyDescent="0.25"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</row>
    <row r="167" spans="5:19" x14ac:dyDescent="0.25"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</row>
    <row r="168" spans="5:19" x14ac:dyDescent="0.25"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</row>
    <row r="169" spans="5:19" x14ac:dyDescent="0.25"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</row>
    <row r="170" spans="5:19" x14ac:dyDescent="0.25"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</row>
    <row r="171" spans="5:19" x14ac:dyDescent="0.25"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</row>
    <row r="172" spans="5:19" x14ac:dyDescent="0.25"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</row>
    <row r="173" spans="5:19" x14ac:dyDescent="0.25"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</row>
    <row r="174" spans="5:19" x14ac:dyDescent="0.25"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</row>
    <row r="175" spans="5:19" x14ac:dyDescent="0.25"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</row>
    <row r="176" spans="5:19" x14ac:dyDescent="0.25"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</row>
    <row r="177" spans="5:19" x14ac:dyDescent="0.25"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</row>
    <row r="178" spans="5:19" x14ac:dyDescent="0.25"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</row>
    <row r="179" spans="5:19" x14ac:dyDescent="0.25"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</row>
    <row r="180" spans="5:19" x14ac:dyDescent="0.25"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</row>
    <row r="181" spans="5:19" x14ac:dyDescent="0.25"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</row>
    <row r="182" spans="5:19" x14ac:dyDescent="0.25"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</row>
    <row r="183" spans="5:19" x14ac:dyDescent="0.25"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</row>
    <row r="184" spans="5:19" x14ac:dyDescent="0.25"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</row>
    <row r="185" spans="5:19" x14ac:dyDescent="0.25"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</row>
    <row r="186" spans="5:19" x14ac:dyDescent="0.25"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</row>
    <row r="187" spans="5:19" x14ac:dyDescent="0.25"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</row>
    <row r="188" spans="5:19" x14ac:dyDescent="0.25"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</row>
    <row r="189" spans="5:19" x14ac:dyDescent="0.25"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</row>
    <row r="190" spans="5:19" x14ac:dyDescent="0.25"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</row>
    <row r="191" spans="5:19" x14ac:dyDescent="0.25"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</row>
    <row r="192" spans="5:19" x14ac:dyDescent="0.25"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</row>
    <row r="193" spans="5:19" x14ac:dyDescent="0.25"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</row>
    <row r="194" spans="5:19" x14ac:dyDescent="0.25"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</row>
    <row r="195" spans="5:19" x14ac:dyDescent="0.25"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</row>
    <row r="196" spans="5:19" x14ac:dyDescent="0.25"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</row>
    <row r="197" spans="5:19" x14ac:dyDescent="0.25"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</row>
    <row r="198" spans="5:19" x14ac:dyDescent="0.25"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</row>
    <row r="199" spans="5:19" x14ac:dyDescent="0.25"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</row>
    <row r="200" spans="5:19" x14ac:dyDescent="0.25"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</row>
    <row r="201" spans="5:19" x14ac:dyDescent="0.25"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</row>
    <row r="202" spans="5:19" x14ac:dyDescent="0.25"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</row>
    <row r="203" spans="5:19" x14ac:dyDescent="0.25"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</row>
    <row r="204" spans="5:19" x14ac:dyDescent="0.25"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</row>
    <row r="205" spans="5:19" x14ac:dyDescent="0.25"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</row>
    <row r="206" spans="5:19" x14ac:dyDescent="0.25"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</row>
    <row r="207" spans="5:19" x14ac:dyDescent="0.25"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</row>
    <row r="208" spans="5:19" x14ac:dyDescent="0.25"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</row>
    <row r="209" spans="5:19" x14ac:dyDescent="0.25"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</row>
    <row r="210" spans="5:19" x14ac:dyDescent="0.25"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</row>
    <row r="211" spans="5:19" x14ac:dyDescent="0.25"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</row>
    <row r="212" spans="5:19" x14ac:dyDescent="0.25"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</row>
    <row r="213" spans="5:19" x14ac:dyDescent="0.25"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</row>
    <row r="214" spans="5:19" x14ac:dyDescent="0.25"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</row>
    <row r="215" spans="5:19" x14ac:dyDescent="0.25"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</row>
    <row r="216" spans="5:19" x14ac:dyDescent="0.25"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</row>
    <row r="217" spans="5:19" x14ac:dyDescent="0.25"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</row>
    <row r="218" spans="5:19" x14ac:dyDescent="0.25"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</row>
    <row r="219" spans="5:19" x14ac:dyDescent="0.25"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</row>
    <row r="220" spans="5:19" x14ac:dyDescent="0.25"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</row>
    <row r="221" spans="5:19" x14ac:dyDescent="0.25"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</row>
    <row r="222" spans="5:19" x14ac:dyDescent="0.25"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</row>
    <row r="223" spans="5:19" x14ac:dyDescent="0.25"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</row>
    <row r="224" spans="5:19" x14ac:dyDescent="0.25"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</row>
    <row r="225" spans="5:19" x14ac:dyDescent="0.25"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</row>
    <row r="226" spans="5:19" x14ac:dyDescent="0.25"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</row>
    <row r="227" spans="5:19" x14ac:dyDescent="0.25"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</row>
    <row r="228" spans="5:19" x14ac:dyDescent="0.25"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</row>
    <row r="229" spans="5:19" x14ac:dyDescent="0.25"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</row>
    <row r="230" spans="5:19" x14ac:dyDescent="0.25"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</row>
    <row r="231" spans="5:19" x14ac:dyDescent="0.25"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</row>
    <row r="232" spans="5:19" x14ac:dyDescent="0.25"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</row>
    <row r="233" spans="5:19" x14ac:dyDescent="0.25"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</row>
    <row r="234" spans="5:19" x14ac:dyDescent="0.25"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</row>
    <row r="235" spans="5:19" x14ac:dyDescent="0.25"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</row>
    <row r="236" spans="5:19" x14ac:dyDescent="0.25"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</row>
    <row r="237" spans="5:19" x14ac:dyDescent="0.25"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651"/>
  <sheetViews>
    <sheetView topLeftCell="A40" workbookViewId="0">
      <selection activeCell="J52" sqref="J52"/>
    </sheetView>
  </sheetViews>
  <sheetFormatPr defaultRowHeight="15" outlineLevelCol="1" x14ac:dyDescent="0.25"/>
  <cols>
    <col min="1" max="1" width="10.7109375" style="105" customWidth="1"/>
    <col min="2" max="2" width="28.5703125" customWidth="1"/>
    <col min="3" max="3" width="8.42578125" bestFit="1" customWidth="1"/>
    <col min="4" max="4" width="45.140625" style="106" bestFit="1" customWidth="1"/>
    <col min="5" max="5" width="24.85546875" style="106" bestFit="1" customWidth="1"/>
    <col min="6" max="6" width="24.85546875" style="106" customWidth="1"/>
    <col min="7" max="9" width="4" style="219" customWidth="1"/>
    <col min="10" max="10" width="11.140625" style="185" bestFit="1" customWidth="1"/>
    <col min="11" max="11" width="10" style="185" customWidth="1" outlineLevel="1"/>
  </cols>
  <sheetData>
    <row r="1" spans="1:13" x14ac:dyDescent="0.25">
      <c r="A1" s="66"/>
      <c r="B1" s="179" t="s">
        <v>126</v>
      </c>
      <c r="C1" s="179"/>
      <c r="D1" s="180"/>
      <c r="E1" s="180"/>
      <c r="F1" s="180"/>
      <c r="G1" s="181"/>
      <c r="H1" s="181"/>
      <c r="I1" s="181"/>
      <c r="J1" s="182">
        <v>5</v>
      </c>
      <c r="K1" s="182">
        <v>6</v>
      </c>
      <c r="M1">
        <f>SUMIF(B:B,"FTEs",K:K)</f>
        <v>193.85</v>
      </c>
    </row>
    <row r="2" spans="1:13" ht="19.5" x14ac:dyDescent="0.4">
      <c r="A2" s="66"/>
      <c r="B2" s="75" t="s">
        <v>248</v>
      </c>
      <c r="C2" s="75"/>
      <c r="D2" s="93"/>
      <c r="E2" s="93"/>
      <c r="F2" s="93"/>
      <c r="G2" s="183"/>
      <c r="H2" s="183"/>
      <c r="I2" s="183"/>
      <c r="J2" s="184">
        <v>3500</v>
      </c>
    </row>
    <row r="3" spans="1:13" x14ac:dyDescent="0.25">
      <c r="A3" s="66"/>
      <c r="B3" s="76" t="s">
        <v>176</v>
      </c>
      <c r="C3" s="76"/>
      <c r="D3" s="94"/>
      <c r="E3" s="94"/>
      <c r="F3" s="94"/>
      <c r="G3" s="186"/>
      <c r="H3" s="186"/>
      <c r="I3" s="186"/>
      <c r="J3" s="187">
        <v>2500</v>
      </c>
      <c r="K3" s="185">
        <v>2000</v>
      </c>
    </row>
    <row r="4" spans="1:13" x14ac:dyDescent="0.25">
      <c r="A4" s="66"/>
      <c r="B4" s="76"/>
      <c r="C4" s="76"/>
      <c r="D4" s="94"/>
      <c r="E4" s="94"/>
      <c r="F4" s="94"/>
      <c r="G4" s="186"/>
      <c r="H4" s="186"/>
      <c r="I4" s="186"/>
      <c r="J4" s="187">
        <v>2000</v>
      </c>
      <c r="K4" s="185">
        <v>2500</v>
      </c>
    </row>
    <row r="5" spans="1:13" x14ac:dyDescent="0.25">
      <c r="A5" s="66"/>
      <c r="B5" s="95" t="s">
        <v>152</v>
      </c>
      <c r="C5" s="76"/>
      <c r="D5" s="94"/>
      <c r="E5" s="94"/>
      <c r="F5" s="94"/>
      <c r="G5" s="186"/>
      <c r="H5" s="186"/>
      <c r="I5" s="186"/>
      <c r="J5" s="187">
        <v>1500</v>
      </c>
      <c r="K5" s="185">
        <v>67000</v>
      </c>
    </row>
    <row r="6" spans="1:13" x14ac:dyDescent="0.25">
      <c r="A6" s="66"/>
      <c r="B6" s="72" t="s">
        <v>130</v>
      </c>
      <c r="C6" s="72"/>
      <c r="D6" s="96"/>
      <c r="E6" s="96"/>
      <c r="F6" s="96"/>
      <c r="G6" s="188"/>
      <c r="H6" s="188"/>
      <c r="I6" s="188"/>
      <c r="J6" s="189">
        <v>1131</v>
      </c>
      <c r="K6" s="184">
        <v>1131</v>
      </c>
    </row>
    <row r="7" spans="1:13" x14ac:dyDescent="0.25">
      <c r="A7" s="66"/>
      <c r="B7" s="72" t="s">
        <v>153</v>
      </c>
      <c r="C7" s="72"/>
      <c r="D7" s="96"/>
      <c r="E7" s="96"/>
      <c r="F7" s="96"/>
      <c r="G7" s="188"/>
      <c r="H7" s="188"/>
      <c r="I7" s="188"/>
      <c r="J7" s="189">
        <v>310.48999999999995</v>
      </c>
      <c r="K7" s="184">
        <v>292.57</v>
      </c>
    </row>
    <row r="8" spans="1:13" x14ac:dyDescent="0.25">
      <c r="A8" s="66"/>
      <c r="B8" s="72" t="s">
        <v>154</v>
      </c>
      <c r="C8" s="72"/>
      <c r="D8" s="96"/>
      <c r="E8" s="96"/>
      <c r="F8" s="96"/>
      <c r="G8" s="188"/>
      <c r="H8" s="188"/>
      <c r="I8" s="188"/>
      <c r="J8" s="189">
        <v>265</v>
      </c>
      <c r="K8" s="184">
        <v>265</v>
      </c>
    </row>
    <row r="9" spans="1:13" x14ac:dyDescent="0.25">
      <c r="A9" s="66"/>
      <c r="B9" s="76" t="s">
        <v>249</v>
      </c>
      <c r="C9" s="76"/>
      <c r="D9" s="94"/>
      <c r="E9" s="94"/>
      <c r="F9" s="94"/>
      <c r="G9" s="186"/>
      <c r="H9" s="186"/>
      <c r="I9" s="186"/>
      <c r="J9" s="190">
        <v>1.03</v>
      </c>
      <c r="K9" s="190">
        <v>1.03</v>
      </c>
    </row>
    <row r="10" spans="1:13" x14ac:dyDescent="0.25">
      <c r="A10" s="66"/>
      <c r="B10" s="72" t="s">
        <v>155</v>
      </c>
      <c r="C10" s="72"/>
      <c r="D10" s="96"/>
      <c r="E10" s="96"/>
      <c r="F10" s="96"/>
      <c r="G10" s="188"/>
      <c r="H10" s="188"/>
      <c r="I10" s="188"/>
      <c r="J10" s="184"/>
      <c r="K10" s="184"/>
    </row>
    <row r="11" spans="1:13" x14ac:dyDescent="0.25">
      <c r="A11" s="66"/>
      <c r="B11" s="97" t="s">
        <v>132</v>
      </c>
      <c r="C11" s="97"/>
      <c r="D11" s="98" t="s">
        <v>156</v>
      </c>
      <c r="E11" s="98" t="s">
        <v>174</v>
      </c>
      <c r="F11" s="98" t="s">
        <v>157</v>
      </c>
      <c r="G11" s="191" t="s">
        <v>158</v>
      </c>
      <c r="H11" s="191"/>
      <c r="I11" s="191"/>
      <c r="J11" s="192" t="s">
        <v>127</v>
      </c>
      <c r="K11" s="193" t="s">
        <v>128</v>
      </c>
    </row>
    <row r="12" spans="1:13" x14ac:dyDescent="0.25">
      <c r="A12" s="66"/>
      <c r="B12" s="99" t="s">
        <v>129</v>
      </c>
      <c r="C12" s="99"/>
      <c r="D12" s="100"/>
      <c r="E12" s="100"/>
      <c r="F12" s="100"/>
      <c r="G12" s="194"/>
      <c r="H12" s="194"/>
      <c r="I12" s="194"/>
      <c r="J12" s="194">
        <v>0</v>
      </c>
      <c r="K12" s="194">
        <v>0</v>
      </c>
    </row>
    <row r="13" spans="1:13" x14ac:dyDescent="0.25">
      <c r="A13"/>
      <c r="B13" s="195" t="s">
        <v>134</v>
      </c>
      <c r="C13" s="195"/>
      <c r="D13" s="196"/>
      <c r="E13" s="196"/>
      <c r="F13" s="196"/>
      <c r="G13" s="197"/>
      <c r="H13" s="198"/>
      <c r="I13" s="198"/>
      <c r="J13" s="199"/>
      <c r="K13" s="199"/>
    </row>
    <row r="14" spans="1:13" x14ac:dyDescent="0.25">
      <c r="A14"/>
      <c r="B14" s="200" t="s">
        <v>250</v>
      </c>
      <c r="C14" s="201"/>
      <c r="D14" s="202"/>
      <c r="E14" s="202"/>
      <c r="F14" s="202"/>
      <c r="G14" s="203"/>
      <c r="H14" s="203"/>
      <c r="I14" s="203"/>
      <c r="J14" s="204"/>
      <c r="K14" s="204"/>
    </row>
    <row r="15" spans="1:13" x14ac:dyDescent="0.25">
      <c r="A15" s="101"/>
      <c r="B15" s="72"/>
      <c r="C15" s="102"/>
      <c r="D15" s="96"/>
      <c r="E15" s="96"/>
      <c r="F15" s="96"/>
      <c r="G15" s="188"/>
      <c r="H15" s="188"/>
      <c r="I15" s="188"/>
      <c r="J15" s="184"/>
      <c r="K15" s="184"/>
    </row>
    <row r="16" spans="1:13" x14ac:dyDescent="0.25">
      <c r="A16" s="101"/>
      <c r="B16" s="205" t="s">
        <v>251</v>
      </c>
      <c r="C16" s="102"/>
      <c r="D16" s="96"/>
      <c r="E16" s="96"/>
      <c r="F16" s="96"/>
      <c r="G16" s="188"/>
      <c r="H16" s="188"/>
      <c r="I16" s="188"/>
      <c r="J16" s="184"/>
      <c r="K16" s="184"/>
    </row>
    <row r="17" spans="1:11" x14ac:dyDescent="0.25">
      <c r="A17" s="101"/>
      <c r="B17" s="72" t="s">
        <v>134</v>
      </c>
      <c r="C17" s="102"/>
      <c r="D17" s="96" t="s">
        <v>252</v>
      </c>
      <c r="E17" s="96" t="s">
        <v>253</v>
      </c>
      <c r="F17" s="96"/>
      <c r="G17" s="188">
        <v>1</v>
      </c>
      <c r="H17" s="188"/>
      <c r="I17" s="188"/>
      <c r="J17" s="184">
        <v>128235</v>
      </c>
      <c r="K17" s="184">
        <v>131735</v>
      </c>
    </row>
    <row r="18" spans="1:11" x14ac:dyDescent="0.25">
      <c r="A18" s="101"/>
      <c r="B18" s="72" t="s">
        <v>134</v>
      </c>
      <c r="C18" s="102"/>
      <c r="D18" s="96" t="s">
        <v>254</v>
      </c>
      <c r="E18" s="96" t="s">
        <v>255</v>
      </c>
      <c r="F18" s="96"/>
      <c r="G18" s="188">
        <v>1</v>
      </c>
      <c r="H18" s="188"/>
      <c r="I18" s="188"/>
      <c r="J18" s="184">
        <v>93730</v>
      </c>
      <c r="K18" s="184">
        <v>96230</v>
      </c>
    </row>
    <row r="19" spans="1:11" x14ac:dyDescent="0.25">
      <c r="A19" s="101"/>
      <c r="B19" s="72" t="s">
        <v>134</v>
      </c>
      <c r="C19" s="102"/>
      <c r="D19" s="96" t="s">
        <v>254</v>
      </c>
      <c r="E19" s="96" t="s">
        <v>256</v>
      </c>
      <c r="F19" s="96"/>
      <c r="G19" s="188">
        <v>1</v>
      </c>
      <c r="H19" s="188"/>
      <c r="I19" s="188"/>
      <c r="J19" s="184">
        <v>99910</v>
      </c>
      <c r="K19" s="184">
        <v>102410</v>
      </c>
    </row>
    <row r="20" spans="1:11" x14ac:dyDescent="0.25">
      <c r="A20" s="101"/>
      <c r="B20" s="72"/>
      <c r="C20" s="102"/>
      <c r="D20" s="96"/>
      <c r="E20" s="96"/>
      <c r="F20" s="96"/>
      <c r="G20" s="188"/>
      <c r="H20" s="188"/>
      <c r="I20" s="188"/>
      <c r="J20" s="184"/>
      <c r="K20" s="184"/>
    </row>
    <row r="21" spans="1:11" x14ac:dyDescent="0.25">
      <c r="A21" s="101"/>
      <c r="B21" s="205" t="s">
        <v>257</v>
      </c>
      <c r="C21" s="102"/>
      <c r="D21" s="96"/>
      <c r="E21" s="96"/>
      <c r="F21" s="96"/>
      <c r="G21" s="188"/>
      <c r="H21" s="188"/>
      <c r="I21" s="188"/>
      <c r="J21" s="184"/>
      <c r="K21" s="184"/>
    </row>
    <row r="22" spans="1:11" x14ac:dyDescent="0.25">
      <c r="A22" s="101"/>
      <c r="B22" s="72" t="s">
        <v>134</v>
      </c>
      <c r="C22" s="102"/>
      <c r="D22" s="96" t="s">
        <v>258</v>
      </c>
      <c r="E22" s="206" t="s">
        <v>259</v>
      </c>
      <c r="F22" s="206"/>
      <c r="G22" s="188">
        <v>1</v>
      </c>
      <c r="H22" s="188"/>
      <c r="I22" s="188"/>
      <c r="J22" s="184">
        <v>126175</v>
      </c>
      <c r="K22" s="184">
        <v>129675</v>
      </c>
    </row>
    <row r="23" spans="1:11" x14ac:dyDescent="0.25">
      <c r="A23" s="101"/>
      <c r="B23" s="72" t="s">
        <v>134</v>
      </c>
      <c r="C23" s="102"/>
      <c r="D23" s="96" t="s">
        <v>260</v>
      </c>
      <c r="E23" s="206" t="s">
        <v>261</v>
      </c>
      <c r="F23" s="206"/>
      <c r="G23" s="188">
        <v>1</v>
      </c>
      <c r="H23" s="188"/>
      <c r="I23" s="188"/>
      <c r="J23" s="184">
        <v>89610</v>
      </c>
      <c r="K23" s="184">
        <v>92500</v>
      </c>
    </row>
    <row r="24" spans="1:11" x14ac:dyDescent="0.25">
      <c r="A24" s="101"/>
      <c r="B24" s="72" t="s">
        <v>134</v>
      </c>
      <c r="C24" s="102"/>
      <c r="D24" s="96" t="s">
        <v>260</v>
      </c>
      <c r="E24" s="206" t="s">
        <v>262</v>
      </c>
      <c r="F24" s="206"/>
      <c r="G24" s="188">
        <v>1</v>
      </c>
      <c r="H24" s="188"/>
      <c r="I24" s="188"/>
      <c r="J24" s="184">
        <v>101209.86</v>
      </c>
      <c r="K24" s="184">
        <v>101000</v>
      </c>
    </row>
    <row r="25" spans="1:11" x14ac:dyDescent="0.25">
      <c r="A25" s="101"/>
      <c r="B25" s="72"/>
      <c r="C25" s="102"/>
      <c r="D25" s="96"/>
      <c r="E25" s="96"/>
      <c r="F25" s="96"/>
      <c r="G25" s="188"/>
      <c r="H25" s="188"/>
      <c r="I25" s="188"/>
      <c r="J25" s="184"/>
      <c r="K25" s="184"/>
    </row>
    <row r="26" spans="1:11" x14ac:dyDescent="0.25">
      <c r="A26" s="101"/>
      <c r="B26" s="205" t="s">
        <v>263</v>
      </c>
      <c r="C26" s="102"/>
      <c r="D26" s="96"/>
      <c r="E26" s="96"/>
      <c r="F26" s="96"/>
      <c r="G26" s="188"/>
      <c r="H26" s="188"/>
      <c r="I26" s="188"/>
      <c r="J26" s="184"/>
      <c r="K26" s="184"/>
    </row>
    <row r="27" spans="1:11" x14ac:dyDescent="0.25">
      <c r="A27" s="101"/>
      <c r="B27" s="72" t="s">
        <v>134</v>
      </c>
      <c r="C27" s="102"/>
      <c r="D27" s="96" t="s">
        <v>264</v>
      </c>
      <c r="E27" s="96" t="s">
        <v>265</v>
      </c>
      <c r="F27" s="96"/>
      <c r="G27" s="188">
        <v>1</v>
      </c>
      <c r="H27" s="188"/>
      <c r="I27" s="188"/>
      <c r="J27" s="184">
        <v>117935.16480000001</v>
      </c>
      <c r="K27" s="184">
        <v>121435.16480000001</v>
      </c>
    </row>
    <row r="28" spans="1:11" x14ac:dyDescent="0.25">
      <c r="A28" s="101"/>
      <c r="B28" s="72" t="s">
        <v>134</v>
      </c>
      <c r="C28" s="102"/>
      <c r="D28" s="96" t="s">
        <v>266</v>
      </c>
      <c r="E28" s="207" t="s">
        <v>267</v>
      </c>
      <c r="F28" s="207"/>
      <c r="G28" s="188">
        <v>1</v>
      </c>
      <c r="H28" s="188"/>
      <c r="I28" s="188"/>
      <c r="J28" s="184">
        <v>96000</v>
      </c>
      <c r="K28" s="184">
        <v>90000</v>
      </c>
    </row>
    <row r="29" spans="1:11" x14ac:dyDescent="0.25">
      <c r="A29" s="101"/>
      <c r="B29" s="72" t="s">
        <v>134</v>
      </c>
      <c r="C29" s="102"/>
      <c r="D29" s="96" t="s">
        <v>266</v>
      </c>
      <c r="E29" s="96" t="s">
        <v>268</v>
      </c>
      <c r="F29" s="96"/>
      <c r="G29" s="188">
        <v>1</v>
      </c>
      <c r="H29" s="188"/>
      <c r="I29" s="188"/>
      <c r="J29" s="184">
        <v>89610</v>
      </c>
      <c r="K29" s="184">
        <v>92110</v>
      </c>
    </row>
    <row r="30" spans="1:11" x14ac:dyDescent="0.25">
      <c r="A30" s="101"/>
      <c r="B30" s="208" t="s">
        <v>159</v>
      </c>
      <c r="C30" s="99"/>
      <c r="D30" s="209"/>
      <c r="E30" s="209"/>
      <c r="F30" s="209"/>
      <c r="G30" s="210"/>
      <c r="H30" s="210"/>
      <c r="I30" s="210"/>
      <c r="J30" s="211"/>
      <c r="K30" s="211"/>
    </row>
    <row r="31" spans="1:11" x14ac:dyDescent="0.25">
      <c r="A31" s="101"/>
      <c r="B31" s="212" t="s">
        <v>160</v>
      </c>
      <c r="C31" s="212"/>
      <c r="D31" s="213"/>
      <c r="E31" s="213"/>
      <c r="F31" s="213"/>
      <c r="G31" s="214"/>
      <c r="H31" s="214"/>
      <c r="I31" s="214"/>
      <c r="J31" s="215">
        <v>9</v>
      </c>
      <c r="K31" s="215">
        <v>9</v>
      </c>
    </row>
    <row r="32" spans="1:11" x14ac:dyDescent="0.25">
      <c r="A32" s="101"/>
      <c r="B32" s="99" t="s">
        <v>161</v>
      </c>
      <c r="C32" s="99"/>
      <c r="D32" s="209"/>
      <c r="E32" s="209"/>
      <c r="F32" s="209"/>
      <c r="G32" s="210"/>
      <c r="H32" s="210"/>
      <c r="I32" s="210"/>
      <c r="J32" s="216">
        <v>125.66666666666667</v>
      </c>
      <c r="K32" s="216">
        <v>125.66666666666667</v>
      </c>
    </row>
    <row r="33" spans="1:11" x14ac:dyDescent="0.25">
      <c r="A33" s="101"/>
      <c r="B33" s="72"/>
      <c r="C33" s="72"/>
      <c r="D33" s="96"/>
      <c r="E33" s="96"/>
      <c r="F33" s="96"/>
      <c r="G33" s="188"/>
      <c r="H33" s="188"/>
      <c r="I33" s="188"/>
      <c r="J33" s="184"/>
      <c r="K33" s="184"/>
    </row>
    <row r="34" spans="1:11" x14ac:dyDescent="0.25">
      <c r="A34"/>
      <c r="B34" s="195" t="s">
        <v>135</v>
      </c>
      <c r="C34" s="195"/>
      <c r="D34" s="196"/>
      <c r="E34" s="196"/>
      <c r="F34" s="196"/>
      <c r="G34" s="197"/>
      <c r="H34" s="198"/>
      <c r="I34" s="198"/>
      <c r="J34" s="199"/>
      <c r="K34" s="199"/>
    </row>
    <row r="35" spans="1:11" x14ac:dyDescent="0.25">
      <c r="A35"/>
      <c r="B35" s="200" t="s">
        <v>269</v>
      </c>
      <c r="C35" s="201"/>
      <c r="D35" s="202"/>
      <c r="E35" s="202"/>
      <c r="F35" s="202"/>
      <c r="G35" s="203"/>
      <c r="H35" s="203"/>
      <c r="I35" s="203"/>
      <c r="J35" s="204"/>
      <c r="K35" s="204"/>
    </row>
    <row r="36" spans="1:11" x14ac:dyDescent="0.25">
      <c r="A36" s="101"/>
      <c r="B36" s="72"/>
      <c r="C36" s="102"/>
      <c r="D36" s="96"/>
      <c r="E36" s="104"/>
      <c r="F36" s="104"/>
      <c r="G36" s="188"/>
      <c r="H36" s="188"/>
      <c r="I36" s="188"/>
      <c r="J36" s="184"/>
      <c r="K36" s="184"/>
    </row>
    <row r="37" spans="1:11" x14ac:dyDescent="0.25">
      <c r="A37" s="101"/>
      <c r="B37" s="205" t="s">
        <v>270</v>
      </c>
      <c r="C37" s="102"/>
      <c r="D37" s="96"/>
      <c r="E37" s="104"/>
      <c r="F37" s="104"/>
      <c r="G37" s="188"/>
      <c r="H37" s="188"/>
      <c r="I37" s="188"/>
      <c r="J37" s="184"/>
      <c r="K37" s="184"/>
    </row>
    <row r="38" spans="1:11" x14ac:dyDescent="0.25">
      <c r="A38" s="101"/>
      <c r="B38" s="72" t="s">
        <v>135</v>
      </c>
      <c r="C38" s="102"/>
      <c r="D38" s="96" t="s">
        <v>271</v>
      </c>
      <c r="E38" s="104" t="s">
        <v>272</v>
      </c>
      <c r="F38" s="104"/>
      <c r="G38" s="188">
        <v>1</v>
      </c>
      <c r="H38" s="188"/>
      <c r="I38" s="188"/>
      <c r="J38" s="184">
        <v>70718</v>
      </c>
      <c r="K38" s="184">
        <v>73000</v>
      </c>
    </row>
    <row r="39" spans="1:11" x14ac:dyDescent="0.25">
      <c r="A39" s="103"/>
      <c r="B39" s="72" t="s">
        <v>135</v>
      </c>
      <c r="C39" s="102"/>
      <c r="D39" s="96" t="s">
        <v>271</v>
      </c>
      <c r="E39" s="104" t="s">
        <v>273</v>
      </c>
      <c r="F39" s="104"/>
      <c r="G39" s="188">
        <v>1</v>
      </c>
      <c r="H39" s="188"/>
      <c r="I39" s="188"/>
      <c r="J39" s="184">
        <v>62774</v>
      </c>
      <c r="K39" s="184">
        <v>67000</v>
      </c>
    </row>
    <row r="40" spans="1:11" x14ac:dyDescent="0.25">
      <c r="A40" s="103"/>
      <c r="B40" s="72" t="s">
        <v>135</v>
      </c>
      <c r="C40" s="102"/>
      <c r="D40" s="96" t="s">
        <v>271</v>
      </c>
      <c r="E40" s="104" t="s">
        <v>274</v>
      </c>
      <c r="F40" s="104"/>
      <c r="G40" s="188">
        <v>1</v>
      </c>
      <c r="H40" s="188"/>
      <c r="I40" s="188"/>
      <c r="J40" s="184">
        <v>53508</v>
      </c>
      <c r="K40" s="184">
        <v>61000</v>
      </c>
    </row>
    <row r="41" spans="1:11" x14ac:dyDescent="0.25">
      <c r="A41" s="103"/>
      <c r="B41" s="72" t="s">
        <v>135</v>
      </c>
      <c r="C41" s="102"/>
      <c r="D41" s="96" t="s">
        <v>271</v>
      </c>
      <c r="E41" s="104" t="s">
        <v>275</v>
      </c>
      <c r="F41" s="104"/>
      <c r="G41" s="188">
        <v>1</v>
      </c>
      <c r="H41" s="188"/>
      <c r="I41" s="188"/>
      <c r="J41" s="184">
        <v>50500</v>
      </c>
      <c r="K41" s="184">
        <v>59000</v>
      </c>
    </row>
    <row r="42" spans="1:11" x14ac:dyDescent="0.25">
      <c r="A42" s="103"/>
      <c r="B42" s="72" t="s">
        <v>135</v>
      </c>
      <c r="C42" s="102"/>
      <c r="D42" s="96" t="s">
        <v>276</v>
      </c>
      <c r="E42" s="207" t="s">
        <v>277</v>
      </c>
      <c r="F42" s="207"/>
      <c r="G42" s="188">
        <v>1</v>
      </c>
      <c r="H42" s="188"/>
      <c r="I42" s="188"/>
      <c r="J42" s="184">
        <v>53508</v>
      </c>
      <c r="K42" s="184">
        <v>69000</v>
      </c>
    </row>
    <row r="43" spans="1:11" x14ac:dyDescent="0.25">
      <c r="A43" s="103"/>
      <c r="B43" s="72" t="s">
        <v>135</v>
      </c>
      <c r="C43" s="102"/>
      <c r="D43" s="96" t="s">
        <v>276</v>
      </c>
      <c r="E43" s="104" t="s">
        <v>278</v>
      </c>
      <c r="F43" s="104"/>
      <c r="G43" s="188">
        <v>1</v>
      </c>
      <c r="H43" s="188"/>
      <c r="I43" s="188"/>
      <c r="J43" s="184">
        <v>59323</v>
      </c>
      <c r="K43" s="184">
        <v>63000</v>
      </c>
    </row>
    <row r="44" spans="1:11" x14ac:dyDescent="0.25">
      <c r="A44" s="103"/>
      <c r="B44" s="72" t="s">
        <v>135</v>
      </c>
      <c r="C44" s="102"/>
      <c r="D44" s="96" t="s">
        <v>279</v>
      </c>
      <c r="E44" s="104" t="s">
        <v>280</v>
      </c>
      <c r="F44" s="104"/>
      <c r="G44" s="188">
        <v>1</v>
      </c>
      <c r="H44" s="188"/>
      <c r="I44" s="188"/>
      <c r="J44" s="184">
        <v>59323</v>
      </c>
      <c r="K44" s="184">
        <v>63000</v>
      </c>
    </row>
    <row r="45" spans="1:11" x14ac:dyDescent="0.25">
      <c r="A45" s="103"/>
      <c r="B45" s="72" t="s">
        <v>135</v>
      </c>
      <c r="C45" s="102"/>
      <c r="D45" s="96" t="s">
        <v>279</v>
      </c>
      <c r="E45" s="104" t="s">
        <v>281</v>
      </c>
      <c r="F45" s="104"/>
      <c r="G45" s="188">
        <v>1</v>
      </c>
      <c r="H45" s="188"/>
      <c r="I45" s="188"/>
      <c r="J45" s="184">
        <v>62774</v>
      </c>
      <c r="K45" s="184">
        <v>67000</v>
      </c>
    </row>
    <row r="46" spans="1:11" x14ac:dyDescent="0.25">
      <c r="A46" s="103"/>
      <c r="B46" s="72" t="s">
        <v>135</v>
      </c>
      <c r="C46" s="102"/>
      <c r="D46" s="96" t="s">
        <v>282</v>
      </c>
      <c r="E46" s="104" t="s">
        <v>283</v>
      </c>
      <c r="F46" s="104"/>
      <c r="G46" s="188">
        <v>1</v>
      </c>
      <c r="H46" s="188"/>
      <c r="I46" s="188"/>
      <c r="J46" s="184">
        <v>64984</v>
      </c>
      <c r="K46" s="184">
        <v>69000</v>
      </c>
    </row>
    <row r="47" spans="1:11" x14ac:dyDescent="0.25">
      <c r="A47" s="103"/>
      <c r="B47" s="72" t="s">
        <v>135</v>
      </c>
      <c r="C47" s="102"/>
      <c r="D47" s="96" t="s">
        <v>282</v>
      </c>
      <c r="E47" s="104" t="s">
        <v>284</v>
      </c>
      <c r="F47" s="104"/>
      <c r="G47" s="188">
        <v>1</v>
      </c>
      <c r="H47" s="188"/>
      <c r="I47" s="188"/>
      <c r="J47" s="184">
        <v>50500</v>
      </c>
      <c r="K47" s="184">
        <v>59000</v>
      </c>
    </row>
    <row r="48" spans="1:11" x14ac:dyDescent="0.25">
      <c r="A48" s="103"/>
      <c r="B48" s="72" t="s">
        <v>135</v>
      </c>
      <c r="C48" s="102"/>
      <c r="D48" s="96" t="s">
        <v>285</v>
      </c>
      <c r="E48" s="104" t="s">
        <v>286</v>
      </c>
      <c r="F48" s="104"/>
      <c r="G48" s="188">
        <v>1</v>
      </c>
      <c r="H48" s="188"/>
      <c r="I48" s="188"/>
      <c r="J48" s="184">
        <v>64984</v>
      </c>
      <c r="K48" s="184">
        <v>69000</v>
      </c>
    </row>
    <row r="49" spans="1:11" x14ac:dyDescent="0.25">
      <c r="A49" s="103"/>
      <c r="B49" s="72" t="s">
        <v>135</v>
      </c>
      <c r="C49" s="102"/>
      <c r="D49" s="96" t="s">
        <v>285</v>
      </c>
      <c r="E49" s="104" t="s">
        <v>287</v>
      </c>
      <c r="F49" s="104"/>
      <c r="G49" s="188">
        <v>1</v>
      </c>
      <c r="H49" s="188"/>
      <c r="I49" s="188"/>
      <c r="J49" s="184">
        <v>62774</v>
      </c>
      <c r="K49" s="184">
        <v>67000</v>
      </c>
    </row>
    <row r="50" spans="1:11" x14ac:dyDescent="0.25">
      <c r="A50" s="103"/>
      <c r="B50" s="72" t="s">
        <v>135</v>
      </c>
      <c r="C50" s="102"/>
      <c r="D50" s="96" t="s">
        <v>288</v>
      </c>
      <c r="E50" s="104" t="s">
        <v>289</v>
      </c>
      <c r="F50" s="104"/>
      <c r="G50" s="188">
        <v>1</v>
      </c>
      <c r="H50" s="188"/>
      <c r="I50" s="188"/>
      <c r="J50" s="184">
        <v>64984</v>
      </c>
      <c r="K50" s="184">
        <v>69000</v>
      </c>
    </row>
    <row r="51" spans="1:11" x14ac:dyDescent="0.25">
      <c r="A51" s="103"/>
      <c r="B51" s="72" t="s">
        <v>135</v>
      </c>
      <c r="C51" s="102"/>
      <c r="D51" s="96" t="s">
        <v>288</v>
      </c>
      <c r="E51" s="104" t="s">
        <v>290</v>
      </c>
      <c r="F51" s="104"/>
      <c r="G51" s="188">
        <v>1</v>
      </c>
      <c r="H51" s="188"/>
      <c r="I51" s="188"/>
      <c r="J51" s="184">
        <v>84371</v>
      </c>
      <c r="K51" s="184">
        <v>89644</v>
      </c>
    </row>
    <row r="52" spans="1:11" x14ac:dyDescent="0.25">
      <c r="A52" s="101"/>
      <c r="B52" s="72" t="s">
        <v>135</v>
      </c>
      <c r="C52" s="102"/>
      <c r="D52" s="96" t="s">
        <v>291</v>
      </c>
      <c r="E52" s="104" t="s">
        <v>292</v>
      </c>
      <c r="F52" s="104"/>
      <c r="G52" s="188">
        <v>1</v>
      </c>
      <c r="H52" s="188"/>
      <c r="I52" s="188"/>
      <c r="J52" s="184">
        <v>70718</v>
      </c>
      <c r="K52" s="184">
        <v>73000</v>
      </c>
    </row>
    <row r="53" spans="1:11" x14ac:dyDescent="0.25">
      <c r="A53" s="103"/>
      <c r="B53" s="72" t="s">
        <v>135</v>
      </c>
      <c r="C53" s="102"/>
      <c r="D53" s="96" t="s">
        <v>293</v>
      </c>
      <c r="E53" s="104" t="s">
        <v>294</v>
      </c>
      <c r="F53" s="104"/>
      <c r="G53" s="188">
        <v>1</v>
      </c>
      <c r="H53" s="188"/>
      <c r="I53" s="188"/>
      <c r="J53" s="184">
        <v>73577</v>
      </c>
      <c r="K53" s="184">
        <v>76455</v>
      </c>
    </row>
    <row r="54" spans="1:11" x14ac:dyDescent="0.25">
      <c r="A54" s="103"/>
      <c r="B54" s="72" t="s">
        <v>135</v>
      </c>
      <c r="C54" s="102"/>
      <c r="D54" s="96" t="s">
        <v>295</v>
      </c>
      <c r="E54" s="104" t="s">
        <v>296</v>
      </c>
      <c r="F54" s="104"/>
      <c r="G54" s="188">
        <v>1</v>
      </c>
      <c r="H54" s="188"/>
      <c r="I54" s="188"/>
      <c r="J54" s="184">
        <v>67841</v>
      </c>
      <c r="K54" s="184">
        <v>71000</v>
      </c>
    </row>
    <row r="55" spans="1:11" x14ac:dyDescent="0.25">
      <c r="A55" s="103"/>
      <c r="B55" s="72" t="s">
        <v>135</v>
      </c>
      <c r="C55" s="102"/>
      <c r="D55" s="96" t="s">
        <v>297</v>
      </c>
      <c r="E55" s="104" t="s">
        <v>298</v>
      </c>
      <c r="F55" s="104"/>
      <c r="G55" s="188">
        <v>1</v>
      </c>
      <c r="H55" s="188"/>
      <c r="I55" s="188"/>
      <c r="J55" s="184">
        <v>83059</v>
      </c>
      <c r="K55" s="184">
        <v>84371</v>
      </c>
    </row>
    <row r="56" spans="1:11" x14ac:dyDescent="0.25">
      <c r="A56" s="103"/>
      <c r="B56" s="72"/>
      <c r="C56" s="102"/>
      <c r="D56" s="96"/>
      <c r="E56" s="104"/>
      <c r="F56" s="104"/>
      <c r="G56" s="188"/>
      <c r="H56" s="188"/>
      <c r="I56" s="188"/>
      <c r="J56" s="184"/>
      <c r="K56" s="184"/>
    </row>
    <row r="57" spans="1:11" x14ac:dyDescent="0.25">
      <c r="A57" s="103"/>
      <c r="B57" s="205" t="s">
        <v>299</v>
      </c>
      <c r="C57" s="102"/>
      <c r="D57" s="96"/>
      <c r="E57" s="104"/>
      <c r="F57" s="104"/>
      <c r="G57" s="188"/>
      <c r="H57" s="188"/>
      <c r="I57" s="188"/>
      <c r="J57" s="184"/>
      <c r="K57" s="184"/>
    </row>
    <row r="58" spans="1:11" x14ac:dyDescent="0.25">
      <c r="A58" s="103"/>
      <c r="B58" s="72" t="s">
        <v>135</v>
      </c>
      <c r="C58" s="72"/>
      <c r="D58" s="96" t="s">
        <v>300</v>
      </c>
      <c r="E58" s="207" t="s">
        <v>301</v>
      </c>
      <c r="F58" s="207"/>
      <c r="G58" s="188">
        <v>1</v>
      </c>
      <c r="H58" s="188"/>
      <c r="I58" s="188"/>
      <c r="J58" s="184">
        <v>50500</v>
      </c>
      <c r="K58" s="184">
        <v>79562</v>
      </c>
    </row>
    <row r="59" spans="1:11" x14ac:dyDescent="0.25">
      <c r="A59" s="103"/>
      <c r="B59" s="72" t="s">
        <v>135</v>
      </c>
      <c r="C59" s="72"/>
      <c r="D59" s="96" t="s">
        <v>302</v>
      </c>
      <c r="E59" s="217" t="s">
        <v>303</v>
      </c>
      <c r="F59" s="217"/>
      <c r="G59" s="188">
        <v>1</v>
      </c>
      <c r="H59" s="188"/>
      <c r="I59" s="188"/>
      <c r="J59" s="184">
        <v>69051.399999999994</v>
      </c>
      <c r="K59" s="184">
        <v>73700</v>
      </c>
    </row>
    <row r="60" spans="1:11" x14ac:dyDescent="0.25">
      <c r="A60" s="103"/>
      <c r="B60" s="72" t="s">
        <v>135</v>
      </c>
      <c r="C60" s="72"/>
      <c r="D60" s="96" t="s">
        <v>304</v>
      </c>
      <c r="E60" s="207" t="s">
        <v>305</v>
      </c>
      <c r="F60" s="207"/>
      <c r="G60" s="188">
        <v>1</v>
      </c>
      <c r="H60" s="188"/>
      <c r="I60" s="188"/>
      <c r="J60" s="184">
        <v>64984</v>
      </c>
      <c r="K60" s="184">
        <v>59000</v>
      </c>
    </row>
    <row r="61" spans="1:11" x14ac:dyDescent="0.25">
      <c r="A61" s="103"/>
      <c r="B61" s="72" t="s">
        <v>135</v>
      </c>
      <c r="C61" s="72"/>
      <c r="D61" s="96" t="s">
        <v>306</v>
      </c>
      <c r="E61" s="207" t="s">
        <v>307</v>
      </c>
      <c r="F61" s="207"/>
      <c r="G61" s="188">
        <v>1</v>
      </c>
      <c r="H61" s="188"/>
      <c r="I61" s="188"/>
      <c r="J61" s="184">
        <v>50500</v>
      </c>
      <c r="K61" s="184">
        <v>59000</v>
      </c>
    </row>
    <row r="62" spans="1:11" x14ac:dyDescent="0.25">
      <c r="A62" s="103"/>
      <c r="B62" s="72" t="s">
        <v>135</v>
      </c>
      <c r="C62" s="72"/>
      <c r="D62" s="96" t="s">
        <v>308</v>
      </c>
      <c r="E62" s="104" t="s">
        <v>309</v>
      </c>
      <c r="F62" s="104"/>
      <c r="G62" s="188">
        <v>1</v>
      </c>
      <c r="H62" s="188"/>
      <c r="I62" s="188"/>
      <c r="J62" s="184">
        <v>47600</v>
      </c>
      <c r="K62" s="184">
        <v>57000</v>
      </c>
    </row>
    <row r="63" spans="1:11" x14ac:dyDescent="0.25">
      <c r="A63" s="103"/>
      <c r="B63" s="72" t="s">
        <v>135</v>
      </c>
      <c r="C63" s="72"/>
      <c r="D63" s="96" t="s">
        <v>310</v>
      </c>
      <c r="E63" s="104" t="s">
        <v>311</v>
      </c>
      <c r="F63" s="104"/>
      <c r="G63" s="188">
        <v>1</v>
      </c>
      <c r="H63" s="188"/>
      <c r="I63" s="188"/>
      <c r="J63" s="184">
        <v>89644</v>
      </c>
      <c r="K63" s="184">
        <v>90598</v>
      </c>
    </row>
    <row r="64" spans="1:11" x14ac:dyDescent="0.25">
      <c r="A64" s="103"/>
      <c r="B64" s="72" t="s">
        <v>135</v>
      </c>
      <c r="C64" s="72"/>
      <c r="D64" s="96" t="s">
        <v>312</v>
      </c>
      <c r="E64" s="104" t="s">
        <v>313</v>
      </c>
      <c r="F64" s="104"/>
      <c r="G64" s="188">
        <v>1</v>
      </c>
      <c r="H64" s="188"/>
      <c r="I64" s="188"/>
      <c r="J64" s="184">
        <v>53508</v>
      </c>
      <c r="K64" s="184">
        <v>61000</v>
      </c>
    </row>
    <row r="65" spans="1:11" x14ac:dyDescent="0.25">
      <c r="A65" s="103"/>
      <c r="B65" s="72" t="s">
        <v>135</v>
      </c>
      <c r="C65" s="72"/>
      <c r="D65" s="96" t="s">
        <v>314</v>
      </c>
      <c r="E65" s="217" t="s">
        <v>303</v>
      </c>
      <c r="F65" s="217"/>
      <c r="G65" s="188">
        <v>1</v>
      </c>
      <c r="H65" s="188"/>
      <c r="I65" s="188"/>
      <c r="J65" s="184">
        <v>47600</v>
      </c>
      <c r="K65" s="184">
        <v>67000</v>
      </c>
    </row>
    <row r="66" spans="1:11" x14ac:dyDescent="0.25">
      <c r="A66" s="103"/>
      <c r="B66" s="72" t="s">
        <v>135</v>
      </c>
      <c r="C66" s="72"/>
      <c r="D66" s="96" t="s">
        <v>315</v>
      </c>
      <c r="E66" s="104" t="s">
        <v>316</v>
      </c>
      <c r="F66" s="104"/>
      <c r="G66" s="188">
        <v>1</v>
      </c>
      <c r="H66" s="188"/>
      <c r="I66" s="188"/>
      <c r="J66" s="184">
        <v>53508</v>
      </c>
      <c r="K66" s="184">
        <v>61000</v>
      </c>
    </row>
    <row r="67" spans="1:11" x14ac:dyDescent="0.25">
      <c r="A67" s="103"/>
      <c r="B67" s="72" t="s">
        <v>135</v>
      </c>
      <c r="C67" s="72"/>
      <c r="D67" s="96" t="s">
        <v>317</v>
      </c>
      <c r="E67" s="217" t="s">
        <v>303</v>
      </c>
      <c r="F67" s="217"/>
      <c r="G67" s="188">
        <v>1</v>
      </c>
      <c r="H67" s="188"/>
      <c r="I67" s="188"/>
      <c r="J67" s="184">
        <v>47600</v>
      </c>
      <c r="K67" s="184">
        <v>67000</v>
      </c>
    </row>
    <row r="68" spans="1:11" x14ac:dyDescent="0.25">
      <c r="A68" s="103"/>
      <c r="B68" s="72" t="s">
        <v>135</v>
      </c>
      <c r="C68" s="72"/>
      <c r="D68" s="96" t="s">
        <v>318</v>
      </c>
      <c r="E68" s="217" t="s">
        <v>303</v>
      </c>
      <c r="F68" s="217"/>
      <c r="G68" s="188">
        <v>1</v>
      </c>
      <c r="H68" s="188"/>
      <c r="I68" s="188"/>
      <c r="J68" s="184">
        <v>59323</v>
      </c>
      <c r="K68" s="184">
        <v>67000</v>
      </c>
    </row>
    <row r="69" spans="1:11" x14ac:dyDescent="0.25">
      <c r="A69" s="103"/>
      <c r="B69" s="72" t="s">
        <v>135</v>
      </c>
      <c r="C69" s="72"/>
      <c r="D69" s="96" t="s">
        <v>319</v>
      </c>
      <c r="E69" s="104" t="s">
        <v>320</v>
      </c>
      <c r="F69" s="104"/>
      <c r="G69" s="188">
        <v>1</v>
      </c>
      <c r="H69" s="188"/>
      <c r="I69" s="188"/>
      <c r="J69" s="184">
        <v>50500</v>
      </c>
      <c r="K69" s="184">
        <v>59000</v>
      </c>
    </row>
    <row r="70" spans="1:11" x14ac:dyDescent="0.25">
      <c r="A70" s="103"/>
      <c r="B70" s="72" t="s">
        <v>135</v>
      </c>
      <c r="C70" s="72"/>
      <c r="D70" s="96" t="s">
        <v>321</v>
      </c>
      <c r="E70" s="207" t="s">
        <v>322</v>
      </c>
      <c r="F70" s="207"/>
      <c r="G70" s="188">
        <v>1</v>
      </c>
      <c r="H70" s="188"/>
      <c r="I70" s="188"/>
      <c r="J70" s="184">
        <v>61067</v>
      </c>
      <c r="K70" s="184">
        <v>55000</v>
      </c>
    </row>
    <row r="71" spans="1:11" x14ac:dyDescent="0.25">
      <c r="A71" s="103"/>
      <c r="B71" s="72" t="s">
        <v>135</v>
      </c>
      <c r="C71" s="72"/>
      <c r="D71" s="96" t="s">
        <v>323</v>
      </c>
      <c r="E71" s="104" t="s">
        <v>324</v>
      </c>
      <c r="F71" s="104"/>
      <c r="G71" s="188">
        <v>1</v>
      </c>
      <c r="H71" s="188"/>
      <c r="I71" s="188"/>
      <c r="J71" s="184">
        <v>53508</v>
      </c>
      <c r="K71" s="184">
        <v>61000</v>
      </c>
    </row>
    <row r="72" spans="1:11" x14ac:dyDescent="0.25">
      <c r="A72" s="103"/>
      <c r="B72" s="72" t="s">
        <v>135</v>
      </c>
      <c r="C72" s="72"/>
      <c r="D72" s="96" t="s">
        <v>325</v>
      </c>
      <c r="E72" s="104" t="s">
        <v>326</v>
      </c>
      <c r="F72" s="104"/>
      <c r="G72" s="188">
        <v>1</v>
      </c>
      <c r="H72" s="188"/>
      <c r="I72" s="188"/>
      <c r="J72" s="184">
        <v>73577</v>
      </c>
      <c r="K72" s="184">
        <v>76455</v>
      </c>
    </row>
    <row r="73" spans="1:11" x14ac:dyDescent="0.25">
      <c r="A73" s="103"/>
      <c r="B73" s="72" t="s">
        <v>135</v>
      </c>
      <c r="C73" s="72"/>
      <c r="D73" s="96" t="s">
        <v>327</v>
      </c>
      <c r="E73" s="104" t="s">
        <v>328</v>
      </c>
      <c r="F73" s="104"/>
      <c r="G73" s="188">
        <v>1</v>
      </c>
      <c r="H73" s="188"/>
      <c r="I73" s="188"/>
      <c r="J73" s="184">
        <v>69051.399999999994</v>
      </c>
      <c r="K73" s="184">
        <v>73700</v>
      </c>
    </row>
    <row r="74" spans="1:11" x14ac:dyDescent="0.25">
      <c r="A74" s="103"/>
      <c r="B74" s="72" t="s">
        <v>135</v>
      </c>
      <c r="C74" s="72"/>
      <c r="D74" s="96" t="s">
        <v>329</v>
      </c>
      <c r="E74" s="104" t="s">
        <v>330</v>
      </c>
      <c r="F74" s="104"/>
      <c r="G74" s="188">
        <v>1</v>
      </c>
      <c r="H74" s="188"/>
      <c r="I74" s="188"/>
      <c r="J74" s="184">
        <v>80874</v>
      </c>
      <c r="K74" s="184">
        <v>83059</v>
      </c>
    </row>
    <row r="75" spans="1:11" x14ac:dyDescent="0.25">
      <c r="A75" s="103"/>
      <c r="B75" s="72" t="s">
        <v>135</v>
      </c>
      <c r="C75" s="72"/>
      <c r="D75" s="96" t="s">
        <v>331</v>
      </c>
      <c r="E75" s="104" t="s">
        <v>332</v>
      </c>
      <c r="F75" s="104"/>
      <c r="G75" s="188">
        <v>1</v>
      </c>
      <c r="H75" s="188"/>
      <c r="I75" s="188"/>
      <c r="J75" s="184">
        <v>61067</v>
      </c>
      <c r="K75" s="184">
        <v>65000</v>
      </c>
    </row>
    <row r="76" spans="1:11" x14ac:dyDescent="0.25">
      <c r="A76" s="103"/>
      <c r="B76" s="72" t="s">
        <v>135</v>
      </c>
      <c r="C76" s="72"/>
      <c r="D76" s="96" t="s">
        <v>333</v>
      </c>
      <c r="E76" s="104" t="s">
        <v>334</v>
      </c>
      <c r="F76" s="104"/>
      <c r="G76" s="188">
        <v>1</v>
      </c>
      <c r="H76" s="188"/>
      <c r="I76" s="188"/>
      <c r="J76" s="184">
        <v>50500</v>
      </c>
      <c r="K76" s="184">
        <v>59000</v>
      </c>
    </row>
    <row r="77" spans="1:11" x14ac:dyDescent="0.25">
      <c r="A77" s="103"/>
      <c r="B77" s="72" t="s">
        <v>135</v>
      </c>
      <c r="C77" s="72"/>
      <c r="D77" s="96" t="s">
        <v>335</v>
      </c>
      <c r="E77" s="104" t="s">
        <v>336</v>
      </c>
      <c r="F77" s="104"/>
      <c r="G77" s="188">
        <v>1</v>
      </c>
      <c r="H77" s="188"/>
      <c r="I77" s="188"/>
      <c r="J77" s="184">
        <v>62774</v>
      </c>
      <c r="K77" s="184">
        <v>67000</v>
      </c>
    </row>
    <row r="78" spans="1:11" x14ac:dyDescent="0.25">
      <c r="A78" s="103"/>
      <c r="B78" s="72"/>
      <c r="C78" s="72"/>
      <c r="D78" s="96"/>
      <c r="E78" s="104"/>
      <c r="F78" s="104"/>
      <c r="G78" s="188"/>
      <c r="H78" s="188"/>
      <c r="I78" s="188"/>
      <c r="J78" s="184"/>
      <c r="K78" s="184"/>
    </row>
    <row r="79" spans="1:11" x14ac:dyDescent="0.25">
      <c r="A79" s="103"/>
      <c r="B79" s="72"/>
      <c r="C79" s="72"/>
      <c r="D79" s="96"/>
      <c r="E79" s="104"/>
      <c r="F79" s="104"/>
      <c r="G79" s="188"/>
      <c r="H79" s="188"/>
      <c r="I79" s="188"/>
      <c r="J79" s="184"/>
      <c r="K79" s="184"/>
    </row>
    <row r="80" spans="1:11" x14ac:dyDescent="0.25">
      <c r="B80" s="205" t="s">
        <v>337</v>
      </c>
      <c r="E80" s="218"/>
      <c r="F80" s="218"/>
    </row>
    <row r="81" spans="1:11" x14ac:dyDescent="0.25">
      <c r="A81" s="103"/>
      <c r="B81" s="72" t="s">
        <v>135</v>
      </c>
      <c r="C81" s="72"/>
      <c r="D81" s="96" t="s">
        <v>338</v>
      </c>
      <c r="E81" s="104" t="s">
        <v>339</v>
      </c>
      <c r="F81" s="104"/>
      <c r="G81" s="188">
        <v>1</v>
      </c>
      <c r="H81" s="188"/>
      <c r="I81" s="188"/>
      <c r="J81" s="184">
        <v>70718</v>
      </c>
      <c r="K81" s="184">
        <v>73000</v>
      </c>
    </row>
    <row r="82" spans="1:11" x14ac:dyDescent="0.25">
      <c r="A82" s="103"/>
      <c r="B82" s="72" t="s">
        <v>135</v>
      </c>
      <c r="C82" s="72"/>
      <c r="D82" s="96" t="s">
        <v>340</v>
      </c>
      <c r="E82" s="104" t="s">
        <v>341</v>
      </c>
      <c r="F82" s="104"/>
      <c r="G82" s="188">
        <v>1</v>
      </c>
      <c r="H82" s="188"/>
      <c r="I82" s="188"/>
      <c r="J82" s="184">
        <v>50500</v>
      </c>
      <c r="K82" s="184">
        <v>59000</v>
      </c>
    </row>
    <row r="83" spans="1:11" x14ac:dyDescent="0.25">
      <c r="A83" s="103"/>
      <c r="B83" s="72" t="s">
        <v>135</v>
      </c>
      <c r="C83" s="72"/>
      <c r="D83" s="96" t="s">
        <v>342</v>
      </c>
      <c r="E83" s="104" t="s">
        <v>343</v>
      </c>
      <c r="F83" s="104"/>
      <c r="G83" s="188">
        <v>1</v>
      </c>
      <c r="H83" s="188"/>
      <c r="I83" s="188"/>
      <c r="J83" s="184">
        <v>84100.5</v>
      </c>
      <c r="K83" s="184">
        <v>87518.2</v>
      </c>
    </row>
    <row r="84" spans="1:11" x14ac:dyDescent="0.25">
      <c r="A84" s="103"/>
      <c r="B84" s="72" t="s">
        <v>135</v>
      </c>
      <c r="C84" s="72"/>
      <c r="D84" s="96" t="s">
        <v>344</v>
      </c>
      <c r="E84" s="104" t="s">
        <v>345</v>
      </c>
      <c r="F84" s="104"/>
      <c r="G84" s="188">
        <v>1</v>
      </c>
      <c r="H84" s="188"/>
      <c r="I84" s="188"/>
      <c r="J84" s="184">
        <v>61067</v>
      </c>
      <c r="K84" s="184">
        <v>65000</v>
      </c>
    </row>
    <row r="86" spans="1:11" x14ac:dyDescent="0.25">
      <c r="A86" s="103"/>
      <c r="B86" s="72" t="s">
        <v>135</v>
      </c>
      <c r="C86" s="72"/>
      <c r="D86" s="96" t="s">
        <v>346</v>
      </c>
      <c r="E86" s="104" t="s">
        <v>347</v>
      </c>
      <c r="F86" s="104"/>
      <c r="G86" s="188">
        <v>1</v>
      </c>
      <c r="H86" s="188"/>
      <c r="I86" s="188"/>
      <c r="J86" s="184">
        <v>59323</v>
      </c>
      <c r="K86" s="184">
        <v>57000</v>
      </c>
    </row>
    <row r="87" spans="1:11" x14ac:dyDescent="0.25">
      <c r="A87" s="103"/>
      <c r="B87" s="72" t="s">
        <v>135</v>
      </c>
      <c r="C87" s="72"/>
      <c r="D87" s="96" t="s">
        <v>348</v>
      </c>
      <c r="E87" s="207" t="s">
        <v>349</v>
      </c>
      <c r="F87" s="207"/>
      <c r="G87" s="188">
        <v>1</v>
      </c>
      <c r="H87" s="188"/>
      <c r="I87" s="188"/>
      <c r="J87" s="184">
        <v>76455</v>
      </c>
      <c r="K87" s="184">
        <v>78000</v>
      </c>
    </row>
    <row r="88" spans="1:11" x14ac:dyDescent="0.25">
      <c r="A88" s="103"/>
      <c r="B88" s="72" t="s">
        <v>135</v>
      </c>
      <c r="C88" s="72"/>
      <c r="D88" s="96" t="s">
        <v>350</v>
      </c>
      <c r="E88" s="104" t="s">
        <v>351</v>
      </c>
      <c r="F88" s="104"/>
      <c r="G88" s="188">
        <v>1</v>
      </c>
      <c r="H88" s="188"/>
      <c r="I88" s="188"/>
      <c r="J88" s="184">
        <v>61067</v>
      </c>
      <c r="K88" s="184">
        <v>65000</v>
      </c>
    </row>
    <row r="89" spans="1:11" x14ac:dyDescent="0.25">
      <c r="A89" s="103"/>
      <c r="B89" s="72" t="s">
        <v>135</v>
      </c>
      <c r="C89" s="72"/>
      <c r="D89" s="96" t="s">
        <v>352</v>
      </c>
      <c r="E89" s="104" t="s">
        <v>353</v>
      </c>
      <c r="F89" s="104"/>
      <c r="G89" s="188">
        <v>1</v>
      </c>
      <c r="H89" s="188"/>
      <c r="I89" s="188"/>
      <c r="J89" s="184">
        <v>96115.48</v>
      </c>
      <c r="K89" s="184">
        <v>98615.42</v>
      </c>
    </row>
    <row r="90" spans="1:11" x14ac:dyDescent="0.25">
      <c r="A90" s="103"/>
      <c r="B90" s="72" t="s">
        <v>135</v>
      </c>
      <c r="C90" s="72"/>
      <c r="D90" s="96" t="s">
        <v>354</v>
      </c>
      <c r="E90" s="104" t="s">
        <v>355</v>
      </c>
      <c r="F90" s="104"/>
      <c r="G90" s="220">
        <v>0.75</v>
      </c>
      <c r="H90" s="220"/>
      <c r="I90" s="220"/>
      <c r="J90" s="184">
        <v>60655.5</v>
      </c>
      <c r="K90" s="184">
        <v>62294.25</v>
      </c>
    </row>
    <row r="92" spans="1:11" x14ac:dyDescent="0.25">
      <c r="A92" s="103"/>
      <c r="B92" s="72" t="s">
        <v>135</v>
      </c>
      <c r="C92" s="72"/>
      <c r="D92" s="96" t="s">
        <v>356</v>
      </c>
      <c r="E92" s="217" t="s">
        <v>303</v>
      </c>
      <c r="F92" s="217"/>
      <c r="G92" s="188">
        <v>1</v>
      </c>
      <c r="H92" s="188"/>
      <c r="I92" s="188"/>
      <c r="J92" s="184">
        <v>67841</v>
      </c>
      <c r="K92" s="184">
        <v>67000</v>
      </c>
    </row>
    <row r="93" spans="1:11" x14ac:dyDescent="0.25">
      <c r="A93" s="103"/>
      <c r="B93" s="72" t="s">
        <v>135</v>
      </c>
      <c r="C93" s="72"/>
      <c r="D93" s="96" t="s">
        <v>357</v>
      </c>
      <c r="E93" s="217" t="s">
        <v>303</v>
      </c>
      <c r="F93" s="217"/>
      <c r="G93" s="188">
        <v>1</v>
      </c>
      <c r="H93" s="188"/>
      <c r="I93" s="188"/>
      <c r="J93" s="184">
        <v>59323</v>
      </c>
      <c r="K93" s="184">
        <v>67000</v>
      </c>
    </row>
    <row r="94" spans="1:11" x14ac:dyDescent="0.25">
      <c r="A94" s="103"/>
      <c r="B94" s="72" t="s">
        <v>135</v>
      </c>
      <c r="C94" s="72"/>
      <c r="D94" s="96" t="s">
        <v>358</v>
      </c>
      <c r="E94" s="217" t="s">
        <v>359</v>
      </c>
      <c r="F94" s="217"/>
      <c r="G94" s="188">
        <v>1</v>
      </c>
      <c r="H94" s="188"/>
      <c r="I94" s="188"/>
      <c r="J94" s="184">
        <v>77789.8</v>
      </c>
      <c r="K94" s="184">
        <v>73700</v>
      </c>
    </row>
    <row r="95" spans="1:11" x14ac:dyDescent="0.25">
      <c r="A95" s="103"/>
      <c r="B95" s="72" t="s">
        <v>135</v>
      </c>
      <c r="C95" s="72"/>
      <c r="D95" s="96" t="s">
        <v>360</v>
      </c>
      <c r="E95" s="104" t="s">
        <v>361</v>
      </c>
      <c r="F95" s="104"/>
      <c r="G95" s="188">
        <v>1</v>
      </c>
      <c r="H95" s="188"/>
      <c r="I95" s="188"/>
      <c r="J95" s="184">
        <v>73577</v>
      </c>
      <c r="K95" s="184">
        <v>76455</v>
      </c>
    </row>
    <row r="96" spans="1:11" x14ac:dyDescent="0.25">
      <c r="A96" s="103"/>
      <c r="B96" s="72" t="s">
        <v>135</v>
      </c>
      <c r="C96" s="72"/>
      <c r="D96" s="96" t="s">
        <v>362</v>
      </c>
      <c r="E96" s="217" t="s">
        <v>303</v>
      </c>
      <c r="F96" s="217"/>
      <c r="G96" s="188">
        <v>1</v>
      </c>
      <c r="H96" s="188"/>
      <c r="I96" s="188"/>
      <c r="J96" s="184">
        <v>84100.5</v>
      </c>
      <c r="K96" s="184">
        <v>73700</v>
      </c>
    </row>
    <row r="98" spans="1:11" x14ac:dyDescent="0.25">
      <c r="A98" s="103"/>
      <c r="B98" s="72" t="s">
        <v>135</v>
      </c>
      <c r="C98" s="72"/>
      <c r="D98" s="96" t="s">
        <v>363</v>
      </c>
      <c r="E98" s="104" t="s">
        <v>364</v>
      </c>
      <c r="F98" s="104"/>
      <c r="G98" s="188">
        <v>1</v>
      </c>
      <c r="H98" s="188"/>
      <c r="I98" s="188"/>
      <c r="J98" s="184">
        <v>64984</v>
      </c>
      <c r="K98" s="184">
        <v>69000</v>
      </c>
    </row>
    <row r="99" spans="1:11" x14ac:dyDescent="0.25">
      <c r="A99" s="103"/>
      <c r="B99" s="72" t="s">
        <v>135</v>
      </c>
      <c r="C99" s="72"/>
      <c r="D99" s="96" t="s">
        <v>365</v>
      </c>
      <c r="E99" s="104" t="s">
        <v>366</v>
      </c>
      <c r="F99" s="104"/>
      <c r="G99" s="188">
        <v>1</v>
      </c>
      <c r="H99" s="188"/>
      <c r="I99" s="188"/>
      <c r="J99" s="184">
        <v>89644</v>
      </c>
      <c r="K99" s="184">
        <v>90598</v>
      </c>
    </row>
    <row r="100" spans="1:11" x14ac:dyDescent="0.25">
      <c r="A100" s="103"/>
      <c r="B100" s="72" t="s">
        <v>135</v>
      </c>
      <c r="C100" s="72"/>
      <c r="D100" s="96" t="s">
        <v>367</v>
      </c>
      <c r="E100" s="207" t="s">
        <v>368</v>
      </c>
      <c r="F100" s="207"/>
      <c r="G100" s="188">
        <v>1</v>
      </c>
      <c r="H100" s="188"/>
      <c r="I100" s="188"/>
      <c r="J100" s="184">
        <v>59323</v>
      </c>
      <c r="K100" s="184">
        <v>63000</v>
      </c>
    </row>
    <row r="101" spans="1:11" x14ac:dyDescent="0.25">
      <c r="A101" s="103"/>
      <c r="B101" s="72" t="s">
        <v>135</v>
      </c>
      <c r="C101" s="72"/>
      <c r="D101" s="96" t="s">
        <v>369</v>
      </c>
      <c r="E101" s="104" t="s">
        <v>370</v>
      </c>
      <c r="F101" s="104"/>
      <c r="G101" s="188">
        <v>1</v>
      </c>
      <c r="H101" s="188"/>
      <c r="I101" s="188"/>
      <c r="J101" s="184">
        <v>67841</v>
      </c>
      <c r="K101" s="184">
        <v>71000</v>
      </c>
    </row>
    <row r="102" spans="1:11" x14ac:dyDescent="0.25">
      <c r="A102" s="103"/>
      <c r="B102" s="72"/>
      <c r="C102" s="72"/>
      <c r="D102" s="96"/>
      <c r="E102" s="104"/>
      <c r="F102" s="104"/>
      <c r="G102" s="188"/>
      <c r="H102" s="188"/>
      <c r="I102" s="188"/>
      <c r="J102" s="184"/>
      <c r="K102" s="184"/>
    </row>
    <row r="103" spans="1:11" x14ac:dyDescent="0.25">
      <c r="A103" s="103"/>
      <c r="B103" s="72" t="s">
        <v>135</v>
      </c>
      <c r="C103" s="72"/>
      <c r="D103" s="96" t="s">
        <v>371</v>
      </c>
      <c r="E103" s="104" t="s">
        <v>372</v>
      </c>
      <c r="F103" s="104"/>
      <c r="G103" s="188">
        <v>1</v>
      </c>
      <c r="H103" s="188"/>
      <c r="I103" s="188"/>
      <c r="J103" s="184">
        <v>67841</v>
      </c>
      <c r="K103" s="184">
        <v>71000</v>
      </c>
    </row>
    <row r="104" spans="1:11" x14ac:dyDescent="0.25">
      <c r="A104" s="103"/>
      <c r="B104" s="72" t="s">
        <v>135</v>
      </c>
      <c r="C104" s="72"/>
      <c r="D104" s="96" t="s">
        <v>371</v>
      </c>
      <c r="E104" s="104" t="s">
        <v>373</v>
      </c>
      <c r="F104" s="104"/>
      <c r="G104" s="188">
        <v>1</v>
      </c>
      <c r="H104" s="188"/>
      <c r="I104" s="188"/>
      <c r="J104" s="184">
        <v>105726.5</v>
      </c>
      <c r="K104" s="184">
        <v>108476.962</v>
      </c>
    </row>
    <row r="105" spans="1:11" x14ac:dyDescent="0.25">
      <c r="A105" s="103"/>
      <c r="B105" s="72"/>
      <c r="C105" s="72"/>
      <c r="D105" s="96"/>
      <c r="E105" s="104"/>
      <c r="F105" s="104"/>
      <c r="G105" s="188"/>
      <c r="H105" s="188"/>
      <c r="I105" s="188"/>
      <c r="J105" s="184"/>
      <c r="K105" s="184"/>
    </row>
    <row r="106" spans="1:11" x14ac:dyDescent="0.25">
      <c r="A106" s="103"/>
      <c r="B106" s="72" t="s">
        <v>135</v>
      </c>
      <c r="C106" s="72"/>
      <c r="D106" s="96" t="s">
        <v>374</v>
      </c>
      <c r="E106" s="104" t="s">
        <v>375</v>
      </c>
      <c r="F106" s="104"/>
      <c r="G106" s="188">
        <v>1</v>
      </c>
      <c r="H106" s="188"/>
      <c r="I106" s="188"/>
      <c r="J106" s="184">
        <v>67841</v>
      </c>
      <c r="K106" s="184">
        <v>71000</v>
      </c>
    </row>
    <row r="107" spans="1:11" x14ac:dyDescent="0.25">
      <c r="A107" s="103"/>
      <c r="B107" s="72" t="s">
        <v>135</v>
      </c>
      <c r="C107" s="72"/>
      <c r="D107" s="96" t="s">
        <v>376</v>
      </c>
      <c r="E107" s="104" t="s">
        <v>377</v>
      </c>
      <c r="F107" s="104"/>
      <c r="G107" s="188">
        <v>1</v>
      </c>
      <c r="H107" s="188"/>
      <c r="I107" s="188"/>
      <c r="J107" s="184">
        <v>62774</v>
      </c>
      <c r="K107" s="184">
        <v>67000</v>
      </c>
    </row>
    <row r="108" spans="1:11" x14ac:dyDescent="0.25">
      <c r="A108" s="103"/>
      <c r="B108" s="72" t="s">
        <v>135</v>
      </c>
      <c r="C108" s="72"/>
      <c r="D108" s="96" t="s">
        <v>378</v>
      </c>
      <c r="E108" s="104" t="s">
        <v>379</v>
      </c>
      <c r="F108" s="104"/>
      <c r="G108" s="188">
        <v>1</v>
      </c>
      <c r="H108" s="188"/>
      <c r="I108" s="188"/>
      <c r="J108" s="184">
        <v>90598</v>
      </c>
      <c r="K108" s="184">
        <v>93098</v>
      </c>
    </row>
    <row r="109" spans="1:11" x14ac:dyDescent="0.25">
      <c r="A109" s="103"/>
      <c r="B109" s="72" t="s">
        <v>135</v>
      </c>
      <c r="C109" s="72"/>
      <c r="D109" s="96" t="s">
        <v>380</v>
      </c>
      <c r="E109" s="104" t="s">
        <v>381</v>
      </c>
      <c r="F109" s="104"/>
      <c r="G109" s="188">
        <v>1</v>
      </c>
      <c r="H109" s="188"/>
      <c r="I109" s="188"/>
      <c r="J109" s="184">
        <v>76455</v>
      </c>
      <c r="K109" s="184">
        <v>61000</v>
      </c>
    </row>
    <row r="110" spans="1:11" x14ac:dyDescent="0.25">
      <c r="A110" s="103"/>
      <c r="B110" s="72" t="s">
        <v>135</v>
      </c>
      <c r="C110" s="72"/>
      <c r="D110" s="96" t="s">
        <v>382</v>
      </c>
      <c r="E110" s="104" t="s">
        <v>383</v>
      </c>
      <c r="F110" s="104"/>
      <c r="G110" s="188">
        <v>1</v>
      </c>
      <c r="H110" s="188"/>
      <c r="I110" s="188"/>
      <c r="J110" s="184">
        <v>111979.54000000001</v>
      </c>
      <c r="K110" s="184">
        <v>114979.12800000001</v>
      </c>
    </row>
    <row r="111" spans="1:11" x14ac:dyDescent="0.25">
      <c r="A111" s="103"/>
      <c r="B111" s="72"/>
      <c r="C111" s="72"/>
      <c r="D111" s="96"/>
      <c r="E111" s="104"/>
      <c r="F111" s="104"/>
      <c r="G111" s="188"/>
      <c r="H111" s="188"/>
      <c r="I111" s="188"/>
      <c r="J111" s="184"/>
      <c r="K111" s="184"/>
    </row>
    <row r="112" spans="1:11" x14ac:dyDescent="0.25">
      <c r="A112" s="103"/>
      <c r="B112" s="72" t="s">
        <v>135</v>
      </c>
      <c r="C112" s="72"/>
      <c r="D112" s="96" t="s">
        <v>384</v>
      </c>
      <c r="E112" s="104" t="s">
        <v>385</v>
      </c>
      <c r="F112" s="104"/>
      <c r="G112" s="188">
        <v>1</v>
      </c>
      <c r="H112" s="188"/>
      <c r="I112" s="188"/>
      <c r="J112" s="221"/>
      <c r="K112" s="184"/>
    </row>
    <row r="113" spans="1:11" x14ac:dyDescent="0.25">
      <c r="A113" s="103"/>
      <c r="B113" s="72"/>
      <c r="C113" s="72"/>
      <c r="D113" s="96"/>
      <c r="E113" s="104"/>
      <c r="F113" s="104"/>
      <c r="G113" s="188"/>
      <c r="H113" s="188"/>
      <c r="I113" s="188"/>
      <c r="J113" s="184"/>
      <c r="K113" s="184"/>
    </row>
    <row r="114" spans="1:11" x14ac:dyDescent="0.25">
      <c r="A114" s="103"/>
      <c r="B114" s="208" t="s">
        <v>159</v>
      </c>
      <c r="C114" s="99"/>
      <c r="D114" s="209"/>
      <c r="E114" s="209"/>
      <c r="F114" s="209"/>
      <c r="G114" s="210"/>
      <c r="H114" s="210"/>
      <c r="I114" s="210"/>
      <c r="J114" s="211"/>
      <c r="K114" s="211"/>
    </row>
    <row r="115" spans="1:11" x14ac:dyDescent="0.25">
      <c r="A115" s="101"/>
      <c r="B115" s="212" t="s">
        <v>160</v>
      </c>
      <c r="C115" s="212"/>
      <c r="D115" s="213"/>
      <c r="E115" s="213"/>
      <c r="F115" s="213"/>
      <c r="G115" s="214"/>
      <c r="H115" s="214"/>
      <c r="I115" s="214"/>
      <c r="J115" s="215">
        <v>62.75</v>
      </c>
      <c r="K115" s="222">
        <v>62.75</v>
      </c>
    </row>
    <row r="116" spans="1:11" x14ac:dyDescent="0.25">
      <c r="A116" s="101"/>
      <c r="B116" s="99" t="s">
        <v>161</v>
      </c>
      <c r="C116" s="99"/>
      <c r="D116" s="209"/>
      <c r="E116" s="209"/>
      <c r="F116" s="209"/>
      <c r="G116" s="210"/>
      <c r="H116" s="210"/>
      <c r="I116" s="210"/>
      <c r="J116" s="216">
        <v>18.023904382470121</v>
      </c>
      <c r="K116" s="216">
        <v>18.023904382470121</v>
      </c>
    </row>
    <row r="117" spans="1:11" x14ac:dyDescent="0.25">
      <c r="A117" s="103"/>
      <c r="B117" s="72"/>
      <c r="C117" s="72"/>
      <c r="D117" s="96"/>
      <c r="E117" s="96"/>
      <c r="F117" s="96"/>
      <c r="G117" s="188"/>
      <c r="H117" s="188"/>
      <c r="I117" s="188"/>
      <c r="J117" s="184"/>
      <c r="K117" s="184"/>
    </row>
    <row r="118" spans="1:11" x14ac:dyDescent="0.25">
      <c r="A118"/>
      <c r="B118" s="195" t="s">
        <v>136</v>
      </c>
      <c r="C118" s="195"/>
      <c r="D118" s="196"/>
      <c r="E118" s="196"/>
      <c r="F118" s="196"/>
      <c r="G118" s="197"/>
      <c r="H118" s="198"/>
      <c r="I118" s="198"/>
      <c r="J118" s="199"/>
      <c r="K118" s="199"/>
    </row>
    <row r="119" spans="1:11" x14ac:dyDescent="0.25">
      <c r="A119"/>
      <c r="B119" s="200" t="s">
        <v>386</v>
      </c>
      <c r="C119" s="201"/>
      <c r="D119" s="202"/>
      <c r="E119" s="202"/>
      <c r="F119" s="202"/>
      <c r="G119" s="203"/>
      <c r="H119" s="203"/>
      <c r="I119" s="203"/>
      <c r="J119" s="204"/>
      <c r="K119" s="204"/>
    </row>
    <row r="120" spans="1:11" x14ac:dyDescent="0.25">
      <c r="A120"/>
      <c r="B120" s="72"/>
      <c r="C120" s="102"/>
      <c r="D120" s="96"/>
      <c r="E120" s="96"/>
      <c r="F120" s="96"/>
      <c r="G120" s="188"/>
      <c r="H120" s="188"/>
      <c r="I120" s="188"/>
      <c r="J120" s="184"/>
      <c r="K120" s="184"/>
    </row>
    <row r="121" spans="1:11" x14ac:dyDescent="0.25">
      <c r="A121"/>
      <c r="B121" s="205" t="s">
        <v>387</v>
      </c>
      <c r="C121" s="102"/>
      <c r="D121" s="96"/>
      <c r="E121" s="96"/>
      <c r="F121" s="96"/>
      <c r="G121" s="188"/>
      <c r="H121" s="188"/>
      <c r="I121" s="188"/>
      <c r="J121" s="184"/>
      <c r="K121" s="184"/>
    </row>
    <row r="122" spans="1:11" x14ac:dyDescent="0.25">
      <c r="A122"/>
      <c r="B122" s="72" t="s">
        <v>136</v>
      </c>
      <c r="C122" s="102"/>
      <c r="D122" s="96" t="s">
        <v>388</v>
      </c>
      <c r="E122" s="223" t="s">
        <v>389</v>
      </c>
      <c r="F122" s="223"/>
      <c r="G122" s="188">
        <v>1</v>
      </c>
      <c r="H122" s="188"/>
      <c r="I122" s="188"/>
      <c r="J122" s="184">
        <v>64984</v>
      </c>
      <c r="K122" s="184">
        <v>55000</v>
      </c>
    </row>
    <row r="123" spans="1:11" x14ac:dyDescent="0.25">
      <c r="A123"/>
      <c r="B123" s="72" t="s">
        <v>136</v>
      </c>
      <c r="C123" s="102"/>
      <c r="D123" s="96" t="s">
        <v>390</v>
      </c>
      <c r="E123" s="96" t="s">
        <v>391</v>
      </c>
      <c r="F123" s="96"/>
      <c r="G123" s="188">
        <v>1</v>
      </c>
      <c r="H123" s="188"/>
      <c r="I123" s="188"/>
      <c r="J123" s="184">
        <v>50500</v>
      </c>
      <c r="K123" s="184">
        <v>59000</v>
      </c>
    </row>
    <row r="124" spans="1:11" x14ac:dyDescent="0.25">
      <c r="A124"/>
      <c r="B124" s="72" t="s">
        <v>136</v>
      </c>
      <c r="C124" s="102"/>
      <c r="D124" s="96" t="s">
        <v>392</v>
      </c>
      <c r="E124" s="96" t="s">
        <v>393</v>
      </c>
      <c r="F124" s="96"/>
      <c r="G124" s="188">
        <v>1</v>
      </c>
      <c r="H124" s="188"/>
      <c r="I124" s="188"/>
      <c r="J124" s="184">
        <v>70718</v>
      </c>
      <c r="K124" s="184">
        <v>73000</v>
      </c>
    </row>
    <row r="125" spans="1:11" x14ac:dyDescent="0.25">
      <c r="A125"/>
      <c r="B125" s="72" t="s">
        <v>136</v>
      </c>
      <c r="C125" s="102"/>
      <c r="D125" s="96" t="s">
        <v>394</v>
      </c>
      <c r="E125" s="104" t="s">
        <v>395</v>
      </c>
      <c r="F125" s="104"/>
      <c r="G125" s="188">
        <v>1</v>
      </c>
      <c r="H125" s="188"/>
      <c r="I125" s="188"/>
      <c r="J125" s="184">
        <v>61067</v>
      </c>
      <c r="K125" s="184">
        <v>65000</v>
      </c>
    </row>
    <row r="126" spans="1:11" x14ac:dyDescent="0.25">
      <c r="A126"/>
      <c r="B126" s="72" t="s">
        <v>136</v>
      </c>
      <c r="C126" s="102"/>
      <c r="D126" s="96" t="s">
        <v>394</v>
      </c>
      <c r="E126" s="96" t="s">
        <v>396</v>
      </c>
      <c r="F126" s="96"/>
      <c r="G126" s="188">
        <v>1</v>
      </c>
      <c r="H126" s="188"/>
      <c r="I126" s="188"/>
      <c r="J126" s="184">
        <v>67841</v>
      </c>
      <c r="K126" s="184">
        <v>71000</v>
      </c>
    </row>
    <row r="127" spans="1:11" x14ac:dyDescent="0.25">
      <c r="A127"/>
      <c r="B127" s="72" t="s">
        <v>136</v>
      </c>
      <c r="C127" s="102"/>
      <c r="D127" s="96" t="s">
        <v>397</v>
      </c>
      <c r="E127" s="96" t="s">
        <v>398</v>
      </c>
      <c r="F127" s="96"/>
      <c r="G127" s="188">
        <v>1</v>
      </c>
      <c r="H127" s="188"/>
      <c r="I127" s="188"/>
      <c r="J127" s="184">
        <v>70718</v>
      </c>
      <c r="K127" s="184">
        <v>73000</v>
      </c>
    </row>
    <row r="128" spans="1:11" x14ac:dyDescent="0.25">
      <c r="A128"/>
      <c r="B128" s="72"/>
      <c r="C128" s="102"/>
      <c r="D128" s="96"/>
      <c r="E128" s="96"/>
      <c r="F128" s="96"/>
      <c r="G128" s="188"/>
      <c r="H128" s="188"/>
      <c r="I128" s="188"/>
      <c r="J128" s="184"/>
      <c r="K128" s="184"/>
    </row>
    <row r="129" spans="1:11" x14ac:dyDescent="0.25">
      <c r="A129"/>
      <c r="B129" s="205" t="s">
        <v>399</v>
      </c>
      <c r="C129" s="102"/>
      <c r="D129" s="96"/>
      <c r="E129" s="96"/>
      <c r="F129" s="96"/>
      <c r="G129" s="188"/>
      <c r="H129" s="188"/>
      <c r="I129" s="188"/>
      <c r="J129" s="184"/>
      <c r="K129" s="184"/>
    </row>
    <row r="130" spans="1:11" x14ac:dyDescent="0.25">
      <c r="A130"/>
      <c r="B130" s="72" t="s">
        <v>136</v>
      </c>
      <c r="C130" s="102"/>
      <c r="D130" s="96" t="s">
        <v>400</v>
      </c>
      <c r="E130" s="104" t="s">
        <v>401</v>
      </c>
      <c r="F130" s="104"/>
      <c r="G130" s="188">
        <v>1</v>
      </c>
      <c r="H130" s="188"/>
      <c r="I130" s="188"/>
      <c r="J130" s="184">
        <v>50500</v>
      </c>
      <c r="K130" s="184">
        <v>59000</v>
      </c>
    </row>
    <row r="131" spans="1:11" x14ac:dyDescent="0.25">
      <c r="A131"/>
      <c r="B131" s="72" t="s">
        <v>136</v>
      </c>
      <c r="C131" s="102"/>
      <c r="D131" s="96" t="s">
        <v>402</v>
      </c>
      <c r="E131" s="207" t="s">
        <v>403</v>
      </c>
      <c r="F131" s="207"/>
      <c r="G131" s="188">
        <v>1</v>
      </c>
      <c r="H131" s="188"/>
      <c r="I131" s="188"/>
      <c r="J131" s="184">
        <v>47600</v>
      </c>
      <c r="K131" s="184">
        <v>55000</v>
      </c>
    </row>
    <row r="132" spans="1:11" x14ac:dyDescent="0.25">
      <c r="A132"/>
      <c r="B132" s="72" t="s">
        <v>136</v>
      </c>
      <c r="C132" s="102"/>
      <c r="D132" s="96" t="s">
        <v>404</v>
      </c>
      <c r="E132" s="217" t="s">
        <v>303</v>
      </c>
      <c r="F132" s="217"/>
      <c r="G132" s="188">
        <v>1</v>
      </c>
      <c r="H132" s="188"/>
      <c r="I132" s="188"/>
      <c r="J132" s="184">
        <v>59323</v>
      </c>
      <c r="K132" s="184">
        <v>67000</v>
      </c>
    </row>
    <row r="133" spans="1:11" x14ac:dyDescent="0.25">
      <c r="A133"/>
      <c r="B133" s="72" t="s">
        <v>136</v>
      </c>
      <c r="C133" s="102"/>
      <c r="D133" s="96" t="s">
        <v>405</v>
      </c>
      <c r="E133" s="104" t="s">
        <v>406</v>
      </c>
      <c r="F133" s="104"/>
      <c r="G133" s="188">
        <v>1</v>
      </c>
      <c r="H133" s="188"/>
      <c r="I133" s="188"/>
      <c r="J133" s="184">
        <v>80874</v>
      </c>
      <c r="K133" s="184">
        <v>83059</v>
      </c>
    </row>
    <row r="134" spans="1:11" x14ac:dyDescent="0.25">
      <c r="A134"/>
      <c r="B134" s="72" t="s">
        <v>136</v>
      </c>
      <c r="C134" s="102"/>
      <c r="D134" s="96" t="s">
        <v>407</v>
      </c>
      <c r="E134" s="217" t="s">
        <v>303</v>
      </c>
      <c r="F134" s="217"/>
      <c r="G134" s="188">
        <v>1</v>
      </c>
      <c r="H134" s="188"/>
      <c r="I134" s="188"/>
      <c r="J134" s="184">
        <v>53508</v>
      </c>
      <c r="K134" s="184">
        <v>67000</v>
      </c>
    </row>
    <row r="135" spans="1:11" x14ac:dyDescent="0.25">
      <c r="A135"/>
      <c r="B135" s="72" t="s">
        <v>136</v>
      </c>
      <c r="C135" s="102"/>
      <c r="D135" s="96" t="s">
        <v>408</v>
      </c>
      <c r="E135" s="104" t="s">
        <v>409</v>
      </c>
      <c r="F135" s="104"/>
      <c r="G135" s="188">
        <v>1</v>
      </c>
      <c r="H135" s="188"/>
      <c r="I135" s="188"/>
      <c r="J135" s="184">
        <v>50500</v>
      </c>
      <c r="K135" s="184">
        <v>59000</v>
      </c>
    </row>
    <row r="136" spans="1:11" x14ac:dyDescent="0.25">
      <c r="A136"/>
      <c r="B136" s="72" t="s">
        <v>136</v>
      </c>
      <c r="C136" s="102"/>
      <c r="D136" s="96" t="s">
        <v>410</v>
      </c>
      <c r="E136" s="104" t="s">
        <v>411</v>
      </c>
      <c r="F136" s="104"/>
      <c r="G136" s="188">
        <v>1</v>
      </c>
      <c r="H136" s="188"/>
      <c r="I136" s="188"/>
      <c r="J136" s="184">
        <v>50500</v>
      </c>
      <c r="K136" s="184">
        <v>61000</v>
      </c>
    </row>
    <row r="137" spans="1:11" x14ac:dyDescent="0.25">
      <c r="A137"/>
      <c r="B137" s="72" t="s">
        <v>136</v>
      </c>
      <c r="C137" s="102"/>
      <c r="D137" s="96" t="s">
        <v>412</v>
      </c>
      <c r="E137" s="104" t="s">
        <v>413</v>
      </c>
      <c r="F137" s="104"/>
      <c r="G137" s="188">
        <v>1</v>
      </c>
      <c r="H137" s="188"/>
      <c r="I137" s="188"/>
      <c r="J137" s="184">
        <v>67841</v>
      </c>
      <c r="K137" s="184">
        <v>71000</v>
      </c>
    </row>
    <row r="138" spans="1:11" x14ac:dyDescent="0.25">
      <c r="A138"/>
      <c r="B138" s="72"/>
      <c r="C138" s="102"/>
      <c r="D138" s="96"/>
      <c r="E138" s="104"/>
      <c r="F138" s="104"/>
      <c r="G138" s="188"/>
      <c r="H138" s="188"/>
      <c r="I138" s="188"/>
      <c r="J138" s="184"/>
      <c r="K138" s="184"/>
    </row>
    <row r="139" spans="1:11" x14ac:dyDescent="0.25">
      <c r="A139"/>
      <c r="B139" s="72" t="s">
        <v>136</v>
      </c>
      <c r="C139" s="102"/>
      <c r="D139" s="96" t="s">
        <v>414</v>
      </c>
      <c r="E139" s="104" t="s">
        <v>415</v>
      </c>
      <c r="F139" s="104"/>
      <c r="G139" s="188">
        <v>0.5</v>
      </c>
      <c r="H139" s="188"/>
      <c r="I139" s="188"/>
      <c r="J139" s="184"/>
      <c r="K139" s="184"/>
    </row>
    <row r="140" spans="1:11" x14ac:dyDescent="0.25">
      <c r="A140"/>
      <c r="B140" s="72"/>
      <c r="C140" s="102"/>
      <c r="D140" s="96"/>
      <c r="E140" s="96"/>
      <c r="F140" s="96"/>
      <c r="G140" s="188"/>
      <c r="H140" s="188"/>
      <c r="I140" s="188"/>
      <c r="J140" s="184"/>
      <c r="K140" s="184"/>
    </row>
    <row r="141" spans="1:11" x14ac:dyDescent="0.25">
      <c r="A141"/>
      <c r="B141" s="205" t="s">
        <v>416</v>
      </c>
      <c r="C141" s="102"/>
      <c r="D141" s="96"/>
      <c r="E141" s="96"/>
      <c r="F141" s="96"/>
      <c r="G141" s="188"/>
      <c r="H141" s="188"/>
      <c r="I141" s="188"/>
      <c r="J141" s="184"/>
      <c r="K141" s="184"/>
    </row>
    <row r="142" spans="1:11" x14ac:dyDescent="0.25">
      <c r="A142"/>
      <c r="B142" s="72" t="s">
        <v>136</v>
      </c>
      <c r="C142" s="102"/>
      <c r="D142" s="96" t="s">
        <v>417</v>
      </c>
      <c r="E142" s="217" t="s">
        <v>303</v>
      </c>
      <c r="F142" s="217"/>
      <c r="G142" s="188">
        <v>1</v>
      </c>
      <c r="H142" s="188"/>
      <c r="I142" s="188"/>
      <c r="J142" s="184">
        <v>53508</v>
      </c>
      <c r="K142" s="184">
        <v>67000</v>
      </c>
    </row>
    <row r="143" spans="1:11" x14ac:dyDescent="0.25">
      <c r="A143"/>
      <c r="B143" s="72" t="s">
        <v>136</v>
      </c>
      <c r="C143" s="102"/>
      <c r="D143" s="96" t="s">
        <v>418</v>
      </c>
      <c r="E143" s="104" t="s">
        <v>419</v>
      </c>
      <c r="F143" s="104"/>
      <c r="G143" s="188">
        <v>1</v>
      </c>
      <c r="H143" s="188"/>
      <c r="I143" s="188"/>
      <c r="J143" s="184">
        <v>79562</v>
      </c>
      <c r="K143" s="184">
        <v>80874</v>
      </c>
    </row>
    <row r="144" spans="1:11" x14ac:dyDescent="0.25">
      <c r="A144"/>
      <c r="B144" s="72" t="s">
        <v>136</v>
      </c>
      <c r="C144" s="102"/>
      <c r="D144" s="96" t="s">
        <v>418</v>
      </c>
      <c r="E144" s="104" t="s">
        <v>420</v>
      </c>
      <c r="F144" s="104"/>
      <c r="G144" s="188">
        <v>1</v>
      </c>
      <c r="H144" s="188"/>
      <c r="I144" s="188"/>
      <c r="J144" s="184">
        <v>50500</v>
      </c>
      <c r="K144" s="184">
        <v>59000</v>
      </c>
    </row>
    <row r="145" spans="1:11" x14ac:dyDescent="0.25">
      <c r="A145"/>
      <c r="B145" s="72" t="s">
        <v>136</v>
      </c>
      <c r="C145" s="102"/>
      <c r="D145" s="96" t="s">
        <v>421</v>
      </c>
      <c r="E145" s="104" t="s">
        <v>422</v>
      </c>
      <c r="F145" s="104"/>
      <c r="G145" s="188">
        <v>1</v>
      </c>
      <c r="H145" s="188"/>
      <c r="I145" s="188"/>
      <c r="J145" s="184">
        <v>47600</v>
      </c>
      <c r="K145" s="184">
        <v>57000</v>
      </c>
    </row>
    <row r="146" spans="1:11" x14ac:dyDescent="0.25">
      <c r="A146"/>
      <c r="B146" s="72" t="s">
        <v>136</v>
      </c>
      <c r="C146" s="102"/>
      <c r="D146" s="96" t="s">
        <v>421</v>
      </c>
      <c r="E146" s="104" t="s">
        <v>423</v>
      </c>
      <c r="F146" s="104"/>
      <c r="G146" s="188">
        <v>1</v>
      </c>
      <c r="H146" s="188"/>
      <c r="I146" s="188"/>
      <c r="J146" s="184">
        <v>89644</v>
      </c>
      <c r="K146" s="184">
        <v>90598</v>
      </c>
    </row>
    <row r="147" spans="1:11" x14ac:dyDescent="0.25">
      <c r="A147"/>
      <c r="B147" s="72" t="s">
        <v>136</v>
      </c>
      <c r="C147" s="102"/>
      <c r="D147" s="96" t="s">
        <v>421</v>
      </c>
      <c r="E147" s="217" t="s">
        <v>424</v>
      </c>
      <c r="F147" s="217"/>
      <c r="G147" s="188">
        <v>1</v>
      </c>
      <c r="H147" s="188"/>
      <c r="I147" s="188"/>
      <c r="J147" s="184">
        <v>53508</v>
      </c>
      <c r="K147" s="184">
        <v>55000</v>
      </c>
    </row>
    <row r="148" spans="1:11" x14ac:dyDescent="0.25">
      <c r="A148"/>
      <c r="B148" s="72" t="s">
        <v>136</v>
      </c>
      <c r="C148" s="102"/>
      <c r="D148" s="96" t="s">
        <v>425</v>
      </c>
      <c r="E148" s="217" t="s">
        <v>303</v>
      </c>
      <c r="F148" s="217"/>
      <c r="G148" s="188">
        <v>1</v>
      </c>
      <c r="H148" s="188"/>
      <c r="I148" s="188"/>
      <c r="J148" s="184">
        <v>64984</v>
      </c>
      <c r="K148" s="184">
        <v>67000</v>
      </c>
    </row>
    <row r="149" spans="1:11" x14ac:dyDescent="0.25">
      <c r="A149"/>
      <c r="B149" s="72" t="s">
        <v>136</v>
      </c>
      <c r="C149" s="102"/>
      <c r="D149" s="96" t="s">
        <v>425</v>
      </c>
      <c r="E149" s="104" t="s">
        <v>426</v>
      </c>
      <c r="F149" s="104"/>
      <c r="G149" s="188">
        <v>1</v>
      </c>
      <c r="H149" s="188"/>
      <c r="I149" s="188"/>
      <c r="J149" s="184">
        <v>67841</v>
      </c>
      <c r="K149" s="184">
        <v>71000</v>
      </c>
    </row>
    <row r="150" spans="1:11" x14ac:dyDescent="0.25">
      <c r="A150"/>
      <c r="B150" s="72" t="s">
        <v>136</v>
      </c>
      <c r="C150" s="102"/>
      <c r="D150" s="96" t="s">
        <v>427</v>
      </c>
      <c r="E150" s="217" t="s">
        <v>303</v>
      </c>
      <c r="F150" s="217"/>
      <c r="G150" s="188">
        <v>1</v>
      </c>
      <c r="H150" s="188"/>
      <c r="I150" s="188"/>
      <c r="J150" s="184">
        <v>47600</v>
      </c>
      <c r="K150" s="184">
        <v>67000</v>
      </c>
    </row>
    <row r="151" spans="1:11" x14ac:dyDescent="0.25">
      <c r="A151"/>
      <c r="B151" s="72" t="s">
        <v>136</v>
      </c>
      <c r="C151" s="102"/>
      <c r="D151" s="96" t="s">
        <v>410</v>
      </c>
      <c r="E151" s="104" t="s">
        <v>428</v>
      </c>
      <c r="F151" s="104"/>
      <c r="G151" s="188">
        <v>1</v>
      </c>
      <c r="H151" s="188"/>
      <c r="I151" s="188"/>
      <c r="J151" s="184">
        <v>76455</v>
      </c>
      <c r="K151" s="184">
        <v>79562</v>
      </c>
    </row>
    <row r="152" spans="1:11" x14ac:dyDescent="0.25">
      <c r="A152"/>
      <c r="B152" s="72"/>
      <c r="C152" s="102"/>
      <c r="D152" s="96"/>
      <c r="E152" s="96"/>
      <c r="F152" s="96"/>
      <c r="G152" s="188"/>
      <c r="H152" s="188"/>
      <c r="I152" s="188"/>
      <c r="J152" s="184"/>
      <c r="K152" s="184"/>
    </row>
    <row r="153" spans="1:11" x14ac:dyDescent="0.25">
      <c r="A153"/>
      <c r="B153" s="205" t="s">
        <v>429</v>
      </c>
      <c r="C153" s="102"/>
      <c r="D153" s="96"/>
      <c r="E153" s="96"/>
      <c r="F153" s="96"/>
      <c r="G153" s="188"/>
      <c r="H153" s="188"/>
      <c r="I153" s="188"/>
      <c r="J153" s="184"/>
      <c r="K153" s="184"/>
    </row>
    <row r="154" spans="1:11" x14ac:dyDescent="0.25">
      <c r="A154"/>
      <c r="B154" s="72" t="s">
        <v>136</v>
      </c>
      <c r="C154" s="102"/>
      <c r="D154" s="206" t="s">
        <v>430</v>
      </c>
      <c r="E154" s="206" t="s">
        <v>431</v>
      </c>
      <c r="F154" s="206"/>
      <c r="G154" s="188">
        <v>1</v>
      </c>
      <c r="H154" s="188"/>
      <c r="I154" s="188"/>
      <c r="J154" s="184">
        <v>96115</v>
      </c>
      <c r="K154" s="184">
        <v>98615</v>
      </c>
    </row>
    <row r="155" spans="1:11" x14ac:dyDescent="0.25">
      <c r="A155"/>
      <c r="B155" s="72"/>
      <c r="C155" s="102"/>
      <c r="D155" s="96"/>
      <c r="E155" s="96"/>
      <c r="F155" s="96"/>
      <c r="G155" s="188"/>
      <c r="H155" s="188"/>
      <c r="I155" s="188"/>
      <c r="J155" s="184"/>
      <c r="K155" s="184"/>
    </row>
    <row r="156" spans="1:11" x14ac:dyDescent="0.25">
      <c r="A156"/>
      <c r="B156" s="72" t="s">
        <v>136</v>
      </c>
      <c r="C156" s="102"/>
      <c r="D156" s="96" t="s">
        <v>432</v>
      </c>
      <c r="E156" s="104" t="s">
        <v>385</v>
      </c>
      <c r="F156" s="104"/>
      <c r="G156" s="188">
        <v>1</v>
      </c>
      <c r="H156" s="188"/>
      <c r="I156" s="188"/>
      <c r="J156" s="184"/>
      <c r="K156" s="184"/>
    </row>
    <row r="157" spans="1:11" x14ac:dyDescent="0.25">
      <c r="A157" s="103"/>
      <c r="B157" s="208" t="s">
        <v>159</v>
      </c>
      <c r="C157" s="99"/>
      <c r="D157" s="209"/>
      <c r="E157" s="209"/>
      <c r="F157" s="209"/>
      <c r="G157" s="210"/>
      <c r="H157" s="210"/>
      <c r="I157" s="210"/>
      <c r="J157" s="211"/>
      <c r="K157" s="211"/>
    </row>
    <row r="158" spans="1:11" x14ac:dyDescent="0.25">
      <c r="A158" s="101"/>
      <c r="B158" s="212" t="s">
        <v>160</v>
      </c>
      <c r="C158" s="212"/>
      <c r="D158" s="213"/>
      <c r="E158" s="213"/>
      <c r="F158" s="213"/>
      <c r="G158" s="214"/>
      <c r="H158" s="214"/>
      <c r="I158" s="214"/>
      <c r="J158" s="215">
        <v>25</v>
      </c>
      <c r="K158" s="215">
        <v>25</v>
      </c>
    </row>
    <row r="159" spans="1:11" x14ac:dyDescent="0.25">
      <c r="A159" s="101"/>
      <c r="B159" s="99" t="s">
        <v>162</v>
      </c>
      <c r="C159" s="99"/>
      <c r="D159" s="209"/>
      <c r="E159" s="209"/>
      <c r="F159" s="209"/>
      <c r="G159" s="210"/>
      <c r="H159" s="210"/>
      <c r="I159" s="210"/>
      <c r="J159" s="216">
        <v>12.419599999999997</v>
      </c>
      <c r="K159" s="216">
        <v>11.7028</v>
      </c>
    </row>
    <row r="160" spans="1:11" x14ac:dyDescent="0.25">
      <c r="A160" s="103"/>
      <c r="B160" s="72"/>
      <c r="C160" s="72"/>
      <c r="D160" s="96"/>
      <c r="E160" s="96"/>
      <c r="F160" s="96"/>
      <c r="G160" s="188"/>
      <c r="H160" s="188"/>
      <c r="I160" s="188"/>
      <c r="J160" s="184"/>
      <c r="K160" s="184"/>
    </row>
    <row r="161" spans="1:11" x14ac:dyDescent="0.25">
      <c r="A161"/>
      <c r="B161" s="195" t="s">
        <v>137</v>
      </c>
      <c r="C161" s="195"/>
      <c r="D161" s="196"/>
      <c r="E161" s="196"/>
      <c r="F161" s="196"/>
      <c r="G161" s="197"/>
      <c r="H161" s="198"/>
      <c r="I161" s="198"/>
      <c r="J161" s="199"/>
      <c r="K161" s="199"/>
    </row>
    <row r="162" spans="1:11" x14ac:dyDescent="0.25">
      <c r="A162"/>
      <c r="B162" s="200" t="s">
        <v>433</v>
      </c>
      <c r="C162" s="201"/>
      <c r="D162" s="202"/>
      <c r="E162" s="202"/>
      <c r="F162" s="202"/>
      <c r="G162" s="203"/>
      <c r="H162" s="203"/>
      <c r="I162" s="203"/>
      <c r="J162" s="204"/>
      <c r="K162" s="204"/>
    </row>
    <row r="163" spans="1:11" x14ac:dyDescent="0.25">
      <c r="B163" s="72"/>
      <c r="C163" s="72"/>
      <c r="D163" s="96"/>
      <c r="E163" s="96"/>
      <c r="F163" s="96"/>
      <c r="G163" s="188"/>
      <c r="H163" s="188"/>
      <c r="I163" s="188"/>
      <c r="J163" s="184"/>
    </row>
    <row r="164" spans="1:11" x14ac:dyDescent="0.25">
      <c r="B164" s="205" t="s">
        <v>434</v>
      </c>
      <c r="C164" s="72"/>
      <c r="D164" s="96"/>
      <c r="E164" s="96"/>
      <c r="F164" s="96"/>
      <c r="G164" s="188"/>
      <c r="H164" s="188"/>
      <c r="I164" s="188"/>
      <c r="J164" s="184"/>
    </row>
    <row r="165" spans="1:11" x14ac:dyDescent="0.25">
      <c r="B165" s="72" t="s">
        <v>137</v>
      </c>
      <c r="C165" s="72"/>
      <c r="D165" s="96" t="s">
        <v>435</v>
      </c>
      <c r="E165" s="96" t="s">
        <v>436</v>
      </c>
      <c r="F165" s="96"/>
      <c r="G165" s="188">
        <v>1</v>
      </c>
      <c r="H165" s="188"/>
      <c r="I165" s="188"/>
      <c r="J165" s="184">
        <v>62774</v>
      </c>
      <c r="K165" s="184">
        <v>67000</v>
      </c>
    </row>
    <row r="166" spans="1:11" x14ac:dyDescent="0.25">
      <c r="A166" s="103"/>
      <c r="B166" s="72" t="s">
        <v>137</v>
      </c>
      <c r="C166" s="72"/>
      <c r="D166" s="96" t="s">
        <v>437</v>
      </c>
      <c r="E166" s="96" t="s">
        <v>438</v>
      </c>
      <c r="F166" s="96"/>
      <c r="G166" s="188">
        <v>1</v>
      </c>
      <c r="H166" s="188"/>
      <c r="I166" s="188"/>
      <c r="J166" s="184">
        <v>59323</v>
      </c>
      <c r="K166" s="184">
        <v>63000</v>
      </c>
    </row>
    <row r="167" spans="1:11" x14ac:dyDescent="0.25">
      <c r="A167" s="103"/>
      <c r="B167" s="72" t="s">
        <v>137</v>
      </c>
      <c r="C167" s="72"/>
      <c r="D167" s="96" t="s">
        <v>439</v>
      </c>
      <c r="E167" s="96" t="s">
        <v>440</v>
      </c>
      <c r="F167" s="96"/>
      <c r="G167" s="188">
        <v>1</v>
      </c>
      <c r="H167" s="188"/>
      <c r="I167" s="188"/>
      <c r="J167" s="184">
        <v>73577</v>
      </c>
      <c r="K167" s="184">
        <v>76455</v>
      </c>
    </row>
    <row r="168" spans="1:11" x14ac:dyDescent="0.25">
      <c r="A168" s="103"/>
      <c r="B168" s="72" t="s">
        <v>137</v>
      </c>
      <c r="C168" s="72"/>
      <c r="D168" s="96" t="s">
        <v>441</v>
      </c>
      <c r="E168" s="96" t="s">
        <v>442</v>
      </c>
      <c r="F168" s="96"/>
      <c r="G168" s="188">
        <v>1</v>
      </c>
      <c r="H168" s="188"/>
      <c r="I168" s="188"/>
      <c r="J168" s="184">
        <v>79562</v>
      </c>
      <c r="K168" s="184">
        <v>80874</v>
      </c>
    </row>
    <row r="169" spans="1:11" x14ac:dyDescent="0.25">
      <c r="A169" s="103"/>
      <c r="B169" s="72" t="s">
        <v>137</v>
      </c>
      <c r="C169" s="72"/>
      <c r="D169" s="96" t="s">
        <v>443</v>
      </c>
      <c r="E169" s="72" t="s">
        <v>444</v>
      </c>
      <c r="F169" s="72"/>
      <c r="G169" s="188">
        <v>0.5</v>
      </c>
      <c r="H169" s="188"/>
      <c r="I169" s="188"/>
      <c r="J169" s="184">
        <v>35359</v>
      </c>
      <c r="K169" s="184">
        <v>36500</v>
      </c>
    </row>
    <row r="170" spans="1:11" x14ac:dyDescent="0.25">
      <c r="B170" s="72"/>
      <c r="C170" s="72"/>
      <c r="D170" s="96"/>
      <c r="E170" s="96"/>
      <c r="F170" s="96"/>
      <c r="G170" s="188"/>
      <c r="H170" s="188"/>
      <c r="I170" s="188"/>
    </row>
    <row r="171" spans="1:11" x14ac:dyDescent="0.25">
      <c r="A171" s="103"/>
      <c r="B171" s="72" t="s">
        <v>137</v>
      </c>
      <c r="C171" s="72"/>
      <c r="D171" s="96" t="s">
        <v>445</v>
      </c>
      <c r="E171" s="104" t="s">
        <v>385</v>
      </c>
      <c r="F171" s="104"/>
      <c r="G171" s="188">
        <v>1</v>
      </c>
      <c r="H171" s="188"/>
      <c r="I171" s="188"/>
      <c r="J171" s="221"/>
      <c r="K171" s="184"/>
    </row>
    <row r="172" spans="1:11" x14ac:dyDescent="0.25">
      <c r="A172" s="103"/>
      <c r="B172" s="72"/>
      <c r="C172" s="72"/>
      <c r="D172" s="96"/>
      <c r="E172" s="96"/>
      <c r="F172" s="96"/>
      <c r="G172" s="188"/>
      <c r="H172" s="188"/>
      <c r="I172" s="188"/>
      <c r="J172" s="184"/>
      <c r="K172" s="184"/>
    </row>
    <row r="173" spans="1:11" x14ac:dyDescent="0.25">
      <c r="A173" s="103"/>
      <c r="B173" s="205" t="s">
        <v>446</v>
      </c>
      <c r="C173" s="72"/>
      <c r="D173" s="96"/>
      <c r="E173" s="96"/>
      <c r="F173" s="96"/>
      <c r="G173" s="188"/>
      <c r="H173" s="188"/>
      <c r="I173" s="188"/>
      <c r="J173" s="184"/>
      <c r="K173" s="184"/>
    </row>
    <row r="174" spans="1:11" x14ac:dyDescent="0.25">
      <c r="A174" s="103"/>
      <c r="B174" s="72" t="s">
        <v>137</v>
      </c>
      <c r="C174" s="72"/>
      <c r="D174" s="96" t="s">
        <v>447</v>
      </c>
      <c r="E174" s="104" t="s">
        <v>448</v>
      </c>
      <c r="F174" s="104"/>
      <c r="G174" s="188">
        <v>1</v>
      </c>
      <c r="H174" s="188"/>
      <c r="I174" s="188"/>
      <c r="J174" s="184">
        <v>53508</v>
      </c>
      <c r="K174" s="184">
        <v>61000</v>
      </c>
    </row>
    <row r="175" spans="1:11" x14ac:dyDescent="0.25">
      <c r="A175" s="103"/>
      <c r="B175" s="72" t="s">
        <v>137</v>
      </c>
      <c r="C175" s="72"/>
      <c r="D175" s="96" t="s">
        <v>449</v>
      </c>
      <c r="E175" s="217" t="s">
        <v>303</v>
      </c>
      <c r="F175" s="217"/>
      <c r="G175" s="188">
        <v>1</v>
      </c>
      <c r="H175" s="188"/>
      <c r="I175" s="188"/>
      <c r="J175" s="184">
        <v>53508</v>
      </c>
      <c r="K175" s="184">
        <v>67000</v>
      </c>
    </row>
    <row r="176" spans="1:11" x14ac:dyDescent="0.25">
      <c r="A176" s="103"/>
      <c r="B176" s="72" t="s">
        <v>137</v>
      </c>
      <c r="C176" s="72"/>
      <c r="D176" s="96" t="s">
        <v>450</v>
      </c>
      <c r="E176" s="104" t="s">
        <v>451</v>
      </c>
      <c r="F176" s="104"/>
      <c r="G176" s="188">
        <v>1</v>
      </c>
      <c r="H176" s="188"/>
      <c r="I176" s="188"/>
      <c r="J176" s="184">
        <v>59323</v>
      </c>
      <c r="K176" s="184">
        <v>63000</v>
      </c>
    </row>
    <row r="177" spans="1:11" x14ac:dyDescent="0.25">
      <c r="A177" s="103"/>
      <c r="B177" s="72"/>
      <c r="C177" s="72"/>
      <c r="D177" s="96"/>
      <c r="E177" s="96"/>
      <c r="F177" s="96"/>
      <c r="G177" s="188"/>
      <c r="H177" s="188"/>
      <c r="I177" s="188"/>
      <c r="J177" s="184"/>
      <c r="K177" s="184"/>
    </row>
    <row r="178" spans="1:11" x14ac:dyDescent="0.25">
      <c r="A178" s="103"/>
      <c r="B178" s="205" t="s">
        <v>452</v>
      </c>
      <c r="C178" s="72"/>
      <c r="D178" s="96"/>
      <c r="E178" s="96"/>
      <c r="F178" s="96"/>
      <c r="G178" s="188"/>
      <c r="H178" s="188"/>
      <c r="I178" s="188"/>
      <c r="J178" s="184"/>
      <c r="K178" s="184"/>
    </row>
    <row r="179" spans="1:11" x14ac:dyDescent="0.25">
      <c r="A179" s="103"/>
      <c r="B179" s="72" t="s">
        <v>137</v>
      </c>
      <c r="C179" s="72"/>
      <c r="D179" s="96" t="s">
        <v>453</v>
      </c>
      <c r="E179" s="96" t="s">
        <v>454</v>
      </c>
      <c r="F179" s="96"/>
      <c r="G179" s="188">
        <v>1</v>
      </c>
      <c r="H179" s="188"/>
      <c r="I179" s="188"/>
      <c r="J179" s="184">
        <v>76455</v>
      </c>
      <c r="K179" s="184">
        <v>79562</v>
      </c>
    </row>
    <row r="180" spans="1:11" x14ac:dyDescent="0.25">
      <c r="A180" s="103"/>
      <c r="B180" s="72" t="s">
        <v>137</v>
      </c>
      <c r="C180" s="72"/>
      <c r="D180" s="96" t="s">
        <v>453</v>
      </c>
      <c r="E180" s="96" t="s">
        <v>455</v>
      </c>
      <c r="F180" s="96"/>
      <c r="G180" s="188">
        <v>1</v>
      </c>
      <c r="H180" s="188"/>
      <c r="I180" s="188"/>
      <c r="J180" s="184">
        <v>50500</v>
      </c>
      <c r="K180" s="184">
        <v>59000</v>
      </c>
    </row>
    <row r="181" spans="1:11" x14ac:dyDescent="0.25">
      <c r="A181" s="103"/>
      <c r="B181" s="72" t="s">
        <v>137</v>
      </c>
      <c r="C181" s="72"/>
      <c r="D181" s="96" t="s">
        <v>453</v>
      </c>
      <c r="E181" s="96" t="s">
        <v>456</v>
      </c>
      <c r="F181" s="96"/>
      <c r="G181" s="188">
        <v>1</v>
      </c>
      <c r="H181" s="188"/>
      <c r="I181" s="188"/>
      <c r="J181" s="184">
        <v>62774</v>
      </c>
      <c r="K181" s="184">
        <v>67000</v>
      </c>
    </row>
    <row r="182" spans="1:11" x14ac:dyDescent="0.25">
      <c r="A182" s="103"/>
      <c r="B182" s="72" t="s">
        <v>137</v>
      </c>
      <c r="C182" s="72"/>
      <c r="D182" s="96" t="s">
        <v>453</v>
      </c>
      <c r="E182" s="96" t="s">
        <v>457</v>
      </c>
      <c r="F182" s="96"/>
      <c r="G182" s="188">
        <v>1</v>
      </c>
      <c r="H182" s="188"/>
      <c r="I182" s="188"/>
      <c r="J182" s="184">
        <v>64984</v>
      </c>
      <c r="K182" s="184">
        <v>69000</v>
      </c>
    </row>
    <row r="183" spans="1:11" x14ac:dyDescent="0.25">
      <c r="A183" s="103"/>
      <c r="B183" s="72"/>
      <c r="C183" s="72"/>
      <c r="D183" s="96"/>
      <c r="E183" s="96"/>
      <c r="F183" s="96"/>
      <c r="G183" s="188"/>
      <c r="H183" s="188"/>
      <c r="I183" s="188"/>
      <c r="J183" s="184"/>
      <c r="K183" s="184"/>
    </row>
    <row r="184" spans="1:11" x14ac:dyDescent="0.25">
      <c r="A184" s="103"/>
      <c r="B184" s="208" t="s">
        <v>159</v>
      </c>
      <c r="C184" s="99"/>
      <c r="D184" s="209"/>
      <c r="E184" s="209"/>
      <c r="F184" s="209"/>
      <c r="G184" s="210"/>
      <c r="H184" s="210"/>
      <c r="I184" s="210"/>
      <c r="J184" s="211"/>
      <c r="K184" s="211"/>
    </row>
    <row r="185" spans="1:11" x14ac:dyDescent="0.25">
      <c r="A185" s="101"/>
      <c r="B185" s="212" t="s">
        <v>160</v>
      </c>
      <c r="C185" s="212"/>
      <c r="D185" s="213"/>
      <c r="E185" s="213"/>
      <c r="F185" s="213"/>
      <c r="G185" s="214"/>
      <c r="H185" s="214"/>
      <c r="I185" s="214"/>
      <c r="J185" s="215">
        <v>11.5</v>
      </c>
      <c r="K185" s="224">
        <v>11.5</v>
      </c>
    </row>
    <row r="186" spans="1:11" x14ac:dyDescent="0.25">
      <c r="A186" s="101"/>
      <c r="B186" s="99" t="s">
        <v>163</v>
      </c>
      <c r="C186" s="99"/>
      <c r="D186" s="209"/>
      <c r="E186" s="209"/>
      <c r="F186" s="209"/>
      <c r="G186" s="210"/>
      <c r="H186" s="210"/>
      <c r="I186" s="210"/>
      <c r="J186" s="216">
        <v>23.043478260869566</v>
      </c>
      <c r="K186" s="216">
        <v>23.043478260869566</v>
      </c>
    </row>
    <row r="187" spans="1:11" x14ac:dyDescent="0.25">
      <c r="A187" s="103"/>
      <c r="B187" s="72"/>
      <c r="C187" s="72"/>
      <c r="D187" s="96"/>
      <c r="E187" s="96"/>
      <c r="F187" s="96"/>
      <c r="G187" s="188"/>
      <c r="H187" s="188"/>
      <c r="I187" s="188"/>
      <c r="J187" s="184"/>
      <c r="K187" s="184"/>
    </row>
    <row r="188" spans="1:11" x14ac:dyDescent="0.25">
      <c r="A188"/>
      <c r="B188" s="195" t="s">
        <v>138</v>
      </c>
      <c r="C188" s="195"/>
      <c r="D188" s="196"/>
      <c r="E188" s="196"/>
      <c r="F188" s="196"/>
      <c r="G188" s="197"/>
      <c r="H188" s="198"/>
      <c r="I188" s="198"/>
      <c r="J188" s="199"/>
      <c r="K188" s="199"/>
    </row>
    <row r="189" spans="1:11" x14ac:dyDescent="0.25">
      <c r="A189"/>
      <c r="B189" s="200" t="s">
        <v>458</v>
      </c>
      <c r="C189" s="201"/>
      <c r="D189" s="202"/>
      <c r="E189" s="202"/>
      <c r="F189" s="202"/>
      <c r="G189" s="203"/>
      <c r="H189" s="203"/>
      <c r="I189" s="203"/>
      <c r="J189" s="204"/>
      <c r="K189" s="204"/>
    </row>
    <row r="190" spans="1:11" x14ac:dyDescent="0.25">
      <c r="A190" s="103"/>
      <c r="B190" s="72" t="s">
        <v>138</v>
      </c>
      <c r="C190" s="72"/>
      <c r="D190" s="96"/>
      <c r="E190" s="96"/>
      <c r="F190" s="96"/>
      <c r="G190" s="188"/>
      <c r="H190" s="188"/>
      <c r="I190" s="188"/>
      <c r="J190" s="184"/>
      <c r="K190" s="184"/>
    </row>
    <row r="191" spans="1:11" x14ac:dyDescent="0.25">
      <c r="A191" s="103"/>
      <c r="B191" s="208" t="s">
        <v>159</v>
      </c>
      <c r="C191" s="99"/>
      <c r="D191" s="209"/>
      <c r="E191" s="209"/>
      <c r="F191" s="209"/>
      <c r="G191" s="210"/>
      <c r="H191" s="210"/>
      <c r="I191" s="210"/>
      <c r="J191" s="211"/>
      <c r="K191" s="211"/>
    </row>
    <row r="192" spans="1:11" x14ac:dyDescent="0.25">
      <c r="A192" s="101"/>
      <c r="B192" s="212" t="s">
        <v>160</v>
      </c>
      <c r="C192" s="212"/>
      <c r="D192" s="213"/>
      <c r="E192" s="213"/>
      <c r="F192" s="213"/>
      <c r="G192" s="214"/>
      <c r="H192" s="214"/>
      <c r="I192" s="214"/>
      <c r="J192" s="215">
        <v>0</v>
      </c>
      <c r="K192" s="215">
        <v>0</v>
      </c>
    </row>
    <row r="193" spans="1:11" x14ac:dyDescent="0.25">
      <c r="A193" s="101"/>
      <c r="B193" s="99" t="s">
        <v>161</v>
      </c>
      <c r="C193" s="99"/>
      <c r="D193" s="209"/>
      <c r="E193" s="209"/>
      <c r="F193" s="209"/>
      <c r="G193" s="210"/>
      <c r="H193" s="210"/>
      <c r="I193" s="210"/>
      <c r="J193" s="216" t="s">
        <v>164</v>
      </c>
      <c r="K193" s="216" t="s">
        <v>164</v>
      </c>
    </row>
    <row r="194" spans="1:11" x14ac:dyDescent="0.25">
      <c r="A194" s="103"/>
      <c r="B194" s="72"/>
      <c r="C194" s="72"/>
      <c r="D194" s="96"/>
      <c r="E194" s="96"/>
      <c r="F194" s="96"/>
      <c r="G194" s="188"/>
      <c r="H194" s="188"/>
      <c r="I194" s="188"/>
      <c r="J194" s="184"/>
      <c r="K194" s="184"/>
    </row>
    <row r="195" spans="1:11" x14ac:dyDescent="0.25">
      <c r="A195" s="103"/>
      <c r="B195" s="195" t="s">
        <v>139</v>
      </c>
      <c r="C195" s="195"/>
      <c r="D195" s="196"/>
      <c r="E195" s="196"/>
      <c r="F195" s="196"/>
      <c r="G195" s="197"/>
      <c r="H195" s="198"/>
      <c r="I195" s="198"/>
      <c r="J195" s="199"/>
      <c r="K195" s="199"/>
    </row>
    <row r="196" spans="1:11" x14ac:dyDescent="0.25">
      <c r="A196"/>
      <c r="B196" s="200" t="s">
        <v>459</v>
      </c>
      <c r="C196" s="201"/>
      <c r="D196" s="202"/>
      <c r="E196" s="202"/>
      <c r="F196" s="202"/>
      <c r="G196" s="203"/>
      <c r="H196" s="203"/>
      <c r="I196" s="203"/>
      <c r="J196" s="204"/>
      <c r="K196" s="204"/>
    </row>
    <row r="197" spans="1:11" x14ac:dyDescent="0.25">
      <c r="A197" s="103"/>
      <c r="B197" s="72" t="s">
        <v>139</v>
      </c>
      <c r="C197" s="72"/>
      <c r="D197" s="96" t="s">
        <v>460</v>
      </c>
      <c r="E197" s="96"/>
      <c r="F197" s="96"/>
      <c r="G197" s="188"/>
      <c r="H197" s="188"/>
      <c r="I197" s="188"/>
      <c r="J197" s="184">
        <v>0</v>
      </c>
      <c r="K197" s="184">
        <v>0</v>
      </c>
    </row>
    <row r="198" spans="1:11" x14ac:dyDescent="0.25">
      <c r="A198" s="103"/>
      <c r="B198" s="72" t="s">
        <v>139</v>
      </c>
      <c r="C198" s="72"/>
      <c r="D198" s="96" t="s">
        <v>460</v>
      </c>
      <c r="E198" s="96"/>
      <c r="F198" s="96"/>
      <c r="G198" s="188"/>
      <c r="H198" s="188"/>
      <c r="I198" s="188"/>
      <c r="J198" s="184">
        <v>0</v>
      </c>
      <c r="K198" s="184">
        <v>0</v>
      </c>
    </row>
    <row r="199" spans="1:11" x14ac:dyDescent="0.25">
      <c r="A199" s="103"/>
      <c r="B199" s="72" t="s">
        <v>139</v>
      </c>
      <c r="C199" s="72"/>
      <c r="D199" s="96"/>
      <c r="E199" s="96"/>
      <c r="F199" s="96"/>
      <c r="G199" s="188"/>
      <c r="H199" s="188"/>
      <c r="I199" s="188"/>
      <c r="J199" s="184"/>
      <c r="K199" s="184"/>
    </row>
    <row r="200" spans="1:11" x14ac:dyDescent="0.25">
      <c r="A200" s="103"/>
      <c r="B200" s="208" t="s">
        <v>159</v>
      </c>
      <c r="C200" s="99"/>
      <c r="D200" s="209"/>
      <c r="E200" s="209"/>
      <c r="F200" s="209"/>
      <c r="G200" s="210"/>
      <c r="H200" s="210"/>
      <c r="I200" s="210"/>
      <c r="J200" s="211"/>
      <c r="K200" s="211"/>
    </row>
    <row r="201" spans="1:11" x14ac:dyDescent="0.25">
      <c r="A201" s="101"/>
      <c r="B201" s="212" t="s">
        <v>160</v>
      </c>
      <c r="C201" s="212"/>
      <c r="D201" s="213"/>
      <c r="E201" s="213"/>
      <c r="F201" s="213"/>
      <c r="G201" s="214"/>
      <c r="H201" s="214"/>
      <c r="I201" s="214"/>
      <c r="J201" s="215">
        <v>0</v>
      </c>
      <c r="K201" s="215">
        <v>0</v>
      </c>
    </row>
    <row r="202" spans="1:11" x14ac:dyDescent="0.25">
      <c r="A202" s="101"/>
      <c r="B202" s="99" t="s">
        <v>161</v>
      </c>
      <c r="C202" s="99"/>
      <c r="D202" s="209"/>
      <c r="E202" s="209"/>
      <c r="F202" s="209"/>
      <c r="G202" s="210"/>
      <c r="H202" s="210"/>
      <c r="I202" s="210"/>
      <c r="J202" s="216" t="s">
        <v>164</v>
      </c>
      <c r="K202" s="216" t="s">
        <v>164</v>
      </c>
    </row>
    <row r="203" spans="1:11" x14ac:dyDescent="0.25">
      <c r="A203" s="103"/>
      <c r="B203" s="72"/>
      <c r="C203" s="72"/>
      <c r="D203" s="96"/>
      <c r="E203" s="96"/>
      <c r="F203" s="96"/>
      <c r="G203" s="188"/>
      <c r="H203" s="188"/>
      <c r="I203" s="188"/>
      <c r="J203" s="184"/>
      <c r="K203" s="184"/>
    </row>
    <row r="204" spans="1:11" x14ac:dyDescent="0.25">
      <c r="A204"/>
      <c r="B204" s="195" t="s">
        <v>140</v>
      </c>
      <c r="C204" s="195"/>
      <c r="D204" s="196"/>
      <c r="E204" s="196"/>
      <c r="F204" s="196"/>
      <c r="G204" s="197"/>
      <c r="H204" s="198"/>
      <c r="I204" s="198"/>
      <c r="J204" s="199"/>
      <c r="K204" s="199"/>
    </row>
    <row r="205" spans="1:11" x14ac:dyDescent="0.25">
      <c r="A205"/>
      <c r="B205" s="200" t="s">
        <v>461</v>
      </c>
      <c r="C205" s="201"/>
      <c r="D205" s="202"/>
      <c r="E205" s="202"/>
      <c r="F205" s="202"/>
      <c r="G205" s="203"/>
      <c r="H205" s="203"/>
      <c r="I205" s="203"/>
      <c r="J205" s="204"/>
      <c r="K205" s="204"/>
    </row>
    <row r="206" spans="1:11" x14ac:dyDescent="0.25">
      <c r="A206" s="103"/>
      <c r="B206" s="72" t="s">
        <v>140</v>
      </c>
      <c r="C206" s="72"/>
      <c r="D206" s="96" t="s">
        <v>462</v>
      </c>
      <c r="E206" s="104" t="s">
        <v>463</v>
      </c>
      <c r="F206" s="104"/>
      <c r="G206" s="188"/>
      <c r="H206" s="188"/>
      <c r="I206" s="188"/>
      <c r="J206" s="221"/>
      <c r="K206" s="184"/>
    </row>
    <row r="207" spans="1:11" x14ac:dyDescent="0.25">
      <c r="A207" s="103"/>
      <c r="B207" s="72" t="s">
        <v>140</v>
      </c>
      <c r="C207" s="72"/>
      <c r="D207" s="96" t="s">
        <v>462</v>
      </c>
      <c r="E207" s="104" t="s">
        <v>463</v>
      </c>
      <c r="F207" s="104"/>
      <c r="G207" s="188"/>
      <c r="H207" s="188"/>
      <c r="I207" s="188"/>
      <c r="J207" s="221"/>
      <c r="K207" s="184"/>
    </row>
    <row r="208" spans="1:11" x14ac:dyDescent="0.25">
      <c r="A208" s="103"/>
      <c r="B208" s="72" t="s">
        <v>140</v>
      </c>
      <c r="C208" s="72"/>
      <c r="D208" s="96" t="s">
        <v>462</v>
      </c>
      <c r="E208" s="104" t="s">
        <v>463</v>
      </c>
      <c r="F208" s="104"/>
      <c r="G208" s="188"/>
      <c r="H208" s="188"/>
      <c r="I208" s="188"/>
      <c r="J208" s="221"/>
      <c r="K208" s="184"/>
    </row>
    <row r="209" spans="1:11" x14ac:dyDescent="0.25">
      <c r="A209" s="103"/>
      <c r="B209" s="72" t="s">
        <v>140</v>
      </c>
      <c r="C209" s="72"/>
      <c r="D209" s="96" t="s">
        <v>462</v>
      </c>
      <c r="E209" s="104" t="s">
        <v>463</v>
      </c>
      <c r="F209" s="104"/>
      <c r="G209" s="188"/>
      <c r="H209" s="188"/>
      <c r="I209" s="188"/>
      <c r="J209" s="221"/>
      <c r="K209" s="184"/>
    </row>
    <row r="210" spans="1:11" x14ac:dyDescent="0.25">
      <c r="A210" s="103"/>
      <c r="B210" s="72" t="s">
        <v>140</v>
      </c>
      <c r="C210" s="72"/>
      <c r="D210" s="96" t="s">
        <v>462</v>
      </c>
      <c r="E210" s="104" t="s">
        <v>463</v>
      </c>
      <c r="F210" s="104"/>
      <c r="G210" s="188"/>
      <c r="H210" s="188"/>
      <c r="I210" s="188"/>
      <c r="J210" s="221"/>
      <c r="K210" s="184"/>
    </row>
    <row r="211" spans="1:11" x14ac:dyDescent="0.25">
      <c r="A211" s="103"/>
      <c r="B211" s="72" t="s">
        <v>140</v>
      </c>
      <c r="C211" s="72"/>
      <c r="D211" s="96" t="s">
        <v>462</v>
      </c>
      <c r="E211" s="104" t="s">
        <v>463</v>
      </c>
      <c r="F211" s="104"/>
      <c r="G211" s="188"/>
      <c r="H211" s="188"/>
      <c r="I211" s="188"/>
      <c r="J211" s="221"/>
      <c r="K211" s="184"/>
    </row>
    <row r="212" spans="1:11" x14ac:dyDescent="0.25">
      <c r="A212" s="103"/>
      <c r="B212" s="72" t="s">
        <v>140</v>
      </c>
      <c r="C212" s="72"/>
      <c r="D212" s="96" t="s">
        <v>462</v>
      </c>
      <c r="E212" s="104" t="s">
        <v>463</v>
      </c>
      <c r="F212" s="104"/>
      <c r="G212" s="188"/>
      <c r="H212" s="188"/>
      <c r="I212" s="188"/>
      <c r="J212" s="221"/>
      <c r="K212" s="184"/>
    </row>
    <row r="213" spans="1:11" x14ac:dyDescent="0.25">
      <c r="A213" s="103"/>
      <c r="B213" s="72" t="s">
        <v>140</v>
      </c>
      <c r="C213" s="72"/>
      <c r="D213" s="96" t="s">
        <v>462</v>
      </c>
      <c r="E213" s="104" t="s">
        <v>463</v>
      </c>
      <c r="F213" s="104"/>
      <c r="G213" s="188"/>
      <c r="H213" s="188"/>
      <c r="I213" s="188"/>
      <c r="J213" s="221"/>
      <c r="K213" s="184"/>
    </row>
    <row r="214" spans="1:11" x14ac:dyDescent="0.25">
      <c r="A214" s="103"/>
      <c r="B214" s="72" t="s">
        <v>140</v>
      </c>
      <c r="C214" s="72"/>
      <c r="D214" s="96" t="s">
        <v>462</v>
      </c>
      <c r="E214" s="104" t="s">
        <v>463</v>
      </c>
      <c r="F214" s="104"/>
      <c r="G214" s="188"/>
      <c r="H214" s="188"/>
      <c r="I214" s="188"/>
      <c r="J214" s="221"/>
      <c r="K214" s="184"/>
    </row>
    <row r="215" spans="1:11" x14ac:dyDescent="0.25">
      <c r="A215" s="103"/>
      <c r="B215" s="72" t="s">
        <v>140</v>
      </c>
      <c r="C215" s="72"/>
      <c r="D215" s="96" t="s">
        <v>462</v>
      </c>
      <c r="E215" s="104" t="s">
        <v>463</v>
      </c>
      <c r="F215" s="104"/>
      <c r="G215" s="188"/>
      <c r="H215" s="188"/>
      <c r="I215" s="188"/>
      <c r="J215" s="221"/>
      <c r="K215" s="184"/>
    </row>
    <row r="216" spans="1:11" x14ac:dyDescent="0.25">
      <c r="A216" s="103"/>
      <c r="B216" s="72" t="s">
        <v>140</v>
      </c>
      <c r="C216" s="72"/>
      <c r="D216" s="96" t="s">
        <v>462</v>
      </c>
      <c r="E216" s="104" t="s">
        <v>463</v>
      </c>
      <c r="F216" s="104"/>
      <c r="G216" s="188"/>
      <c r="H216" s="188"/>
      <c r="I216" s="188"/>
      <c r="J216" s="184"/>
      <c r="K216" s="184"/>
    </row>
    <row r="217" spans="1:11" x14ac:dyDescent="0.25">
      <c r="A217" s="103"/>
      <c r="B217" s="72"/>
      <c r="C217" s="72"/>
      <c r="D217" s="96"/>
      <c r="E217" s="96"/>
      <c r="F217" s="96"/>
      <c r="G217" s="188"/>
      <c r="H217" s="188"/>
      <c r="I217" s="188"/>
      <c r="J217" s="184"/>
      <c r="K217" s="184"/>
    </row>
    <row r="218" spans="1:11" x14ac:dyDescent="0.25">
      <c r="A218" s="103"/>
      <c r="B218" s="205" t="s">
        <v>464</v>
      </c>
      <c r="C218" s="72"/>
      <c r="D218" s="96"/>
      <c r="E218" s="96"/>
      <c r="F218" s="96"/>
      <c r="G218" s="188"/>
      <c r="H218" s="188"/>
      <c r="I218" s="188"/>
      <c r="J218" s="184"/>
      <c r="K218" s="184"/>
    </row>
    <row r="219" spans="1:11" x14ac:dyDescent="0.25">
      <c r="A219" s="103"/>
      <c r="B219" s="72" t="s">
        <v>140</v>
      </c>
      <c r="C219" s="72"/>
      <c r="D219" s="96" t="s">
        <v>465</v>
      </c>
      <c r="E219" s="96" t="s">
        <v>466</v>
      </c>
      <c r="F219" s="96"/>
      <c r="G219" s="188">
        <v>1</v>
      </c>
      <c r="H219" s="188"/>
      <c r="I219" s="188"/>
      <c r="J219" s="184">
        <v>31827</v>
      </c>
      <c r="K219" s="184">
        <v>42250</v>
      </c>
    </row>
    <row r="220" spans="1:11" x14ac:dyDescent="0.25">
      <c r="A220" s="103"/>
      <c r="B220" s="72" t="s">
        <v>140</v>
      </c>
      <c r="C220" s="72"/>
      <c r="D220" s="96" t="s">
        <v>465</v>
      </c>
      <c r="E220" s="96" t="s">
        <v>467</v>
      </c>
      <c r="F220" s="96"/>
      <c r="G220" s="188">
        <v>1</v>
      </c>
      <c r="H220" s="188"/>
      <c r="I220" s="188"/>
      <c r="J220" s="184">
        <v>30900</v>
      </c>
      <c r="K220" s="184">
        <v>40500</v>
      </c>
    </row>
    <row r="221" spans="1:11" x14ac:dyDescent="0.25">
      <c r="A221" s="103"/>
      <c r="B221" s="72" t="s">
        <v>140</v>
      </c>
      <c r="C221" s="72"/>
      <c r="D221" s="96" t="s">
        <v>465</v>
      </c>
      <c r="E221" s="96" t="s">
        <v>468</v>
      </c>
      <c r="F221" s="96"/>
      <c r="G221" s="188">
        <v>1</v>
      </c>
      <c r="H221" s="188"/>
      <c r="I221" s="188"/>
      <c r="J221" s="184">
        <v>35050.9</v>
      </c>
      <c r="K221" s="184">
        <v>43000</v>
      </c>
    </row>
    <row r="222" spans="1:11" x14ac:dyDescent="0.25">
      <c r="A222" s="103"/>
      <c r="B222" s="72" t="s">
        <v>140</v>
      </c>
      <c r="C222" s="72"/>
      <c r="D222" s="96" t="s">
        <v>465</v>
      </c>
      <c r="E222" s="104" t="s">
        <v>469</v>
      </c>
      <c r="F222" s="104"/>
      <c r="G222" s="188">
        <v>1</v>
      </c>
      <c r="H222" s="188"/>
      <c r="I222" s="188"/>
      <c r="J222" s="184">
        <v>30000</v>
      </c>
      <c r="K222" s="184">
        <v>38250</v>
      </c>
    </row>
    <row r="223" spans="1:11" x14ac:dyDescent="0.25">
      <c r="A223" s="103"/>
      <c r="B223" s="72" t="s">
        <v>140</v>
      </c>
      <c r="C223" s="72"/>
      <c r="D223" s="96" t="s">
        <v>465</v>
      </c>
      <c r="E223" s="104" t="s">
        <v>470</v>
      </c>
      <c r="F223" s="104"/>
      <c r="G223" s="188">
        <v>1</v>
      </c>
      <c r="H223" s="188"/>
      <c r="I223" s="188"/>
      <c r="J223" s="184">
        <v>31827</v>
      </c>
      <c r="K223" s="221">
        <v>39250</v>
      </c>
    </row>
    <row r="224" spans="1:11" x14ac:dyDescent="0.25">
      <c r="A224" s="103"/>
      <c r="B224" s="72" t="s">
        <v>140</v>
      </c>
      <c r="C224" s="72"/>
      <c r="D224" s="96" t="s">
        <v>465</v>
      </c>
      <c r="E224" s="104" t="s">
        <v>471</v>
      </c>
      <c r="F224" s="104"/>
      <c r="G224" s="188">
        <v>1</v>
      </c>
      <c r="H224" s="188"/>
      <c r="I224" s="188"/>
      <c r="J224" s="184">
        <v>31827</v>
      </c>
      <c r="K224" s="184">
        <v>40750</v>
      </c>
    </row>
    <row r="225" spans="1:11" x14ac:dyDescent="0.25">
      <c r="A225" s="103"/>
      <c r="B225" s="72" t="s">
        <v>140</v>
      </c>
      <c r="C225" s="72"/>
      <c r="D225" s="96" t="s">
        <v>465</v>
      </c>
      <c r="E225" s="104" t="s">
        <v>472</v>
      </c>
      <c r="F225" s="104"/>
      <c r="G225" s="188">
        <v>1</v>
      </c>
      <c r="H225" s="188"/>
      <c r="I225" s="188"/>
      <c r="J225" s="184">
        <v>30900</v>
      </c>
      <c r="K225" s="184">
        <v>40500</v>
      </c>
    </row>
    <row r="226" spans="1:11" x14ac:dyDescent="0.25">
      <c r="A226" s="103"/>
      <c r="B226" s="72" t="s">
        <v>140</v>
      </c>
      <c r="C226" s="72"/>
      <c r="D226" s="96" t="s">
        <v>465</v>
      </c>
      <c r="E226" s="217" t="s">
        <v>303</v>
      </c>
      <c r="F226" s="217"/>
      <c r="G226" s="188">
        <v>1</v>
      </c>
      <c r="H226" s="188"/>
      <c r="I226" s="188"/>
      <c r="J226" s="184">
        <v>30000</v>
      </c>
      <c r="K226" s="184">
        <v>38000</v>
      </c>
    </row>
    <row r="227" spans="1:11" x14ac:dyDescent="0.25">
      <c r="A227" s="103"/>
      <c r="B227" s="72"/>
      <c r="C227" s="72"/>
      <c r="D227" s="96"/>
      <c r="E227" s="96"/>
      <c r="F227" s="96"/>
      <c r="G227" s="188"/>
      <c r="H227" s="188"/>
      <c r="I227" s="188"/>
      <c r="J227" s="184"/>
      <c r="K227" s="184"/>
    </row>
    <row r="228" spans="1:11" x14ac:dyDescent="0.25">
      <c r="A228" s="103"/>
      <c r="B228" s="72" t="s">
        <v>140</v>
      </c>
      <c r="C228" s="72"/>
      <c r="D228" s="96" t="s">
        <v>473</v>
      </c>
      <c r="E228" s="104" t="s">
        <v>474</v>
      </c>
      <c r="F228" s="104"/>
      <c r="G228" s="188">
        <v>1</v>
      </c>
      <c r="H228" s="188"/>
      <c r="I228" s="188"/>
      <c r="J228" s="184">
        <v>31827</v>
      </c>
      <c r="K228" s="184">
        <v>35000</v>
      </c>
    </row>
    <row r="229" spans="1:11" x14ac:dyDescent="0.25">
      <c r="A229" s="103"/>
      <c r="B229" s="72" t="s">
        <v>140</v>
      </c>
      <c r="C229" s="72"/>
      <c r="D229" s="96" t="s">
        <v>473</v>
      </c>
      <c r="E229" s="104" t="s">
        <v>475</v>
      </c>
      <c r="F229" s="104"/>
      <c r="G229" s="188">
        <v>1</v>
      </c>
      <c r="H229" s="188"/>
      <c r="I229" s="188"/>
      <c r="J229" s="184">
        <v>30900</v>
      </c>
      <c r="K229" s="184">
        <v>35000</v>
      </c>
    </row>
    <row r="230" spans="1:11" x14ac:dyDescent="0.25">
      <c r="A230" s="103"/>
      <c r="B230" s="72"/>
      <c r="C230" s="72"/>
      <c r="D230" s="96"/>
      <c r="E230" s="104"/>
      <c r="F230" s="104"/>
      <c r="G230" s="188"/>
      <c r="H230" s="188"/>
      <c r="I230" s="188"/>
      <c r="J230" s="184"/>
      <c r="K230" s="184"/>
    </row>
    <row r="231" spans="1:11" x14ac:dyDescent="0.25">
      <c r="A231" s="103"/>
      <c r="B231" s="72" t="s">
        <v>140</v>
      </c>
      <c r="C231" s="72"/>
      <c r="D231" s="96" t="s">
        <v>476</v>
      </c>
      <c r="E231" s="104" t="s">
        <v>477</v>
      </c>
      <c r="F231" s="104"/>
      <c r="G231" s="188">
        <v>1</v>
      </c>
      <c r="H231" s="188"/>
      <c r="I231" s="188"/>
      <c r="J231" s="184">
        <v>30000</v>
      </c>
      <c r="K231" s="184"/>
    </row>
    <row r="232" spans="1:11" x14ac:dyDescent="0.25">
      <c r="A232" s="103"/>
      <c r="B232" s="72" t="s">
        <v>140</v>
      </c>
      <c r="C232" s="72"/>
      <c r="D232" s="96" t="s">
        <v>476</v>
      </c>
      <c r="E232" s="104" t="s">
        <v>478</v>
      </c>
      <c r="F232" s="104"/>
      <c r="G232" s="188">
        <v>1</v>
      </c>
      <c r="H232" s="188"/>
      <c r="I232" s="188"/>
      <c r="J232" s="184">
        <v>30900</v>
      </c>
      <c r="K232" s="184">
        <v>35000</v>
      </c>
    </row>
    <row r="233" spans="1:11" x14ac:dyDescent="0.25">
      <c r="A233" s="103"/>
      <c r="B233" s="72" t="s">
        <v>140</v>
      </c>
      <c r="C233" s="72"/>
      <c r="D233" s="96" t="s">
        <v>476</v>
      </c>
      <c r="E233" s="104" t="s">
        <v>479</v>
      </c>
      <c r="F233" s="104"/>
      <c r="G233" s="188">
        <v>1</v>
      </c>
      <c r="H233" s="188"/>
      <c r="I233" s="188"/>
      <c r="J233" s="184">
        <v>31827</v>
      </c>
      <c r="K233" s="184">
        <v>35000</v>
      </c>
    </row>
    <row r="234" spans="1:11" x14ac:dyDescent="0.25">
      <c r="A234"/>
      <c r="D234"/>
      <c r="E234"/>
      <c r="F234"/>
      <c r="G234"/>
      <c r="H234"/>
      <c r="I234"/>
      <c r="J234"/>
      <c r="K234"/>
    </row>
    <row r="235" spans="1:11" x14ac:dyDescent="0.25">
      <c r="A235"/>
      <c r="B235" s="205" t="s">
        <v>480</v>
      </c>
      <c r="D235"/>
      <c r="E235"/>
      <c r="F235"/>
      <c r="G235"/>
      <c r="H235"/>
      <c r="I235"/>
      <c r="J235"/>
      <c r="K235"/>
    </row>
    <row r="236" spans="1:11" x14ac:dyDescent="0.25">
      <c r="A236" s="103"/>
      <c r="B236" s="72" t="s">
        <v>140</v>
      </c>
      <c r="C236" s="72"/>
      <c r="D236" s="96" t="s">
        <v>476</v>
      </c>
      <c r="E236" s="104" t="s">
        <v>481</v>
      </c>
      <c r="F236" s="104"/>
      <c r="G236" s="188">
        <v>1</v>
      </c>
      <c r="H236" s="188"/>
      <c r="I236" s="188"/>
      <c r="J236" s="184">
        <v>30000</v>
      </c>
      <c r="K236" s="184">
        <v>35000</v>
      </c>
    </row>
    <row r="237" spans="1:11" x14ac:dyDescent="0.25">
      <c r="A237" s="103"/>
      <c r="B237" s="72" t="s">
        <v>140</v>
      </c>
      <c r="C237" s="72"/>
      <c r="D237" s="96" t="s">
        <v>473</v>
      </c>
      <c r="E237" s="104" t="s">
        <v>482</v>
      </c>
      <c r="F237" s="104"/>
      <c r="G237" s="188">
        <v>1</v>
      </c>
      <c r="H237" s="188"/>
      <c r="I237" s="188"/>
      <c r="J237" s="184">
        <v>31827</v>
      </c>
      <c r="K237" s="184">
        <v>35000</v>
      </c>
    </row>
    <row r="238" spans="1:11" x14ac:dyDescent="0.25">
      <c r="A238" s="103"/>
      <c r="B238" s="72" t="s">
        <v>140</v>
      </c>
      <c r="C238" s="72"/>
      <c r="D238" s="96" t="s">
        <v>473</v>
      </c>
      <c r="E238" s="104" t="s">
        <v>483</v>
      </c>
      <c r="F238" s="104"/>
      <c r="G238" s="188">
        <v>1</v>
      </c>
      <c r="H238" s="188"/>
      <c r="I238" s="188"/>
      <c r="J238" s="184">
        <v>31827</v>
      </c>
      <c r="K238" s="184">
        <v>35000</v>
      </c>
    </row>
    <row r="239" spans="1:11" x14ac:dyDescent="0.25">
      <c r="A239" s="103"/>
      <c r="B239" s="72" t="s">
        <v>140</v>
      </c>
      <c r="C239" s="72"/>
      <c r="D239" s="96" t="s">
        <v>473</v>
      </c>
      <c r="E239" s="104" t="s">
        <v>484</v>
      </c>
      <c r="F239" s="104"/>
      <c r="G239" s="188">
        <v>1</v>
      </c>
      <c r="H239" s="188"/>
      <c r="I239" s="188"/>
      <c r="J239" s="184">
        <v>31827</v>
      </c>
      <c r="K239" s="184">
        <v>35000</v>
      </c>
    </row>
    <row r="240" spans="1:11" x14ac:dyDescent="0.25">
      <c r="A240" s="103"/>
      <c r="B240" s="72" t="s">
        <v>140</v>
      </c>
      <c r="C240" s="72"/>
      <c r="D240" s="96" t="s">
        <v>473</v>
      </c>
      <c r="E240" s="104" t="s">
        <v>485</v>
      </c>
      <c r="F240" s="104"/>
      <c r="G240" s="188">
        <v>1</v>
      </c>
      <c r="H240" s="188"/>
      <c r="I240" s="188"/>
      <c r="J240" s="184">
        <v>31827</v>
      </c>
      <c r="K240" s="184">
        <v>35000</v>
      </c>
    </row>
    <row r="241" spans="1:11" x14ac:dyDescent="0.25">
      <c r="A241"/>
      <c r="D241"/>
      <c r="E241"/>
      <c r="F241"/>
      <c r="G241"/>
      <c r="H241"/>
      <c r="I241"/>
      <c r="J241"/>
      <c r="K241"/>
    </row>
    <row r="242" spans="1:11" x14ac:dyDescent="0.25">
      <c r="A242"/>
      <c r="B242" s="205" t="s">
        <v>486</v>
      </c>
      <c r="D242"/>
      <c r="E242"/>
      <c r="F242"/>
      <c r="G242"/>
      <c r="H242"/>
      <c r="I242"/>
      <c r="J242"/>
      <c r="K242"/>
    </row>
    <row r="243" spans="1:11" x14ac:dyDescent="0.25">
      <c r="A243" s="103"/>
      <c r="B243" s="72" t="s">
        <v>140</v>
      </c>
      <c r="C243" s="72"/>
      <c r="D243" s="96" t="s">
        <v>473</v>
      </c>
      <c r="E243" s="104" t="s">
        <v>487</v>
      </c>
      <c r="F243" s="104"/>
      <c r="G243" s="188">
        <v>1</v>
      </c>
      <c r="H243" s="188"/>
      <c r="I243" s="188"/>
      <c r="J243" s="184">
        <v>31827</v>
      </c>
      <c r="K243" s="184">
        <v>35000</v>
      </c>
    </row>
    <row r="244" spans="1:11" x14ac:dyDescent="0.25">
      <c r="A244" s="103"/>
      <c r="B244" s="72" t="s">
        <v>140</v>
      </c>
      <c r="C244" s="72"/>
      <c r="D244" s="96" t="s">
        <v>473</v>
      </c>
      <c r="E244" s="104" t="s">
        <v>488</v>
      </c>
      <c r="F244" s="104"/>
      <c r="G244" s="188">
        <v>1</v>
      </c>
      <c r="H244" s="188"/>
      <c r="I244" s="188"/>
      <c r="J244" s="184">
        <v>30900</v>
      </c>
      <c r="K244" s="184">
        <v>35000</v>
      </c>
    </row>
    <row r="245" spans="1:11" x14ac:dyDescent="0.25">
      <c r="A245" s="103"/>
      <c r="B245" s="72" t="s">
        <v>140</v>
      </c>
      <c r="C245" s="72"/>
      <c r="D245" s="96" t="s">
        <v>473</v>
      </c>
      <c r="E245" s="104" t="s">
        <v>489</v>
      </c>
      <c r="F245" s="104"/>
      <c r="G245" s="188">
        <v>1</v>
      </c>
      <c r="H245" s="188"/>
      <c r="I245" s="188"/>
      <c r="J245" s="184">
        <v>30900</v>
      </c>
      <c r="K245" s="184">
        <v>35000</v>
      </c>
    </row>
    <row r="246" spans="1:11" x14ac:dyDescent="0.25">
      <c r="A246" s="103"/>
      <c r="B246" s="72" t="s">
        <v>140</v>
      </c>
      <c r="C246" s="72"/>
      <c r="D246" s="96" t="s">
        <v>473</v>
      </c>
      <c r="E246" s="104" t="s">
        <v>490</v>
      </c>
      <c r="F246" s="104"/>
      <c r="G246" s="188">
        <v>1</v>
      </c>
      <c r="H246" s="188"/>
      <c r="I246" s="188"/>
      <c r="J246" s="184">
        <v>30900</v>
      </c>
      <c r="K246" s="184">
        <v>35000</v>
      </c>
    </row>
    <row r="247" spans="1:11" x14ac:dyDescent="0.25">
      <c r="A247" s="103"/>
      <c r="B247" s="72"/>
      <c r="C247" s="72"/>
      <c r="D247" s="96"/>
      <c r="E247" s="96"/>
      <c r="F247" s="96"/>
      <c r="G247" s="188"/>
      <c r="H247" s="188"/>
      <c r="I247" s="188"/>
      <c r="J247" s="184"/>
      <c r="K247" s="184"/>
    </row>
    <row r="248" spans="1:11" x14ac:dyDescent="0.25">
      <c r="A248" s="103"/>
      <c r="B248" s="72" t="s">
        <v>140</v>
      </c>
      <c r="C248" s="72"/>
      <c r="D248" s="96" t="s">
        <v>473</v>
      </c>
      <c r="E248" s="96" t="s">
        <v>491</v>
      </c>
      <c r="F248" s="96"/>
      <c r="G248" s="188"/>
      <c r="H248" s="188"/>
      <c r="I248" s="188"/>
      <c r="J248" s="184"/>
      <c r="K248" s="184">
        <v>0</v>
      </c>
    </row>
    <row r="249" spans="1:11" x14ac:dyDescent="0.25">
      <c r="A249" s="103"/>
      <c r="B249" s="208" t="s">
        <v>159</v>
      </c>
      <c r="C249" s="99"/>
      <c r="D249" s="209"/>
      <c r="E249" s="209"/>
      <c r="F249" s="209"/>
      <c r="G249" s="210"/>
      <c r="H249" s="210"/>
      <c r="I249" s="210"/>
      <c r="J249" s="211"/>
      <c r="K249" s="211"/>
    </row>
    <row r="250" spans="1:11" x14ac:dyDescent="0.25">
      <c r="A250" s="101"/>
      <c r="B250" s="212" t="s">
        <v>160</v>
      </c>
      <c r="C250" s="212"/>
      <c r="D250" s="213"/>
      <c r="E250" s="213"/>
      <c r="F250" s="213"/>
      <c r="G250" s="214"/>
      <c r="H250" s="214"/>
      <c r="I250" s="214"/>
      <c r="J250" s="215">
        <v>22</v>
      </c>
      <c r="K250" s="215">
        <v>21</v>
      </c>
    </row>
    <row r="251" spans="1:11" x14ac:dyDescent="0.25">
      <c r="A251" s="101"/>
      <c r="B251" s="99" t="s">
        <v>161</v>
      </c>
      <c r="C251" s="99"/>
      <c r="D251" s="209"/>
      <c r="E251" s="209"/>
      <c r="F251" s="209"/>
      <c r="G251" s="210"/>
      <c r="H251" s="210"/>
      <c r="I251" s="210"/>
      <c r="J251" s="216">
        <v>51.409090909090907</v>
      </c>
      <c r="K251" s="216">
        <v>53.857142857142854</v>
      </c>
    </row>
    <row r="252" spans="1:11" x14ac:dyDescent="0.25">
      <c r="A252" s="103"/>
      <c r="B252" s="72"/>
      <c r="C252" s="72"/>
      <c r="D252" s="96"/>
      <c r="E252" s="96"/>
      <c r="F252" s="96"/>
      <c r="G252" s="188"/>
      <c r="H252" s="188"/>
      <c r="I252" s="188"/>
      <c r="J252" s="184"/>
      <c r="K252" s="184"/>
    </row>
    <row r="253" spans="1:11" x14ac:dyDescent="0.25">
      <c r="A253"/>
      <c r="B253" s="195" t="s">
        <v>141</v>
      </c>
      <c r="C253" s="195"/>
      <c r="D253" s="196"/>
      <c r="E253" s="196"/>
      <c r="F253" s="196"/>
      <c r="G253" s="197"/>
      <c r="H253" s="198"/>
      <c r="I253" s="198"/>
      <c r="J253" s="199"/>
      <c r="K253" s="199"/>
    </row>
    <row r="254" spans="1:11" x14ac:dyDescent="0.25">
      <c r="A254"/>
      <c r="B254" s="200" t="s">
        <v>492</v>
      </c>
      <c r="C254" s="201"/>
      <c r="D254" s="202"/>
      <c r="E254" s="202"/>
      <c r="F254" s="202"/>
      <c r="G254" s="203"/>
      <c r="H254" s="203"/>
      <c r="I254" s="203"/>
      <c r="J254" s="204"/>
      <c r="K254" s="204"/>
    </row>
    <row r="255" spans="1:11" x14ac:dyDescent="0.25">
      <c r="A255" s="103"/>
      <c r="B255" s="72" t="s">
        <v>141</v>
      </c>
      <c r="C255" s="72"/>
      <c r="D255" s="96"/>
      <c r="E255" s="96"/>
      <c r="F255" s="96"/>
      <c r="G255" s="188"/>
      <c r="H255" s="188"/>
      <c r="I255" s="188"/>
      <c r="J255" s="184"/>
      <c r="K255" s="184"/>
    </row>
    <row r="256" spans="1:11" x14ac:dyDescent="0.25">
      <c r="A256" s="103"/>
      <c r="B256" s="208" t="s">
        <v>159</v>
      </c>
      <c r="C256" s="99"/>
      <c r="D256" s="209"/>
      <c r="E256" s="209"/>
      <c r="F256" s="209"/>
      <c r="G256" s="210"/>
      <c r="H256" s="210"/>
      <c r="I256" s="210"/>
      <c r="J256" s="211"/>
      <c r="K256" s="211"/>
    </row>
    <row r="257" spans="1:11" x14ac:dyDescent="0.25">
      <c r="A257" s="103"/>
      <c r="B257" s="212" t="s">
        <v>160</v>
      </c>
      <c r="C257" s="212"/>
      <c r="D257" s="213"/>
      <c r="E257" s="213"/>
      <c r="F257" s="213"/>
      <c r="G257" s="214"/>
      <c r="H257" s="214"/>
      <c r="I257" s="214"/>
      <c r="J257" s="215">
        <v>0</v>
      </c>
      <c r="K257" s="215">
        <v>0</v>
      </c>
    </row>
    <row r="258" spans="1:11" x14ac:dyDescent="0.25">
      <c r="A258" s="103"/>
      <c r="B258" s="99" t="s">
        <v>161</v>
      </c>
      <c r="C258" s="99"/>
      <c r="D258" s="209"/>
      <c r="E258" s="209"/>
      <c r="F258" s="209"/>
      <c r="G258" s="210"/>
      <c r="H258" s="210"/>
      <c r="I258" s="210"/>
      <c r="J258" s="216" t="s">
        <v>164</v>
      </c>
      <c r="K258" s="216" t="s">
        <v>164</v>
      </c>
    </row>
    <row r="259" spans="1:11" x14ac:dyDescent="0.25">
      <c r="A259" s="103"/>
      <c r="B259" s="72"/>
      <c r="C259" s="72"/>
      <c r="D259" s="96"/>
      <c r="E259" s="96"/>
      <c r="F259" s="96"/>
      <c r="G259" s="188"/>
      <c r="H259" s="188"/>
      <c r="I259" s="188"/>
      <c r="J259" s="184"/>
      <c r="K259" s="184"/>
    </row>
    <row r="260" spans="1:11" x14ac:dyDescent="0.25">
      <c r="A260"/>
      <c r="B260" s="195" t="s">
        <v>493</v>
      </c>
      <c r="C260" s="195"/>
      <c r="D260" s="196"/>
      <c r="E260" s="196"/>
      <c r="F260" s="196"/>
      <c r="G260" s="197"/>
      <c r="H260" s="198"/>
      <c r="I260" s="198"/>
      <c r="J260" s="199"/>
      <c r="K260" s="199"/>
    </row>
    <row r="261" spans="1:11" x14ac:dyDescent="0.25">
      <c r="A261"/>
      <c r="B261" s="200" t="s">
        <v>494</v>
      </c>
      <c r="C261" s="201"/>
      <c r="D261" s="202"/>
      <c r="E261" s="202"/>
      <c r="F261" s="202"/>
      <c r="G261" s="203"/>
      <c r="H261" s="203"/>
      <c r="I261" s="203"/>
      <c r="J261" s="204"/>
      <c r="K261" s="204"/>
    </row>
    <row r="262" spans="1:11" x14ac:dyDescent="0.25">
      <c r="A262" s="103"/>
      <c r="B262" s="72" t="s">
        <v>493</v>
      </c>
      <c r="C262" s="72"/>
      <c r="D262" s="96"/>
      <c r="E262" s="96"/>
      <c r="F262" s="96"/>
      <c r="G262" s="188"/>
      <c r="H262" s="188"/>
      <c r="I262" s="188"/>
      <c r="J262" s="184"/>
      <c r="K262" s="184"/>
    </row>
    <row r="263" spans="1:11" x14ac:dyDescent="0.25">
      <c r="A263" s="103"/>
      <c r="B263" s="208" t="s">
        <v>159</v>
      </c>
      <c r="C263" s="99"/>
      <c r="D263" s="209"/>
      <c r="E263" s="209"/>
      <c r="F263" s="209"/>
      <c r="G263" s="210"/>
      <c r="H263" s="210"/>
      <c r="I263" s="210"/>
      <c r="J263" s="211"/>
      <c r="K263" s="211"/>
    </row>
    <row r="264" spans="1:11" x14ac:dyDescent="0.25">
      <c r="A264" s="103"/>
      <c r="B264" s="212" t="s">
        <v>160</v>
      </c>
      <c r="C264" s="212"/>
      <c r="D264" s="213"/>
      <c r="E264" s="213"/>
      <c r="F264" s="213"/>
      <c r="G264" s="214"/>
      <c r="H264" s="214"/>
      <c r="I264" s="214"/>
      <c r="J264" s="215">
        <v>0</v>
      </c>
      <c r="K264" s="215">
        <v>0</v>
      </c>
    </row>
    <row r="265" spans="1:11" x14ac:dyDescent="0.25">
      <c r="A265" s="103"/>
      <c r="B265" s="99" t="s">
        <v>161</v>
      </c>
      <c r="C265" s="99"/>
      <c r="D265" s="209"/>
      <c r="E265" s="209"/>
      <c r="F265" s="209"/>
      <c r="G265" s="210"/>
      <c r="H265" s="210"/>
      <c r="I265" s="210"/>
      <c r="J265" s="216" t="s">
        <v>164</v>
      </c>
      <c r="K265" s="216" t="s">
        <v>164</v>
      </c>
    </row>
    <row r="266" spans="1:11" x14ac:dyDescent="0.25">
      <c r="A266" s="103"/>
      <c r="B266" s="72"/>
      <c r="C266" s="72"/>
      <c r="D266" s="96"/>
      <c r="E266" s="96"/>
      <c r="F266" s="96"/>
      <c r="G266" s="188"/>
      <c r="H266" s="188"/>
      <c r="I266" s="188"/>
      <c r="J266" s="184"/>
      <c r="K266" s="184"/>
    </row>
    <row r="267" spans="1:11" x14ac:dyDescent="0.25">
      <c r="A267"/>
      <c r="B267" s="195" t="s">
        <v>142</v>
      </c>
      <c r="C267" s="195"/>
      <c r="D267" s="196"/>
      <c r="E267" s="196"/>
      <c r="F267" s="196"/>
      <c r="G267" s="197"/>
      <c r="H267" s="198"/>
      <c r="I267" s="198"/>
      <c r="J267" s="199"/>
      <c r="K267" s="199"/>
    </row>
    <row r="268" spans="1:11" x14ac:dyDescent="0.25">
      <c r="A268"/>
      <c r="B268" s="200" t="s">
        <v>495</v>
      </c>
      <c r="C268" s="201"/>
      <c r="D268" s="202"/>
      <c r="E268" s="202"/>
      <c r="F268" s="202"/>
      <c r="G268" s="203"/>
      <c r="H268" s="203"/>
      <c r="I268" s="203"/>
      <c r="J268" s="204"/>
      <c r="K268" s="204"/>
    </row>
    <row r="269" spans="1:11" x14ac:dyDescent="0.25">
      <c r="A269" s="103"/>
      <c r="B269" s="72"/>
      <c r="C269" s="72"/>
      <c r="D269" s="96"/>
      <c r="E269" s="96"/>
      <c r="F269" s="96"/>
      <c r="G269" s="188"/>
      <c r="H269" s="188"/>
      <c r="I269" s="188"/>
      <c r="J269" s="184"/>
      <c r="K269" s="184"/>
    </row>
    <row r="270" spans="1:11" x14ac:dyDescent="0.25">
      <c r="A270" s="103"/>
      <c r="B270" s="205" t="s">
        <v>496</v>
      </c>
      <c r="C270" s="72"/>
      <c r="D270" s="96"/>
      <c r="E270" s="96"/>
      <c r="F270" s="96"/>
      <c r="G270" s="188"/>
      <c r="H270" s="188"/>
      <c r="I270" s="188"/>
      <c r="J270" s="184"/>
      <c r="K270" s="184"/>
    </row>
    <row r="271" spans="1:11" x14ac:dyDescent="0.25">
      <c r="A271" s="103"/>
      <c r="B271" s="72" t="s">
        <v>142</v>
      </c>
      <c r="C271" s="72"/>
      <c r="D271" s="96" t="s">
        <v>497</v>
      </c>
      <c r="E271" s="96" t="s">
        <v>498</v>
      </c>
      <c r="F271" s="96"/>
      <c r="G271" s="188">
        <v>1</v>
      </c>
      <c r="H271" s="188"/>
      <c r="I271" s="188"/>
      <c r="J271" s="184">
        <v>98345.430000000008</v>
      </c>
      <c r="K271" s="184">
        <v>100845.43000000001</v>
      </c>
    </row>
    <row r="272" spans="1:11" x14ac:dyDescent="0.25">
      <c r="A272" s="103"/>
      <c r="B272" s="72"/>
      <c r="C272" s="72"/>
      <c r="D272" s="96"/>
      <c r="E272" s="96"/>
      <c r="F272" s="96"/>
      <c r="G272" s="188"/>
      <c r="H272" s="188"/>
      <c r="I272" s="188"/>
      <c r="J272" s="184"/>
      <c r="K272" s="184"/>
    </row>
    <row r="273" spans="1:11" x14ac:dyDescent="0.25">
      <c r="A273" s="103"/>
      <c r="B273" s="72" t="s">
        <v>142</v>
      </c>
      <c r="C273" s="72"/>
      <c r="D273" s="96" t="s">
        <v>499</v>
      </c>
      <c r="E273" s="96" t="s">
        <v>500</v>
      </c>
      <c r="F273" s="96"/>
      <c r="G273" s="188">
        <v>1</v>
      </c>
      <c r="H273" s="188"/>
      <c r="I273" s="188"/>
      <c r="J273" s="184">
        <v>74160</v>
      </c>
      <c r="K273" s="184">
        <v>76160</v>
      </c>
    </row>
    <row r="274" spans="1:11" x14ac:dyDescent="0.25">
      <c r="A274" s="103"/>
      <c r="B274" s="72" t="s">
        <v>142</v>
      </c>
      <c r="C274" s="72"/>
      <c r="D274" s="96" t="s">
        <v>501</v>
      </c>
      <c r="E274" s="96" t="s">
        <v>502</v>
      </c>
      <c r="F274" s="96"/>
      <c r="G274" s="188">
        <v>1</v>
      </c>
      <c r="H274" s="188"/>
      <c r="I274" s="188"/>
      <c r="J274" s="184">
        <v>96115.48</v>
      </c>
      <c r="K274" s="184">
        <v>98115.48</v>
      </c>
    </row>
    <row r="275" spans="1:11" x14ac:dyDescent="0.25">
      <c r="A275" s="103"/>
      <c r="B275" s="72" t="s">
        <v>142</v>
      </c>
      <c r="C275" s="72"/>
      <c r="D275" s="96" t="s">
        <v>503</v>
      </c>
      <c r="E275" s="96" t="s">
        <v>504</v>
      </c>
      <c r="F275" s="96"/>
      <c r="G275" s="188">
        <v>1</v>
      </c>
      <c r="H275" s="188"/>
      <c r="I275" s="188"/>
      <c r="J275" s="184">
        <v>76000</v>
      </c>
      <c r="K275" s="184">
        <v>78000</v>
      </c>
    </row>
    <row r="276" spans="1:11" x14ac:dyDescent="0.25">
      <c r="A276" s="103"/>
      <c r="B276" s="72"/>
      <c r="C276" s="72"/>
      <c r="D276" s="96"/>
      <c r="E276" s="96"/>
      <c r="F276" s="96"/>
      <c r="G276" s="188"/>
      <c r="H276" s="188"/>
      <c r="I276" s="188"/>
      <c r="J276" s="184"/>
      <c r="K276" s="184"/>
    </row>
    <row r="277" spans="1:11" x14ac:dyDescent="0.25">
      <c r="A277" s="103"/>
      <c r="B277" s="72" t="s">
        <v>142</v>
      </c>
      <c r="C277" s="72"/>
      <c r="D277" s="96" t="s">
        <v>505</v>
      </c>
      <c r="E277" s="96" t="s">
        <v>506</v>
      </c>
      <c r="F277" s="96"/>
      <c r="G277" s="188">
        <v>1</v>
      </c>
      <c r="H277" s="188"/>
      <c r="I277" s="188"/>
      <c r="J277" s="184">
        <v>61800</v>
      </c>
      <c r="K277" s="184">
        <v>63800</v>
      </c>
    </row>
    <row r="278" spans="1:11" x14ac:dyDescent="0.25">
      <c r="A278" s="103"/>
      <c r="B278" s="72" t="s">
        <v>142</v>
      </c>
      <c r="C278" s="72"/>
      <c r="D278" s="96" t="s">
        <v>507</v>
      </c>
      <c r="E278" s="96" t="s">
        <v>508</v>
      </c>
      <c r="F278" s="96"/>
      <c r="G278" s="188">
        <v>1</v>
      </c>
      <c r="H278" s="188"/>
      <c r="I278" s="188"/>
      <c r="J278" s="184">
        <v>58400</v>
      </c>
      <c r="K278" s="184">
        <v>60400</v>
      </c>
    </row>
    <row r="279" spans="1:11" x14ac:dyDescent="0.25">
      <c r="A279" s="103"/>
      <c r="B279" s="72"/>
      <c r="C279" s="72"/>
      <c r="D279" s="96"/>
      <c r="E279" s="96"/>
      <c r="F279" s="96"/>
      <c r="G279" s="188"/>
      <c r="H279" s="188"/>
      <c r="I279" s="188"/>
      <c r="J279" s="184"/>
      <c r="K279" s="184"/>
    </row>
    <row r="280" spans="1:11" x14ac:dyDescent="0.25">
      <c r="A280" s="103"/>
      <c r="B280" s="72" t="s">
        <v>142</v>
      </c>
      <c r="C280" s="72"/>
      <c r="D280" s="96" t="s">
        <v>509</v>
      </c>
      <c r="E280" s="96" t="s">
        <v>510</v>
      </c>
      <c r="F280" s="96"/>
      <c r="G280" s="188">
        <v>1</v>
      </c>
      <c r="H280" s="188"/>
      <c r="I280" s="188"/>
      <c r="J280" s="184">
        <v>58349.5</v>
      </c>
      <c r="K280" s="184"/>
    </row>
    <row r="281" spans="1:11" x14ac:dyDescent="0.25">
      <c r="A281" s="103"/>
      <c r="B281" s="72" t="s">
        <v>142</v>
      </c>
      <c r="C281" s="72"/>
      <c r="D281" s="96" t="s">
        <v>511</v>
      </c>
      <c r="E281" s="104" t="s">
        <v>512</v>
      </c>
      <c r="F281" s="104"/>
      <c r="G281" s="188">
        <v>1</v>
      </c>
      <c r="H281" s="188"/>
      <c r="I281" s="188"/>
      <c r="J281" s="184">
        <v>55000</v>
      </c>
      <c r="K281" s="184">
        <v>56500</v>
      </c>
    </row>
    <row r="282" spans="1:11" x14ac:dyDescent="0.25">
      <c r="A282" s="103"/>
      <c r="B282" s="72"/>
      <c r="C282" s="72"/>
      <c r="D282" s="96" t="s">
        <v>460</v>
      </c>
      <c r="E282" s="96"/>
      <c r="F282" s="96"/>
      <c r="G282" s="188"/>
      <c r="H282" s="188"/>
      <c r="I282" s="188"/>
      <c r="J282" s="184"/>
      <c r="K282" s="184"/>
    </row>
    <row r="283" spans="1:11" x14ac:dyDescent="0.25">
      <c r="A283" s="103"/>
      <c r="B283" s="205" t="s">
        <v>53</v>
      </c>
      <c r="C283" s="72"/>
      <c r="D283" s="96"/>
      <c r="E283" s="96"/>
      <c r="F283" s="96"/>
      <c r="G283" s="188"/>
      <c r="H283" s="188"/>
      <c r="I283" s="188"/>
      <c r="J283" s="184"/>
      <c r="K283" s="184"/>
    </row>
    <row r="284" spans="1:11" x14ac:dyDescent="0.25">
      <c r="A284" s="103"/>
      <c r="B284" s="72" t="s">
        <v>142</v>
      </c>
      <c r="C284" s="72"/>
      <c r="D284" s="96" t="s">
        <v>513</v>
      </c>
      <c r="E284" s="96" t="s">
        <v>514</v>
      </c>
      <c r="F284" s="96"/>
      <c r="G284" s="188">
        <v>1</v>
      </c>
      <c r="H284" s="188"/>
      <c r="I284" s="188"/>
      <c r="J284" s="184">
        <v>118450</v>
      </c>
      <c r="K284" s="184">
        <v>121950</v>
      </c>
    </row>
    <row r="285" spans="1:11" x14ac:dyDescent="0.25">
      <c r="A285" s="103"/>
      <c r="B285" s="72" t="s">
        <v>142</v>
      </c>
      <c r="C285" s="72"/>
      <c r="D285" s="96" t="s">
        <v>515</v>
      </c>
      <c r="E285" s="96" t="s">
        <v>516</v>
      </c>
      <c r="F285" s="96"/>
      <c r="G285" s="188">
        <v>1</v>
      </c>
      <c r="H285" s="188"/>
      <c r="I285" s="188"/>
      <c r="J285" s="184">
        <v>96793.22</v>
      </c>
      <c r="K285" s="184">
        <v>99293.22</v>
      </c>
    </row>
    <row r="286" spans="1:11" x14ac:dyDescent="0.25">
      <c r="A286" s="103"/>
      <c r="B286" s="72"/>
      <c r="C286" s="72"/>
      <c r="D286" s="96"/>
      <c r="E286" s="96"/>
      <c r="F286" s="96"/>
      <c r="G286" s="188"/>
      <c r="H286" s="188"/>
      <c r="I286" s="188"/>
      <c r="J286" s="184"/>
      <c r="K286" s="184"/>
    </row>
    <row r="287" spans="1:11" x14ac:dyDescent="0.25">
      <c r="A287" s="103"/>
      <c r="B287" s="72" t="s">
        <v>142</v>
      </c>
      <c r="C287" s="72"/>
      <c r="D287" s="96" t="s">
        <v>517</v>
      </c>
      <c r="E287" s="96" t="s">
        <v>518</v>
      </c>
      <c r="F287" s="96"/>
      <c r="G287" s="188">
        <v>1</v>
      </c>
      <c r="H287" s="188"/>
      <c r="I287" s="188"/>
      <c r="J287" s="184">
        <v>81844.83</v>
      </c>
      <c r="K287" s="184">
        <v>83844.83</v>
      </c>
    </row>
    <row r="288" spans="1:11" x14ac:dyDescent="0.25">
      <c r="A288" s="103"/>
      <c r="B288" s="72" t="s">
        <v>142</v>
      </c>
      <c r="C288" s="72"/>
      <c r="D288" s="96" t="s">
        <v>519</v>
      </c>
      <c r="E288" s="104" t="s">
        <v>520</v>
      </c>
      <c r="F288" s="104"/>
      <c r="G288" s="188">
        <v>1</v>
      </c>
      <c r="H288" s="188"/>
      <c r="I288" s="188"/>
      <c r="J288" s="184">
        <v>80000</v>
      </c>
      <c r="K288" s="184">
        <v>82000</v>
      </c>
    </row>
    <row r="289" spans="1:11" x14ac:dyDescent="0.25">
      <c r="A289" s="103"/>
      <c r="B289" s="72" t="s">
        <v>142</v>
      </c>
      <c r="C289" s="72"/>
      <c r="D289" s="96" t="s">
        <v>521</v>
      </c>
      <c r="E289" s="96" t="s">
        <v>522</v>
      </c>
      <c r="F289" s="96"/>
      <c r="G289" s="188">
        <v>0.6</v>
      </c>
      <c r="H289" s="188"/>
      <c r="I289" s="188"/>
      <c r="J289" s="184">
        <v>52450.69</v>
      </c>
      <c r="K289" s="184">
        <v>54450.69</v>
      </c>
    </row>
    <row r="290" spans="1:11" x14ac:dyDescent="0.25">
      <c r="A290" s="103"/>
      <c r="B290" s="72"/>
      <c r="C290" s="72"/>
      <c r="D290" s="96"/>
      <c r="E290" s="96"/>
      <c r="F290" s="96"/>
      <c r="G290" s="188"/>
      <c r="H290" s="188"/>
      <c r="I290" s="188"/>
      <c r="J290" s="184"/>
      <c r="K290" s="184"/>
    </row>
    <row r="291" spans="1:11" x14ac:dyDescent="0.25">
      <c r="A291" s="103"/>
      <c r="B291" s="72" t="s">
        <v>142</v>
      </c>
      <c r="C291" s="72"/>
      <c r="D291" s="96" t="s">
        <v>523</v>
      </c>
      <c r="E291" s="207" t="s">
        <v>524</v>
      </c>
      <c r="F291" s="207"/>
      <c r="G291" s="188">
        <v>1</v>
      </c>
      <c r="H291" s="188"/>
      <c r="I291" s="188"/>
      <c r="J291" s="184">
        <v>72100</v>
      </c>
      <c r="K291" s="184">
        <v>74000</v>
      </c>
    </row>
    <row r="292" spans="1:11" x14ac:dyDescent="0.25">
      <c r="A292" s="103"/>
      <c r="B292" s="72" t="s">
        <v>142</v>
      </c>
      <c r="C292" s="72"/>
      <c r="D292" s="96" t="s">
        <v>525</v>
      </c>
      <c r="E292" s="96" t="s">
        <v>526</v>
      </c>
      <c r="F292" s="96"/>
      <c r="G292" s="188">
        <v>1</v>
      </c>
      <c r="H292" s="188"/>
      <c r="I292" s="188"/>
      <c r="J292" s="184">
        <v>85862.21</v>
      </c>
      <c r="K292" s="184">
        <v>88362.21</v>
      </c>
    </row>
    <row r="293" spans="1:11" x14ac:dyDescent="0.25">
      <c r="A293" s="103"/>
      <c r="B293" s="72" t="s">
        <v>142</v>
      </c>
      <c r="C293" s="72"/>
      <c r="D293" s="96" t="s">
        <v>525</v>
      </c>
      <c r="E293" s="96" t="s">
        <v>527</v>
      </c>
      <c r="F293" s="96"/>
      <c r="G293" s="188">
        <v>1</v>
      </c>
      <c r="H293" s="188"/>
      <c r="I293" s="188"/>
      <c r="J293" s="184">
        <v>95481</v>
      </c>
      <c r="K293" s="184">
        <v>97981</v>
      </c>
    </row>
    <row r="294" spans="1:11" x14ac:dyDescent="0.25">
      <c r="A294" s="103"/>
      <c r="B294" s="72"/>
      <c r="C294" s="72"/>
      <c r="D294" s="96"/>
      <c r="E294" s="96"/>
      <c r="F294" s="96"/>
      <c r="G294" s="188"/>
      <c r="H294" s="188"/>
      <c r="I294" s="188"/>
      <c r="J294" s="184"/>
      <c r="K294" s="184"/>
    </row>
    <row r="295" spans="1:11" x14ac:dyDescent="0.25">
      <c r="A295" s="103"/>
      <c r="B295" s="140" t="s">
        <v>142</v>
      </c>
      <c r="C295" s="140"/>
      <c r="D295" s="206" t="s">
        <v>528</v>
      </c>
      <c r="E295" s="223" t="s">
        <v>303</v>
      </c>
      <c r="F295" s="223"/>
      <c r="G295" s="188">
        <v>1</v>
      </c>
      <c r="H295" s="188"/>
      <c r="I295" s="188"/>
      <c r="J295" s="184"/>
      <c r="K295" s="184">
        <v>40000</v>
      </c>
    </row>
    <row r="296" spans="1:11" x14ac:dyDescent="0.25">
      <c r="A296" s="103"/>
      <c r="B296" s="72"/>
      <c r="C296" s="72"/>
      <c r="D296" s="96"/>
      <c r="E296" s="96"/>
      <c r="F296" s="96"/>
      <c r="G296" s="188"/>
      <c r="H296" s="188"/>
      <c r="I296" s="188"/>
      <c r="J296" s="184"/>
      <c r="K296" s="184"/>
    </row>
    <row r="297" spans="1:11" x14ac:dyDescent="0.25">
      <c r="A297" s="103"/>
      <c r="B297" s="72" t="s">
        <v>142</v>
      </c>
      <c r="C297" s="72"/>
      <c r="D297" s="96" t="s">
        <v>529</v>
      </c>
      <c r="E297" s="223" t="s">
        <v>303</v>
      </c>
      <c r="F297" s="223"/>
      <c r="G297" s="188">
        <v>1</v>
      </c>
      <c r="H297" s="188"/>
      <c r="I297" s="188"/>
      <c r="J297" s="184">
        <v>80000</v>
      </c>
      <c r="K297" s="184">
        <v>82000</v>
      </c>
    </row>
    <row r="298" spans="1:11" x14ac:dyDescent="0.25">
      <c r="A298" s="103"/>
      <c r="B298" s="72" t="s">
        <v>142</v>
      </c>
      <c r="C298" s="72"/>
      <c r="D298" s="96" t="s">
        <v>530</v>
      </c>
      <c r="E298" s="104" t="s">
        <v>531</v>
      </c>
      <c r="F298" s="104"/>
      <c r="G298" s="188">
        <v>1</v>
      </c>
      <c r="H298" s="188"/>
      <c r="I298" s="188"/>
      <c r="J298" s="184">
        <v>70000</v>
      </c>
      <c r="K298" s="184">
        <v>72000</v>
      </c>
    </row>
    <row r="299" spans="1:11" x14ac:dyDescent="0.25">
      <c r="A299" s="103"/>
      <c r="B299" s="72"/>
      <c r="C299" s="72"/>
      <c r="D299" s="96"/>
      <c r="E299" s="104"/>
      <c r="F299" s="104"/>
      <c r="G299" s="188"/>
      <c r="H299" s="188"/>
      <c r="I299" s="188"/>
      <c r="J299" s="184"/>
      <c r="K299" s="184"/>
    </row>
    <row r="300" spans="1:11" x14ac:dyDescent="0.25">
      <c r="A300" s="103"/>
      <c r="B300" s="72" t="s">
        <v>142</v>
      </c>
      <c r="C300" s="72"/>
      <c r="D300" s="96" t="s">
        <v>532</v>
      </c>
      <c r="E300" s="104" t="s">
        <v>533</v>
      </c>
      <c r="F300" s="104"/>
      <c r="G300" s="188"/>
      <c r="H300" s="188"/>
      <c r="I300" s="188"/>
      <c r="J300" s="184"/>
      <c r="K300" s="184"/>
    </row>
    <row r="301" spans="1:11" x14ac:dyDescent="0.25">
      <c r="A301" s="103"/>
      <c r="B301" s="72" t="s">
        <v>142</v>
      </c>
      <c r="C301" s="72"/>
      <c r="D301" s="96" t="s">
        <v>534</v>
      </c>
      <c r="E301" s="104" t="s">
        <v>533</v>
      </c>
      <c r="F301" s="104"/>
      <c r="G301" s="188"/>
      <c r="H301" s="188"/>
      <c r="I301" s="188"/>
      <c r="J301" s="184"/>
      <c r="K301" s="184"/>
    </row>
    <row r="302" spans="1:11" x14ac:dyDescent="0.25">
      <c r="E302" s="218"/>
      <c r="F302" s="218"/>
    </row>
    <row r="303" spans="1:11" x14ac:dyDescent="0.25">
      <c r="A303" s="103"/>
      <c r="B303" s="205" t="s">
        <v>535</v>
      </c>
      <c r="C303" s="72"/>
      <c r="D303" s="96"/>
      <c r="E303" s="104"/>
      <c r="F303" s="104"/>
      <c r="G303" s="188"/>
      <c r="H303" s="188"/>
      <c r="I303" s="188"/>
      <c r="J303" s="184"/>
      <c r="K303" s="184"/>
    </row>
    <row r="304" spans="1:11" x14ac:dyDescent="0.25">
      <c r="A304" s="103"/>
      <c r="B304" s="72" t="s">
        <v>142</v>
      </c>
      <c r="C304" s="72"/>
      <c r="D304" s="96" t="s">
        <v>536</v>
      </c>
      <c r="E304" s="104" t="s">
        <v>385</v>
      </c>
      <c r="F304" s="104"/>
      <c r="G304" s="188">
        <v>1</v>
      </c>
      <c r="H304" s="188"/>
      <c r="I304" s="188"/>
      <c r="J304" s="184"/>
      <c r="K304" s="184"/>
    </row>
    <row r="305" spans="1:11" x14ac:dyDescent="0.25">
      <c r="A305" s="103"/>
      <c r="B305" s="72" t="s">
        <v>142</v>
      </c>
      <c r="C305" s="72"/>
      <c r="D305" s="96" t="s">
        <v>537</v>
      </c>
      <c r="E305" s="104" t="s">
        <v>538</v>
      </c>
      <c r="F305" s="104"/>
      <c r="G305" s="188">
        <v>1</v>
      </c>
      <c r="H305" s="188"/>
      <c r="I305" s="188"/>
      <c r="J305" s="184">
        <v>62000</v>
      </c>
      <c r="K305" s="184">
        <v>64000</v>
      </c>
    </row>
    <row r="306" spans="1:11" x14ac:dyDescent="0.25">
      <c r="A306" s="103"/>
      <c r="B306" s="72" t="s">
        <v>142</v>
      </c>
      <c r="C306" s="72"/>
      <c r="D306" s="96" t="s">
        <v>539</v>
      </c>
      <c r="E306" s="104" t="s">
        <v>540</v>
      </c>
      <c r="F306" s="104"/>
      <c r="G306" s="188">
        <v>1</v>
      </c>
      <c r="H306" s="188"/>
      <c r="I306" s="188"/>
      <c r="J306" s="184">
        <v>74160</v>
      </c>
      <c r="K306" s="184">
        <v>76160</v>
      </c>
    </row>
    <row r="307" spans="1:11" x14ac:dyDescent="0.25">
      <c r="E307" s="218"/>
      <c r="F307" s="218"/>
    </row>
    <row r="308" spans="1:11" x14ac:dyDescent="0.25">
      <c r="A308" s="103"/>
      <c r="B308" s="72" t="s">
        <v>142</v>
      </c>
      <c r="C308" s="72"/>
      <c r="D308" s="96" t="s">
        <v>541</v>
      </c>
      <c r="E308" s="104" t="s">
        <v>542</v>
      </c>
      <c r="F308" s="104"/>
      <c r="G308" s="188">
        <v>1</v>
      </c>
      <c r="H308" s="188"/>
      <c r="I308" s="188"/>
      <c r="J308" s="184">
        <v>90176.5</v>
      </c>
      <c r="K308" s="184">
        <v>92176.5</v>
      </c>
    </row>
    <row r="309" spans="1:11" x14ac:dyDescent="0.25">
      <c r="A309" s="103"/>
      <c r="B309" s="72" t="s">
        <v>142</v>
      </c>
      <c r="C309" s="72"/>
      <c r="D309" s="96" t="s">
        <v>543</v>
      </c>
      <c r="E309" s="104" t="s">
        <v>544</v>
      </c>
      <c r="F309" s="104"/>
      <c r="G309" s="188">
        <v>1</v>
      </c>
      <c r="H309" s="188"/>
      <c r="I309" s="188"/>
      <c r="J309" s="184">
        <v>90696.650000000009</v>
      </c>
      <c r="K309" s="184">
        <v>92696.650000000009</v>
      </c>
    </row>
    <row r="310" spans="1:11" x14ac:dyDescent="0.25">
      <c r="A310" s="103"/>
      <c r="B310" s="72" t="s">
        <v>142</v>
      </c>
      <c r="C310" s="72"/>
      <c r="D310" s="96" t="s">
        <v>545</v>
      </c>
      <c r="E310" s="104" t="s">
        <v>546</v>
      </c>
      <c r="F310" s="104"/>
      <c r="G310" s="188">
        <v>1</v>
      </c>
      <c r="H310" s="188"/>
      <c r="I310" s="188"/>
      <c r="J310" s="184">
        <v>90000</v>
      </c>
      <c r="K310" s="184">
        <v>92000</v>
      </c>
    </row>
    <row r="311" spans="1:11" x14ac:dyDescent="0.25">
      <c r="A311" s="103"/>
      <c r="B311" s="72" t="s">
        <v>142</v>
      </c>
      <c r="C311" s="72"/>
      <c r="D311" s="96" t="s">
        <v>547</v>
      </c>
      <c r="E311" s="104" t="s">
        <v>548</v>
      </c>
      <c r="F311" s="104"/>
      <c r="G311" s="188">
        <v>1</v>
      </c>
      <c r="H311" s="188"/>
      <c r="I311" s="188"/>
      <c r="J311" s="184">
        <v>60000</v>
      </c>
      <c r="K311" s="184"/>
    </row>
    <row r="313" spans="1:11" x14ac:dyDescent="0.25">
      <c r="A313" s="103"/>
      <c r="B313" s="72" t="s">
        <v>142</v>
      </c>
      <c r="C313" s="72"/>
      <c r="D313" s="96" t="s">
        <v>549</v>
      </c>
      <c r="E313" s="225" t="s">
        <v>385</v>
      </c>
      <c r="F313" s="225"/>
      <c r="G313" s="188">
        <v>1</v>
      </c>
      <c r="H313" s="188"/>
      <c r="I313" s="188"/>
      <c r="J313" s="184">
        <v>40000</v>
      </c>
      <c r="K313" s="184"/>
    </row>
    <row r="314" spans="1:11" x14ac:dyDescent="0.25">
      <c r="A314" s="103"/>
      <c r="B314" s="72"/>
      <c r="C314" s="72"/>
      <c r="D314" s="206"/>
      <c r="E314" s="206"/>
      <c r="F314" s="206"/>
      <c r="G314" s="188"/>
      <c r="H314" s="188"/>
      <c r="I314" s="188"/>
      <c r="J314" s="184"/>
      <c r="K314" s="184"/>
    </row>
    <row r="315" spans="1:11" x14ac:dyDescent="0.25">
      <c r="A315" s="103"/>
      <c r="B315" s="205" t="s">
        <v>550</v>
      </c>
      <c r="C315" s="72"/>
      <c r="D315" s="206"/>
      <c r="E315" s="206"/>
      <c r="F315" s="206"/>
      <c r="G315" s="188"/>
      <c r="H315" s="188"/>
      <c r="I315" s="188"/>
      <c r="J315" s="184"/>
      <c r="K315" s="184"/>
    </row>
    <row r="316" spans="1:11" x14ac:dyDescent="0.25">
      <c r="A316" s="103"/>
      <c r="B316" s="72" t="s">
        <v>142</v>
      </c>
      <c r="C316" s="72"/>
      <c r="D316" s="96" t="s">
        <v>551</v>
      </c>
      <c r="E316" s="96" t="s">
        <v>552</v>
      </c>
      <c r="F316" s="96"/>
      <c r="G316" s="188">
        <v>1</v>
      </c>
      <c r="H316" s="188"/>
      <c r="I316" s="188"/>
      <c r="J316" s="184">
        <v>103968.2</v>
      </c>
      <c r="K316" s="184">
        <v>106468.2</v>
      </c>
    </row>
    <row r="317" spans="1:11" x14ac:dyDescent="0.25">
      <c r="A317" s="103"/>
      <c r="B317" s="72" t="s">
        <v>142</v>
      </c>
      <c r="C317" s="72"/>
      <c r="D317" s="96" t="s">
        <v>553</v>
      </c>
      <c r="E317" s="96" t="s">
        <v>554</v>
      </c>
      <c r="F317" s="96"/>
      <c r="G317" s="188">
        <v>1</v>
      </c>
      <c r="H317" s="188"/>
      <c r="I317" s="188"/>
      <c r="J317" s="184">
        <v>84139.67</v>
      </c>
      <c r="K317" s="184">
        <v>86139.67</v>
      </c>
    </row>
    <row r="318" spans="1:11" x14ac:dyDescent="0.25">
      <c r="A318" s="103"/>
      <c r="B318" s="72" t="s">
        <v>142</v>
      </c>
      <c r="C318" s="72"/>
      <c r="D318" s="96" t="s">
        <v>555</v>
      </c>
      <c r="E318" s="96" t="s">
        <v>556</v>
      </c>
      <c r="F318" s="96"/>
      <c r="G318" s="188">
        <v>1</v>
      </c>
      <c r="H318" s="188"/>
      <c r="I318" s="188"/>
      <c r="J318" s="184">
        <v>76490.89</v>
      </c>
      <c r="K318" s="184">
        <v>78490.89</v>
      </c>
    </row>
    <row r="319" spans="1:11" x14ac:dyDescent="0.25">
      <c r="A319" s="103"/>
      <c r="B319" s="72" t="s">
        <v>142</v>
      </c>
      <c r="C319" s="72"/>
      <c r="D319" s="206" t="s">
        <v>557</v>
      </c>
      <c r="E319" s="206" t="s">
        <v>558</v>
      </c>
      <c r="F319" s="206"/>
      <c r="G319" s="188">
        <v>1</v>
      </c>
      <c r="H319" s="188"/>
      <c r="I319" s="188"/>
      <c r="J319" s="184">
        <v>76490.89</v>
      </c>
      <c r="K319" s="184">
        <v>78490.89</v>
      </c>
    </row>
    <row r="320" spans="1:11" x14ac:dyDescent="0.25">
      <c r="A320" s="103"/>
      <c r="B320" s="72"/>
      <c r="C320" s="72"/>
      <c r="D320" s="206"/>
      <c r="E320" s="206"/>
      <c r="F320" s="206"/>
      <c r="G320" s="188"/>
      <c r="H320" s="188"/>
      <c r="I320" s="188"/>
      <c r="J320" s="184"/>
      <c r="K320" s="184"/>
    </row>
    <row r="321" spans="1:11" x14ac:dyDescent="0.25">
      <c r="A321" s="103"/>
      <c r="B321" s="205" t="s">
        <v>59</v>
      </c>
      <c r="C321" s="72"/>
      <c r="D321" s="206"/>
      <c r="E321" s="206"/>
      <c r="F321" s="206"/>
      <c r="G321" s="188"/>
      <c r="H321" s="188"/>
      <c r="I321" s="188"/>
      <c r="J321" s="184"/>
      <c r="K321" s="184"/>
    </row>
    <row r="322" spans="1:11" x14ac:dyDescent="0.25">
      <c r="A322" s="103"/>
      <c r="B322" s="72" t="s">
        <v>142</v>
      </c>
      <c r="C322" s="72"/>
      <c r="D322" s="96" t="s">
        <v>559</v>
      </c>
      <c r="E322" s="96" t="s">
        <v>560</v>
      </c>
      <c r="F322" s="96"/>
      <c r="G322" s="188">
        <v>1</v>
      </c>
      <c r="H322" s="188"/>
      <c r="I322" s="188"/>
      <c r="J322" s="184">
        <v>84872</v>
      </c>
      <c r="K322" s="184">
        <v>87372</v>
      </c>
    </row>
    <row r="323" spans="1:11" x14ac:dyDescent="0.25">
      <c r="A323" s="103"/>
      <c r="B323" s="72"/>
      <c r="C323" s="72"/>
      <c r="D323" s="96"/>
      <c r="E323" s="96"/>
      <c r="F323" s="96"/>
      <c r="G323" s="188"/>
      <c r="H323" s="188"/>
      <c r="I323" s="188"/>
      <c r="J323" s="184"/>
      <c r="K323" s="184"/>
    </row>
    <row r="324" spans="1:11" x14ac:dyDescent="0.25">
      <c r="A324" s="103"/>
      <c r="B324" s="205" t="s">
        <v>561</v>
      </c>
      <c r="C324" s="72"/>
      <c r="D324" s="96"/>
      <c r="E324" s="96"/>
      <c r="F324" s="96"/>
      <c r="G324" s="188"/>
      <c r="H324" s="188"/>
      <c r="I324" s="188"/>
      <c r="J324" s="184"/>
      <c r="K324" s="184"/>
    </row>
    <row r="325" spans="1:11" x14ac:dyDescent="0.25">
      <c r="A325" s="103"/>
      <c r="B325" s="72" t="s">
        <v>142</v>
      </c>
      <c r="C325" s="72"/>
      <c r="D325" s="96" t="s">
        <v>562</v>
      </c>
      <c r="E325" s="96" t="s">
        <v>563</v>
      </c>
      <c r="F325" s="96"/>
      <c r="G325" s="188">
        <v>1</v>
      </c>
      <c r="H325" s="188"/>
      <c r="I325" s="188"/>
      <c r="J325" s="184">
        <v>84872</v>
      </c>
      <c r="K325" s="184">
        <v>87372</v>
      </c>
    </row>
    <row r="326" spans="1:11" x14ac:dyDescent="0.25">
      <c r="A326" s="103"/>
      <c r="B326" s="208" t="s">
        <v>159</v>
      </c>
      <c r="C326" s="99"/>
      <c r="D326" s="209"/>
      <c r="E326" s="209"/>
      <c r="F326" s="209"/>
      <c r="G326" s="210"/>
      <c r="H326" s="210"/>
      <c r="I326" s="210"/>
      <c r="J326" s="211"/>
      <c r="K326" s="211"/>
    </row>
    <row r="327" spans="1:11" x14ac:dyDescent="0.25">
      <c r="A327" s="103"/>
      <c r="B327" s="212" t="s">
        <v>160</v>
      </c>
      <c r="C327" s="212"/>
      <c r="D327" s="213"/>
      <c r="E327" s="213"/>
      <c r="F327" s="213"/>
      <c r="G327" s="214"/>
      <c r="H327" s="214"/>
      <c r="I327" s="214"/>
      <c r="J327" s="215">
        <v>30.6</v>
      </c>
      <c r="K327" s="215">
        <v>28.6</v>
      </c>
    </row>
    <row r="328" spans="1:11" x14ac:dyDescent="0.25">
      <c r="A328" s="103"/>
      <c r="B328" s="99" t="s">
        <v>161</v>
      </c>
      <c r="C328" s="99"/>
      <c r="D328" s="209"/>
      <c r="E328" s="209"/>
      <c r="F328" s="209"/>
      <c r="G328" s="210"/>
      <c r="H328" s="210"/>
      <c r="I328" s="210"/>
      <c r="J328" s="216">
        <v>36.96078431372549</v>
      </c>
      <c r="K328" s="216">
        <v>39.545454545454547</v>
      </c>
    </row>
    <row r="329" spans="1:11" x14ac:dyDescent="0.25">
      <c r="A329" s="103"/>
      <c r="B329" s="72"/>
      <c r="C329" s="72"/>
      <c r="D329" s="96"/>
      <c r="E329" s="96"/>
      <c r="F329" s="96"/>
      <c r="G329" s="188"/>
      <c r="H329" s="188"/>
      <c r="I329" s="188"/>
      <c r="J329" s="226"/>
      <c r="K329" s="184"/>
    </row>
    <row r="330" spans="1:11" x14ac:dyDescent="0.25">
      <c r="A330" s="103"/>
      <c r="B330" s="72"/>
      <c r="C330" s="72"/>
      <c r="D330" s="96"/>
      <c r="E330" s="96"/>
      <c r="F330" s="96"/>
      <c r="G330" s="188"/>
      <c r="H330" s="188"/>
      <c r="I330" s="188"/>
      <c r="J330" s="226"/>
      <c r="K330" s="184"/>
    </row>
    <row r="331" spans="1:11" x14ac:dyDescent="0.25">
      <c r="A331"/>
      <c r="B331" s="195" t="s">
        <v>143</v>
      </c>
      <c r="C331" s="195"/>
      <c r="D331" s="196"/>
      <c r="E331" s="196"/>
      <c r="F331" s="196"/>
      <c r="G331" s="197"/>
      <c r="H331" s="198"/>
      <c r="I331" s="198"/>
      <c r="J331" s="199"/>
      <c r="K331" s="199"/>
    </row>
    <row r="332" spans="1:11" x14ac:dyDescent="0.25">
      <c r="A332"/>
      <c r="B332" s="200" t="s">
        <v>564</v>
      </c>
      <c r="C332" s="201"/>
      <c r="D332" s="202"/>
      <c r="E332" s="202"/>
      <c r="F332" s="202"/>
      <c r="G332" s="203"/>
      <c r="H332" s="203"/>
      <c r="I332" s="203"/>
      <c r="J332" s="204"/>
      <c r="K332" s="204"/>
    </row>
    <row r="333" spans="1:11" x14ac:dyDescent="0.25">
      <c r="A333" s="103"/>
      <c r="B333" s="72" t="s">
        <v>143</v>
      </c>
      <c r="C333" s="72"/>
      <c r="D333" s="96" t="s">
        <v>565</v>
      </c>
      <c r="E333" s="96" t="s">
        <v>566</v>
      </c>
      <c r="F333" s="96"/>
      <c r="G333" s="188">
        <v>1</v>
      </c>
      <c r="H333" s="188"/>
      <c r="I333" s="188"/>
      <c r="J333" s="184">
        <v>42436</v>
      </c>
      <c r="K333" s="184"/>
    </row>
    <row r="334" spans="1:11" x14ac:dyDescent="0.25">
      <c r="A334" s="103"/>
      <c r="B334" s="72" t="s">
        <v>143</v>
      </c>
      <c r="C334" s="72"/>
      <c r="D334" s="96" t="s">
        <v>567</v>
      </c>
      <c r="E334" s="96" t="s">
        <v>262</v>
      </c>
      <c r="F334" s="96"/>
      <c r="G334" s="188">
        <v>1</v>
      </c>
      <c r="H334" s="188"/>
      <c r="I334" s="188"/>
      <c r="J334" s="184">
        <v>97850</v>
      </c>
      <c r="K334" s="184"/>
    </row>
    <row r="335" spans="1:11" x14ac:dyDescent="0.25">
      <c r="A335" s="103"/>
      <c r="B335" s="72" t="s">
        <v>143</v>
      </c>
      <c r="C335" s="72"/>
      <c r="D335" s="96" t="s">
        <v>568</v>
      </c>
      <c r="E335" s="96" t="s">
        <v>569</v>
      </c>
      <c r="F335" s="96"/>
      <c r="G335" s="188">
        <v>1</v>
      </c>
      <c r="H335" s="188"/>
      <c r="I335" s="188"/>
      <c r="J335" s="184">
        <v>91941.92</v>
      </c>
      <c r="K335" s="184">
        <v>94441.919999999998</v>
      </c>
    </row>
    <row r="336" spans="1:11" x14ac:dyDescent="0.25">
      <c r="A336" s="103"/>
      <c r="B336" s="72" t="s">
        <v>143</v>
      </c>
      <c r="C336" s="72"/>
      <c r="D336" s="96" t="s">
        <v>570</v>
      </c>
      <c r="E336" s="96" t="s">
        <v>571</v>
      </c>
      <c r="F336" s="96"/>
      <c r="G336" s="188">
        <v>1</v>
      </c>
      <c r="H336" s="188"/>
      <c r="I336" s="188"/>
      <c r="J336" s="184">
        <v>61532.200000000004</v>
      </c>
      <c r="K336" s="184"/>
    </row>
    <row r="337" spans="1:11" x14ac:dyDescent="0.25">
      <c r="A337" s="103"/>
      <c r="B337" s="72" t="s">
        <v>143</v>
      </c>
      <c r="C337" s="72"/>
      <c r="D337" s="96" t="s">
        <v>572</v>
      </c>
      <c r="E337" s="96" t="s">
        <v>573</v>
      </c>
      <c r="F337" s="96"/>
      <c r="G337" s="188">
        <v>1</v>
      </c>
      <c r="H337" s="188"/>
      <c r="I337" s="188"/>
      <c r="J337" s="184">
        <v>53045</v>
      </c>
      <c r="K337" s="184">
        <v>54545</v>
      </c>
    </row>
    <row r="338" spans="1:11" x14ac:dyDescent="0.25">
      <c r="A338" s="103"/>
      <c r="B338" s="72" t="s">
        <v>143</v>
      </c>
      <c r="C338" s="72"/>
      <c r="D338" s="96" t="s">
        <v>574</v>
      </c>
      <c r="E338" s="96" t="s">
        <v>575</v>
      </c>
      <c r="F338" s="96"/>
      <c r="G338" s="188">
        <v>1</v>
      </c>
      <c r="H338" s="188"/>
      <c r="I338" s="188"/>
      <c r="J338" s="184">
        <v>68000</v>
      </c>
      <c r="K338" s="184">
        <v>70000</v>
      </c>
    </row>
    <row r="339" spans="1:11" x14ac:dyDescent="0.25">
      <c r="A339" s="103"/>
      <c r="B339" s="72" t="s">
        <v>143</v>
      </c>
      <c r="C339" s="72"/>
      <c r="D339" s="96" t="s">
        <v>576</v>
      </c>
      <c r="E339" s="96" t="s">
        <v>577</v>
      </c>
      <c r="F339" s="96"/>
      <c r="G339" s="188">
        <v>1</v>
      </c>
      <c r="H339" s="188"/>
      <c r="I339" s="188"/>
      <c r="J339" s="184">
        <v>82400</v>
      </c>
      <c r="K339" s="184">
        <v>84400</v>
      </c>
    </row>
    <row r="340" spans="1:11" x14ac:dyDescent="0.25">
      <c r="A340" s="103"/>
      <c r="B340" s="72"/>
      <c r="C340" s="72"/>
      <c r="D340" s="96"/>
      <c r="E340" s="96"/>
      <c r="F340" s="96"/>
      <c r="G340" s="188"/>
      <c r="H340" s="188"/>
      <c r="I340" s="188"/>
      <c r="J340" s="184"/>
      <c r="K340" s="184"/>
    </row>
    <row r="341" spans="1:11" x14ac:dyDescent="0.25">
      <c r="A341" s="103"/>
      <c r="B341" s="72" t="s">
        <v>143</v>
      </c>
      <c r="C341" s="72"/>
      <c r="D341" s="96" t="s">
        <v>578</v>
      </c>
      <c r="E341" s="227" t="s">
        <v>385</v>
      </c>
      <c r="F341" s="227"/>
      <c r="G341" s="188">
        <v>1</v>
      </c>
      <c r="H341" s="188"/>
      <c r="I341" s="188"/>
      <c r="J341" s="221"/>
      <c r="K341" s="184"/>
    </row>
    <row r="342" spans="1:11" x14ac:dyDescent="0.25">
      <c r="A342" s="103"/>
      <c r="B342" s="72" t="s">
        <v>143</v>
      </c>
      <c r="C342" s="72"/>
      <c r="D342" s="96" t="s">
        <v>578</v>
      </c>
      <c r="E342" s="227" t="s">
        <v>385</v>
      </c>
      <c r="F342" s="227"/>
      <c r="G342" s="188">
        <v>1</v>
      </c>
      <c r="H342" s="188"/>
      <c r="I342" s="188"/>
      <c r="J342" s="221"/>
      <c r="K342" s="184"/>
    </row>
    <row r="343" spans="1:11" x14ac:dyDescent="0.25">
      <c r="A343" s="103"/>
      <c r="B343" s="208" t="s">
        <v>159</v>
      </c>
      <c r="C343" s="99"/>
      <c r="D343" s="209"/>
      <c r="E343" s="209"/>
      <c r="F343" s="209"/>
      <c r="G343" s="210"/>
      <c r="H343" s="210"/>
      <c r="I343" s="210"/>
      <c r="J343" s="211"/>
      <c r="K343" s="211"/>
    </row>
    <row r="344" spans="1:11" x14ac:dyDescent="0.25">
      <c r="A344" s="103"/>
      <c r="B344" s="212" t="s">
        <v>160</v>
      </c>
      <c r="C344" s="212"/>
      <c r="D344" s="213"/>
      <c r="E344" s="213"/>
      <c r="F344" s="213"/>
      <c r="G344" s="214"/>
      <c r="H344" s="214"/>
      <c r="I344" s="214"/>
      <c r="J344" s="215">
        <v>7</v>
      </c>
      <c r="K344" s="215">
        <v>4</v>
      </c>
    </row>
    <row r="345" spans="1:11" x14ac:dyDescent="0.25">
      <c r="A345" s="103"/>
      <c r="B345" s="99" t="s">
        <v>161</v>
      </c>
      <c r="C345" s="99"/>
      <c r="D345" s="209"/>
      <c r="E345" s="209"/>
      <c r="F345" s="209"/>
      <c r="G345" s="210"/>
      <c r="H345" s="210"/>
      <c r="I345" s="210"/>
      <c r="J345" s="216">
        <v>161.57142857142858</v>
      </c>
      <c r="K345" s="216">
        <v>282.75</v>
      </c>
    </row>
    <row r="346" spans="1:11" x14ac:dyDescent="0.25">
      <c r="A346" s="103"/>
      <c r="B346" s="72"/>
      <c r="C346" s="72"/>
      <c r="D346" s="96"/>
      <c r="E346" s="96"/>
      <c r="F346" s="96"/>
      <c r="G346" s="188"/>
      <c r="H346" s="188"/>
      <c r="I346" s="188"/>
      <c r="J346" s="226"/>
      <c r="K346" s="184"/>
    </row>
    <row r="347" spans="1:11" x14ac:dyDescent="0.25">
      <c r="A347" s="103"/>
      <c r="B347" s="72"/>
      <c r="C347" s="72"/>
      <c r="D347" s="96"/>
      <c r="E347" s="96"/>
      <c r="F347" s="96"/>
      <c r="G347" s="188"/>
      <c r="H347" s="188"/>
      <c r="I347" s="188"/>
      <c r="J347" s="226"/>
      <c r="K347" s="184"/>
    </row>
    <row r="348" spans="1:11" x14ac:dyDescent="0.25">
      <c r="A348"/>
      <c r="B348" s="195" t="s">
        <v>144</v>
      </c>
      <c r="C348" s="195"/>
      <c r="D348" s="196"/>
      <c r="E348" s="196"/>
      <c r="F348" s="196"/>
      <c r="G348" s="197"/>
      <c r="H348" s="198"/>
      <c r="I348" s="198"/>
      <c r="J348" s="199"/>
      <c r="K348" s="199"/>
    </row>
    <row r="349" spans="1:11" x14ac:dyDescent="0.25">
      <c r="A349"/>
      <c r="B349" s="200" t="s">
        <v>579</v>
      </c>
      <c r="C349" s="201"/>
      <c r="D349" s="202"/>
      <c r="E349" s="202"/>
      <c r="F349" s="202"/>
      <c r="G349" s="203"/>
      <c r="H349" s="203"/>
      <c r="I349" s="203"/>
      <c r="J349" s="204"/>
      <c r="K349" s="204"/>
    </row>
    <row r="350" spans="1:11" x14ac:dyDescent="0.25">
      <c r="A350" s="103"/>
      <c r="B350" s="72" t="s">
        <v>144</v>
      </c>
      <c r="C350" s="72"/>
      <c r="D350" s="96" t="s">
        <v>580</v>
      </c>
      <c r="E350" s="96" t="s">
        <v>581</v>
      </c>
      <c r="F350" s="96"/>
      <c r="G350" s="188">
        <v>1</v>
      </c>
      <c r="H350" s="188"/>
      <c r="I350" s="188"/>
      <c r="J350" s="184">
        <v>33589.041600000004</v>
      </c>
      <c r="K350" s="184">
        <v>35089.041600000004</v>
      </c>
    </row>
    <row r="351" spans="1:11" x14ac:dyDescent="0.25">
      <c r="A351" s="103"/>
      <c r="B351" s="72" t="s">
        <v>144</v>
      </c>
      <c r="C351" s="72"/>
      <c r="D351" s="96" t="s">
        <v>582</v>
      </c>
      <c r="E351" s="96" t="s">
        <v>583</v>
      </c>
      <c r="F351" s="96"/>
      <c r="G351" s="188">
        <v>1</v>
      </c>
      <c r="H351" s="188"/>
      <c r="I351" s="188"/>
      <c r="J351" s="184">
        <v>31827</v>
      </c>
      <c r="K351" s="184">
        <v>35000</v>
      </c>
    </row>
    <row r="352" spans="1:11" x14ac:dyDescent="0.25">
      <c r="A352" s="103"/>
      <c r="B352" s="72" t="s">
        <v>144</v>
      </c>
      <c r="C352" s="72"/>
      <c r="D352" s="96" t="s">
        <v>584</v>
      </c>
      <c r="E352" s="223" t="s">
        <v>303</v>
      </c>
      <c r="F352" s="223"/>
      <c r="G352" s="188">
        <v>1</v>
      </c>
      <c r="H352" s="188"/>
      <c r="I352" s="188"/>
      <c r="J352" s="184">
        <v>31827</v>
      </c>
      <c r="K352" s="184">
        <v>35000</v>
      </c>
    </row>
    <row r="354" spans="1:11" x14ac:dyDescent="0.25">
      <c r="A354" s="103"/>
      <c r="B354" s="72" t="s">
        <v>144</v>
      </c>
      <c r="C354" s="72"/>
      <c r="D354" s="96" t="s">
        <v>585</v>
      </c>
      <c r="E354" s="223" t="s">
        <v>303</v>
      </c>
      <c r="F354" s="223"/>
      <c r="G354" s="188">
        <v>1</v>
      </c>
      <c r="H354" s="188"/>
      <c r="I354" s="188"/>
      <c r="J354" s="184">
        <v>30000</v>
      </c>
      <c r="K354" s="184">
        <v>35000</v>
      </c>
    </row>
    <row r="355" spans="1:11" x14ac:dyDescent="0.25">
      <c r="A355" s="103"/>
      <c r="B355" s="72" t="s">
        <v>144</v>
      </c>
      <c r="C355" s="72"/>
      <c r="D355" s="96" t="s">
        <v>586</v>
      </c>
      <c r="E355" s="96" t="s">
        <v>587</v>
      </c>
      <c r="F355" s="96"/>
      <c r="G355" s="188">
        <v>1</v>
      </c>
      <c r="H355" s="188"/>
      <c r="I355" s="188"/>
      <c r="J355" s="184">
        <v>35000</v>
      </c>
      <c r="K355" s="184">
        <v>36500</v>
      </c>
    </row>
    <row r="356" spans="1:11" x14ac:dyDescent="0.25">
      <c r="A356" s="103"/>
      <c r="B356" s="72" t="s">
        <v>144</v>
      </c>
      <c r="C356" s="72"/>
      <c r="D356" s="96" t="s">
        <v>588</v>
      </c>
      <c r="E356" s="96" t="s">
        <v>589</v>
      </c>
      <c r="F356" s="96"/>
      <c r="G356" s="188">
        <v>1</v>
      </c>
      <c r="H356" s="188"/>
      <c r="I356" s="188"/>
      <c r="J356" s="184">
        <v>35000</v>
      </c>
      <c r="K356" s="184">
        <v>36500</v>
      </c>
    </row>
    <row r="357" spans="1:11" x14ac:dyDescent="0.25">
      <c r="A357" s="103"/>
      <c r="B357" s="72"/>
      <c r="C357" s="72"/>
      <c r="D357" s="96"/>
      <c r="E357" s="96"/>
      <c r="F357" s="96"/>
      <c r="G357" s="188"/>
      <c r="H357" s="188"/>
      <c r="I357" s="188"/>
      <c r="J357" s="184"/>
      <c r="K357" s="184"/>
    </row>
    <row r="358" spans="1:11" x14ac:dyDescent="0.25">
      <c r="A358" s="103"/>
      <c r="B358" s="72" t="s">
        <v>144</v>
      </c>
      <c r="C358" s="72"/>
      <c r="D358" s="96" t="s">
        <v>590</v>
      </c>
      <c r="E358" s="96" t="s">
        <v>591</v>
      </c>
      <c r="F358" s="96"/>
      <c r="G358" s="188">
        <v>1</v>
      </c>
      <c r="H358" s="188"/>
      <c r="I358" s="188"/>
      <c r="J358" s="184">
        <v>31827</v>
      </c>
      <c r="K358" s="184">
        <v>35000</v>
      </c>
    </row>
    <row r="359" spans="1:11" x14ac:dyDescent="0.25">
      <c r="A359" s="103"/>
      <c r="B359" s="72" t="s">
        <v>144</v>
      </c>
      <c r="C359" s="72"/>
      <c r="D359" s="96" t="s">
        <v>592</v>
      </c>
      <c r="E359" s="96" t="s">
        <v>593</v>
      </c>
      <c r="F359" s="96"/>
      <c r="G359" s="188">
        <v>1</v>
      </c>
      <c r="H359" s="188"/>
      <c r="I359" s="188"/>
      <c r="J359" s="184">
        <v>31827</v>
      </c>
      <c r="K359" s="184">
        <v>35000</v>
      </c>
    </row>
    <row r="360" spans="1:11" x14ac:dyDescent="0.25">
      <c r="A360" s="103"/>
      <c r="B360" s="72" t="s">
        <v>144</v>
      </c>
      <c r="C360" s="72"/>
      <c r="D360" s="96" t="s">
        <v>594</v>
      </c>
      <c r="E360" s="96" t="s">
        <v>595</v>
      </c>
      <c r="F360" s="96"/>
      <c r="G360" s="188">
        <v>1</v>
      </c>
      <c r="H360" s="188"/>
      <c r="I360" s="188"/>
      <c r="J360" s="184">
        <v>31827</v>
      </c>
      <c r="K360" s="184">
        <v>35000</v>
      </c>
    </row>
    <row r="361" spans="1:11" x14ac:dyDescent="0.25">
      <c r="A361" s="103"/>
      <c r="B361" s="208" t="s">
        <v>159</v>
      </c>
      <c r="C361" s="99"/>
      <c r="D361" s="209"/>
      <c r="E361" s="209"/>
      <c r="F361" s="209"/>
      <c r="G361" s="210"/>
      <c r="H361" s="210"/>
      <c r="I361" s="210"/>
      <c r="J361" s="211"/>
      <c r="K361" s="211"/>
    </row>
    <row r="362" spans="1:11" x14ac:dyDescent="0.25">
      <c r="A362" s="103"/>
      <c r="B362" s="212" t="s">
        <v>160</v>
      </c>
      <c r="C362" s="212"/>
      <c r="D362" s="213"/>
      <c r="E362" s="213"/>
      <c r="F362" s="213"/>
      <c r="G362" s="214"/>
      <c r="H362" s="214"/>
      <c r="I362" s="214"/>
      <c r="J362" s="215">
        <v>9</v>
      </c>
      <c r="K362" s="215">
        <v>9</v>
      </c>
    </row>
    <row r="363" spans="1:11" x14ac:dyDescent="0.25">
      <c r="A363" s="103"/>
      <c r="B363" s="99" t="s">
        <v>161</v>
      </c>
      <c r="C363" s="99"/>
      <c r="D363" s="209"/>
      <c r="E363" s="209"/>
      <c r="F363" s="209"/>
      <c r="G363" s="210"/>
      <c r="H363" s="210"/>
      <c r="I363" s="210"/>
      <c r="J363" s="216">
        <v>125.66666666666667</v>
      </c>
      <c r="K363" s="216">
        <v>125.66666666666667</v>
      </c>
    </row>
    <row r="364" spans="1:11" x14ac:dyDescent="0.25">
      <c r="A364" s="103"/>
      <c r="B364" s="72"/>
      <c r="C364" s="72"/>
      <c r="D364" s="96"/>
      <c r="E364" s="96"/>
      <c r="F364" s="96"/>
      <c r="G364" s="188"/>
      <c r="H364" s="188"/>
      <c r="I364" s="188"/>
      <c r="J364" s="226"/>
      <c r="K364" s="184"/>
    </row>
    <row r="365" spans="1:11" x14ac:dyDescent="0.25">
      <c r="A365"/>
      <c r="B365" s="195" t="s">
        <v>145</v>
      </c>
      <c r="C365" s="195"/>
      <c r="D365" s="196"/>
      <c r="E365" s="196"/>
      <c r="F365" s="196"/>
      <c r="G365" s="197"/>
      <c r="H365" s="198"/>
      <c r="I365" s="198"/>
      <c r="J365" s="199"/>
      <c r="K365" s="199"/>
    </row>
    <row r="366" spans="1:11" x14ac:dyDescent="0.25">
      <c r="A366"/>
      <c r="B366" s="200" t="s">
        <v>596</v>
      </c>
      <c r="C366" s="201"/>
      <c r="D366" s="202"/>
      <c r="E366" s="202"/>
      <c r="F366" s="202"/>
      <c r="G366" s="203"/>
      <c r="H366" s="203"/>
      <c r="I366" s="203"/>
      <c r="J366" s="204"/>
      <c r="K366" s="204"/>
    </row>
    <row r="367" spans="1:11" x14ac:dyDescent="0.25">
      <c r="A367" s="103"/>
      <c r="B367" s="72" t="s">
        <v>145</v>
      </c>
      <c r="C367" s="72"/>
      <c r="D367" s="96" t="s">
        <v>528</v>
      </c>
      <c r="E367" s="96" t="s">
        <v>597</v>
      </c>
      <c r="F367" s="96"/>
      <c r="G367" s="188">
        <v>1</v>
      </c>
      <c r="H367" s="188"/>
      <c r="I367" s="188"/>
      <c r="J367" s="184">
        <v>42230</v>
      </c>
      <c r="K367" s="184">
        <v>43730</v>
      </c>
    </row>
    <row r="369" spans="1:11" x14ac:dyDescent="0.25">
      <c r="A369" s="103"/>
      <c r="B369" s="72" t="s">
        <v>145</v>
      </c>
      <c r="C369" s="72"/>
      <c r="D369" s="96" t="s">
        <v>598</v>
      </c>
      <c r="E369" s="96" t="s">
        <v>599</v>
      </c>
      <c r="F369" s="96"/>
      <c r="G369" s="188">
        <v>1</v>
      </c>
      <c r="H369" s="188"/>
      <c r="I369" s="188"/>
      <c r="J369" s="184">
        <v>100785.5</v>
      </c>
      <c r="K369" s="184">
        <v>103285.5</v>
      </c>
    </row>
    <row r="370" spans="1:11" x14ac:dyDescent="0.25">
      <c r="A370" s="103"/>
      <c r="B370" s="72" t="s">
        <v>145</v>
      </c>
      <c r="C370" s="72"/>
      <c r="D370" s="96" t="s">
        <v>600</v>
      </c>
      <c r="E370" s="96" t="s">
        <v>601</v>
      </c>
      <c r="F370" s="96"/>
      <c r="G370" s="188">
        <v>1</v>
      </c>
      <c r="H370" s="188"/>
      <c r="I370" s="188"/>
      <c r="J370" s="184">
        <v>74263</v>
      </c>
      <c r="K370" s="184">
        <v>76263</v>
      </c>
    </row>
    <row r="371" spans="1:11" x14ac:dyDescent="0.25">
      <c r="A371" s="103"/>
      <c r="B371" s="72" t="s">
        <v>145</v>
      </c>
      <c r="C371" s="72"/>
      <c r="D371" s="96" t="s">
        <v>602</v>
      </c>
      <c r="E371" s="96" t="s">
        <v>603</v>
      </c>
      <c r="F371" s="96"/>
      <c r="G371" s="188">
        <v>1</v>
      </c>
      <c r="H371" s="188"/>
      <c r="I371" s="188"/>
      <c r="J371" s="184">
        <v>68958.5</v>
      </c>
      <c r="K371" s="184">
        <v>70958.5</v>
      </c>
    </row>
    <row r="372" spans="1:11" x14ac:dyDescent="0.25">
      <c r="A372" s="103"/>
      <c r="B372" s="72" t="s">
        <v>145</v>
      </c>
      <c r="C372" s="72"/>
      <c r="D372" s="96" t="s">
        <v>604</v>
      </c>
      <c r="E372" s="96" t="s">
        <v>605</v>
      </c>
      <c r="F372" s="96"/>
      <c r="G372" s="188">
        <v>1</v>
      </c>
      <c r="H372" s="188"/>
      <c r="I372" s="188"/>
      <c r="J372" s="184">
        <v>72100</v>
      </c>
      <c r="K372" s="184">
        <v>74100</v>
      </c>
    </row>
    <row r="373" spans="1:11" x14ac:dyDescent="0.25">
      <c r="B373" s="72" t="s">
        <v>145</v>
      </c>
      <c r="D373" s="96" t="s">
        <v>606</v>
      </c>
      <c r="E373" s="104" t="s">
        <v>491</v>
      </c>
      <c r="F373" s="104"/>
      <c r="G373" s="188">
        <v>1</v>
      </c>
      <c r="H373" s="188"/>
      <c r="I373" s="188"/>
      <c r="J373" s="226">
        <v>0</v>
      </c>
    </row>
    <row r="375" spans="1:11" x14ac:dyDescent="0.25">
      <c r="A375" s="103"/>
      <c r="B375" s="72" t="s">
        <v>145</v>
      </c>
      <c r="C375" s="72"/>
      <c r="D375" s="96" t="s">
        <v>607</v>
      </c>
      <c r="E375" s="104" t="s">
        <v>608</v>
      </c>
      <c r="F375" s="104"/>
      <c r="G375" s="188">
        <v>1</v>
      </c>
      <c r="H375" s="188"/>
      <c r="I375" s="188"/>
      <c r="J375" s="184">
        <v>56000</v>
      </c>
      <c r="K375" s="184">
        <v>58000</v>
      </c>
    </row>
    <row r="376" spans="1:11" x14ac:dyDescent="0.25">
      <c r="A376" s="103"/>
      <c r="B376" s="72" t="s">
        <v>145</v>
      </c>
      <c r="C376" s="72"/>
      <c r="D376" s="96" t="s">
        <v>609</v>
      </c>
      <c r="E376" s="104" t="s">
        <v>610</v>
      </c>
      <c r="F376" s="104"/>
      <c r="G376" s="188">
        <v>1</v>
      </c>
      <c r="H376" s="188"/>
      <c r="I376" s="188"/>
      <c r="J376" s="184">
        <v>98000</v>
      </c>
      <c r="K376" s="184">
        <v>100500</v>
      </c>
    </row>
    <row r="377" spans="1:11" x14ac:dyDescent="0.25">
      <c r="A377" s="103"/>
      <c r="B377" s="72"/>
      <c r="C377" s="72"/>
      <c r="D377" s="96"/>
      <c r="E377" s="206"/>
      <c r="F377" s="206"/>
      <c r="G377" s="188"/>
      <c r="H377" s="188"/>
      <c r="I377" s="188"/>
      <c r="J377" s="184"/>
      <c r="K377" s="184"/>
    </row>
    <row r="378" spans="1:11" x14ac:dyDescent="0.25">
      <c r="A378" s="103"/>
      <c r="B378" s="72" t="s">
        <v>145</v>
      </c>
      <c r="C378" s="72"/>
      <c r="D378" s="96" t="s">
        <v>611</v>
      </c>
      <c r="E378" s="223" t="s">
        <v>303</v>
      </c>
      <c r="F378" s="223"/>
      <c r="G378" s="188">
        <v>1</v>
      </c>
      <c r="H378" s="188"/>
      <c r="I378" s="188"/>
      <c r="J378" s="184">
        <v>50923.200000000004</v>
      </c>
      <c r="K378" s="184">
        <v>52423.200000000004</v>
      </c>
    </row>
    <row r="379" spans="1:11" x14ac:dyDescent="0.25">
      <c r="A379" s="103"/>
      <c r="B379" s="72" t="s">
        <v>145</v>
      </c>
      <c r="C379" s="72"/>
      <c r="D379" s="96" t="s">
        <v>612</v>
      </c>
      <c r="E379" s="96" t="s">
        <v>613</v>
      </c>
      <c r="F379" s="96"/>
      <c r="G379" s="188">
        <v>1</v>
      </c>
      <c r="H379" s="188"/>
      <c r="I379" s="188"/>
      <c r="J379" s="184">
        <v>79567.5</v>
      </c>
      <c r="K379" s="184">
        <v>82067.5</v>
      </c>
    </row>
    <row r="380" spans="1:11" x14ac:dyDescent="0.25">
      <c r="A380" s="103"/>
      <c r="B380" s="72"/>
      <c r="C380" s="72"/>
      <c r="D380" s="96"/>
      <c r="E380" s="96"/>
      <c r="F380" s="96"/>
      <c r="G380" s="188"/>
      <c r="H380" s="188"/>
      <c r="I380" s="188"/>
      <c r="J380" s="226"/>
      <c r="K380" s="184"/>
    </row>
    <row r="381" spans="1:11" x14ac:dyDescent="0.25">
      <c r="A381" s="103"/>
      <c r="B381" s="208" t="s">
        <v>159</v>
      </c>
      <c r="C381" s="99"/>
      <c r="D381" s="209"/>
      <c r="E381" s="209"/>
      <c r="F381" s="209"/>
      <c r="G381" s="210"/>
      <c r="H381" s="210"/>
      <c r="I381" s="210"/>
      <c r="J381" s="211"/>
      <c r="K381" s="211"/>
    </row>
    <row r="382" spans="1:11" x14ac:dyDescent="0.25">
      <c r="A382" s="103"/>
      <c r="B382" s="212" t="s">
        <v>160</v>
      </c>
      <c r="C382" s="212"/>
      <c r="D382" s="213"/>
      <c r="E382" s="213"/>
      <c r="F382" s="213"/>
      <c r="G382" s="214"/>
      <c r="H382" s="214"/>
      <c r="I382" s="214"/>
      <c r="J382" s="215">
        <v>9</v>
      </c>
      <c r="K382" s="215">
        <v>9</v>
      </c>
    </row>
    <row r="383" spans="1:11" x14ac:dyDescent="0.25">
      <c r="A383" s="103"/>
      <c r="B383" s="99" t="s">
        <v>161</v>
      </c>
      <c r="C383" s="99"/>
      <c r="D383" s="209"/>
      <c r="E383" s="209"/>
      <c r="F383" s="209"/>
      <c r="G383" s="210"/>
      <c r="H383" s="210"/>
      <c r="I383" s="210"/>
      <c r="J383" s="216">
        <v>125.66666666666667</v>
      </c>
      <c r="K383" s="216">
        <v>125.66666666666667</v>
      </c>
    </row>
    <row r="384" spans="1:11" x14ac:dyDescent="0.25">
      <c r="A384" s="103"/>
      <c r="B384" s="72"/>
      <c r="C384" s="72"/>
      <c r="D384" s="96"/>
      <c r="E384" s="96"/>
      <c r="F384" s="96"/>
      <c r="G384" s="188"/>
      <c r="H384" s="188"/>
      <c r="I384" s="188"/>
      <c r="J384" s="226"/>
      <c r="K384" s="184"/>
    </row>
    <row r="385" spans="1:11" x14ac:dyDescent="0.25">
      <c r="A385" s="103"/>
      <c r="B385" s="195" t="s">
        <v>165</v>
      </c>
      <c r="C385" s="195"/>
      <c r="D385" s="196"/>
      <c r="E385" s="196"/>
      <c r="F385" s="196"/>
      <c r="G385" s="197"/>
      <c r="H385" s="198"/>
      <c r="I385" s="198"/>
      <c r="J385" s="199"/>
      <c r="K385" s="199"/>
    </row>
    <row r="386" spans="1:11" x14ac:dyDescent="0.25">
      <c r="A386"/>
      <c r="B386" s="200" t="s">
        <v>614</v>
      </c>
      <c r="C386" s="201"/>
      <c r="D386" s="202"/>
      <c r="E386" s="202"/>
      <c r="F386" s="202"/>
      <c r="G386" s="203"/>
      <c r="H386" s="203"/>
      <c r="I386" s="203"/>
      <c r="J386" s="204"/>
      <c r="K386" s="204"/>
    </row>
    <row r="387" spans="1:11" x14ac:dyDescent="0.25">
      <c r="A387" s="103"/>
      <c r="B387" s="72" t="s">
        <v>165</v>
      </c>
      <c r="C387" s="72"/>
      <c r="D387" s="96" t="s">
        <v>615</v>
      </c>
      <c r="E387" s="96" t="s">
        <v>616</v>
      </c>
      <c r="F387" s="96"/>
      <c r="G387" s="188">
        <v>1</v>
      </c>
      <c r="H387" s="188"/>
      <c r="I387" s="188"/>
      <c r="J387" s="184">
        <v>79567.5</v>
      </c>
      <c r="K387" s="184">
        <v>82067.5</v>
      </c>
    </row>
    <row r="388" spans="1:11" x14ac:dyDescent="0.25">
      <c r="A388" s="103"/>
      <c r="B388" s="72" t="s">
        <v>165</v>
      </c>
      <c r="C388" s="72"/>
      <c r="D388" s="96" t="s">
        <v>617</v>
      </c>
      <c r="E388" s="96" t="s">
        <v>618</v>
      </c>
      <c r="F388" s="96"/>
      <c r="G388" s="188">
        <v>1</v>
      </c>
      <c r="H388" s="188"/>
      <c r="I388" s="188"/>
      <c r="J388" s="184">
        <v>39393.380000000005</v>
      </c>
      <c r="K388" s="184">
        <v>40893.380000000005</v>
      </c>
    </row>
    <row r="389" spans="1:11" x14ac:dyDescent="0.25">
      <c r="A389" s="103"/>
      <c r="B389" s="72" t="s">
        <v>165</v>
      </c>
      <c r="C389" s="72"/>
      <c r="D389" s="96" t="s">
        <v>619</v>
      </c>
      <c r="E389" s="96" t="s">
        <v>620</v>
      </c>
      <c r="F389" s="96"/>
      <c r="G389" s="188">
        <v>1</v>
      </c>
      <c r="H389" s="188"/>
      <c r="I389" s="188"/>
      <c r="J389" s="184">
        <v>86946.42</v>
      </c>
      <c r="K389" s="184">
        <v>88946.42</v>
      </c>
    </row>
    <row r="390" spans="1:11" x14ac:dyDescent="0.25">
      <c r="A390" s="103"/>
      <c r="B390" s="208" t="s">
        <v>159</v>
      </c>
      <c r="C390" s="99"/>
      <c r="D390" s="209"/>
      <c r="E390" s="209"/>
      <c r="F390" s="209"/>
      <c r="G390" s="210"/>
      <c r="H390" s="210"/>
      <c r="I390" s="210"/>
      <c r="J390" s="211"/>
      <c r="K390" s="211"/>
    </row>
    <row r="391" spans="1:11" x14ac:dyDescent="0.25">
      <c r="A391" s="103"/>
      <c r="B391" s="212" t="s">
        <v>160</v>
      </c>
      <c r="C391" s="212"/>
      <c r="D391" s="213"/>
      <c r="E391" s="213"/>
      <c r="F391" s="213"/>
      <c r="G391" s="214"/>
      <c r="H391" s="214"/>
      <c r="I391" s="214"/>
      <c r="J391" s="215">
        <v>3</v>
      </c>
      <c r="K391" s="215">
        <v>3</v>
      </c>
    </row>
    <row r="392" spans="1:11" x14ac:dyDescent="0.25">
      <c r="A392" s="103"/>
      <c r="B392" s="99" t="s">
        <v>161</v>
      </c>
      <c r="C392" s="99"/>
      <c r="D392" s="209"/>
      <c r="E392" s="209"/>
      <c r="F392" s="209"/>
      <c r="G392" s="210"/>
      <c r="H392" s="210"/>
      <c r="I392" s="210"/>
      <c r="J392" s="216">
        <v>377</v>
      </c>
      <c r="K392" s="216">
        <v>377</v>
      </c>
    </row>
    <row r="393" spans="1:11" x14ac:dyDescent="0.25">
      <c r="A393" s="103"/>
      <c r="B393" s="72"/>
      <c r="C393" s="72"/>
      <c r="D393" s="96"/>
      <c r="E393" s="96"/>
      <c r="F393" s="96"/>
      <c r="G393" s="188"/>
      <c r="H393" s="188"/>
      <c r="I393" s="188"/>
      <c r="J393" s="226"/>
      <c r="K393" s="184"/>
    </row>
    <row r="394" spans="1:11" x14ac:dyDescent="0.25">
      <c r="A394" s="103"/>
      <c r="B394" s="72"/>
      <c r="C394" s="72"/>
      <c r="D394" s="96"/>
      <c r="E394" s="96"/>
      <c r="F394" s="96"/>
      <c r="G394" s="188"/>
      <c r="H394" s="188"/>
      <c r="I394" s="188"/>
      <c r="J394" s="226"/>
      <c r="K394" s="184"/>
    </row>
    <row r="395" spans="1:11" x14ac:dyDescent="0.25">
      <c r="A395" s="103"/>
      <c r="B395" s="195" t="s">
        <v>146</v>
      </c>
      <c r="C395" s="195"/>
      <c r="D395" s="196"/>
      <c r="E395" s="196"/>
      <c r="F395" s="196"/>
      <c r="G395" s="197"/>
      <c r="H395" s="198"/>
      <c r="I395" s="198"/>
      <c r="J395" s="199"/>
      <c r="K395" s="199"/>
    </row>
    <row r="396" spans="1:11" x14ac:dyDescent="0.25">
      <c r="A396"/>
      <c r="B396" s="200" t="s">
        <v>621</v>
      </c>
      <c r="C396" s="201"/>
      <c r="D396" s="202"/>
      <c r="E396" s="202"/>
      <c r="F396" s="202"/>
      <c r="G396" s="203"/>
      <c r="H396" s="203"/>
      <c r="I396" s="203"/>
      <c r="J396" s="204"/>
      <c r="K396" s="204"/>
    </row>
    <row r="397" spans="1:11" x14ac:dyDescent="0.25">
      <c r="A397" s="103"/>
      <c r="B397" s="72" t="s">
        <v>146</v>
      </c>
      <c r="C397" s="72"/>
      <c r="D397" s="96" t="s">
        <v>622</v>
      </c>
      <c r="E397" s="72" t="s">
        <v>623</v>
      </c>
      <c r="F397" s="72"/>
      <c r="G397" s="103">
        <v>1</v>
      </c>
      <c r="H397" s="103"/>
      <c r="I397" s="103"/>
      <c r="J397" s="184">
        <v>35446.42</v>
      </c>
      <c r="K397" s="184">
        <v>36946.42</v>
      </c>
    </row>
    <row r="398" spans="1:11" x14ac:dyDescent="0.25">
      <c r="A398" s="103"/>
      <c r="B398" s="72" t="s">
        <v>146</v>
      </c>
      <c r="C398" s="72"/>
      <c r="D398" s="96" t="s">
        <v>622</v>
      </c>
      <c r="E398" s="72" t="s">
        <v>624</v>
      </c>
      <c r="F398" s="72"/>
      <c r="G398" s="103">
        <v>1</v>
      </c>
      <c r="H398" s="103"/>
      <c r="I398" s="103"/>
      <c r="J398" s="184">
        <v>48925</v>
      </c>
      <c r="K398" s="184">
        <v>50425</v>
      </c>
    </row>
    <row r="399" spans="1:11" x14ac:dyDescent="0.25">
      <c r="A399" s="103"/>
      <c r="B399" s="72" t="s">
        <v>146</v>
      </c>
      <c r="C399" s="72"/>
      <c r="D399" s="96" t="s">
        <v>625</v>
      </c>
      <c r="E399" s="72" t="s">
        <v>626</v>
      </c>
      <c r="F399" s="72"/>
      <c r="G399" s="103">
        <v>1</v>
      </c>
      <c r="H399" s="103"/>
      <c r="I399" s="103"/>
      <c r="J399" s="184">
        <v>32445</v>
      </c>
      <c r="K399" s="184">
        <v>35000</v>
      </c>
    </row>
    <row r="400" spans="1:11" x14ac:dyDescent="0.25">
      <c r="A400" s="103"/>
      <c r="B400" s="208" t="s">
        <v>159</v>
      </c>
      <c r="C400" s="99"/>
      <c r="D400" s="209"/>
      <c r="E400" s="209"/>
      <c r="F400" s="209"/>
      <c r="G400" s="210"/>
      <c r="H400" s="210"/>
      <c r="I400" s="210"/>
      <c r="J400" s="211"/>
      <c r="K400" s="211"/>
    </row>
    <row r="401" spans="1:11" x14ac:dyDescent="0.25">
      <c r="A401" s="103"/>
      <c r="B401" s="212" t="s">
        <v>160</v>
      </c>
      <c r="C401" s="212"/>
      <c r="D401" s="213"/>
      <c r="E401" s="213"/>
      <c r="F401" s="213"/>
      <c r="G401" s="214"/>
      <c r="H401" s="214"/>
      <c r="I401" s="214"/>
      <c r="J401" s="215">
        <v>3</v>
      </c>
      <c r="K401" s="215">
        <v>3</v>
      </c>
    </row>
    <row r="402" spans="1:11" x14ac:dyDescent="0.25">
      <c r="A402" s="103"/>
      <c r="B402" s="99" t="s">
        <v>161</v>
      </c>
      <c r="C402" s="99"/>
      <c r="D402" s="209"/>
      <c r="E402" s="209"/>
      <c r="F402" s="209"/>
      <c r="G402" s="210"/>
      <c r="H402" s="210"/>
      <c r="I402" s="210"/>
      <c r="J402" s="216">
        <v>377</v>
      </c>
      <c r="K402" s="216">
        <v>377</v>
      </c>
    </row>
    <row r="403" spans="1:11" x14ac:dyDescent="0.25">
      <c r="A403" s="103"/>
      <c r="B403" s="72"/>
      <c r="C403" s="72"/>
      <c r="D403" s="96"/>
      <c r="E403" s="96"/>
      <c r="F403" s="96"/>
      <c r="G403" s="188"/>
      <c r="H403" s="188"/>
      <c r="I403" s="188"/>
      <c r="J403" s="226"/>
      <c r="K403" s="184"/>
    </row>
    <row r="404" spans="1:11" x14ac:dyDescent="0.25">
      <c r="A404" s="103"/>
      <c r="B404" s="195" t="s">
        <v>166</v>
      </c>
      <c r="C404" s="195"/>
      <c r="D404" s="196"/>
      <c r="E404" s="196"/>
      <c r="F404" s="196"/>
      <c r="G404" s="197"/>
      <c r="H404" s="198"/>
      <c r="I404" s="198"/>
      <c r="J404" s="199"/>
      <c r="K404" s="199"/>
    </row>
    <row r="405" spans="1:11" x14ac:dyDescent="0.25">
      <c r="A405"/>
      <c r="B405" s="200" t="s">
        <v>627</v>
      </c>
      <c r="C405" s="201"/>
      <c r="D405" s="202"/>
      <c r="E405" s="202"/>
      <c r="F405" s="202"/>
      <c r="G405" s="203"/>
      <c r="H405" s="203"/>
      <c r="I405" s="203"/>
      <c r="J405" s="204"/>
      <c r="K405" s="204"/>
    </row>
    <row r="406" spans="1:11" x14ac:dyDescent="0.25">
      <c r="A406" s="103"/>
      <c r="B406" s="72" t="s">
        <v>166</v>
      </c>
      <c r="C406" s="72"/>
      <c r="D406" s="96"/>
      <c r="E406" s="96"/>
      <c r="F406" s="96"/>
      <c r="G406" s="188"/>
      <c r="H406" s="188"/>
      <c r="I406" s="188"/>
      <c r="J406" s="184"/>
      <c r="K406" s="184"/>
    </row>
    <row r="407" spans="1:11" x14ac:dyDescent="0.25">
      <c r="A407" s="103"/>
      <c r="B407" s="208" t="s">
        <v>159</v>
      </c>
      <c r="C407" s="99"/>
      <c r="D407" s="209"/>
      <c r="E407" s="209"/>
      <c r="F407" s="209"/>
      <c r="G407" s="210"/>
      <c r="H407" s="210"/>
      <c r="I407" s="210"/>
      <c r="J407" s="211"/>
      <c r="K407" s="211"/>
    </row>
    <row r="408" spans="1:11" x14ac:dyDescent="0.25">
      <c r="A408" s="103"/>
      <c r="B408" s="212" t="s">
        <v>160</v>
      </c>
      <c r="C408" s="212"/>
      <c r="D408" s="213"/>
      <c r="E408" s="213"/>
      <c r="F408" s="213"/>
      <c r="G408" s="214"/>
      <c r="H408" s="214"/>
      <c r="I408" s="214"/>
      <c r="J408" s="215">
        <v>0</v>
      </c>
      <c r="K408" s="215">
        <v>0</v>
      </c>
    </row>
    <row r="409" spans="1:11" x14ac:dyDescent="0.25">
      <c r="A409" s="103"/>
      <c r="B409" s="99" t="s">
        <v>161</v>
      </c>
      <c r="C409" s="99"/>
      <c r="D409" s="209"/>
      <c r="E409" s="209"/>
      <c r="F409" s="209"/>
      <c r="G409" s="210"/>
      <c r="H409" s="210"/>
      <c r="I409" s="210"/>
      <c r="J409" s="216" t="s">
        <v>164</v>
      </c>
      <c r="K409" s="216" t="s">
        <v>164</v>
      </c>
    </row>
    <row r="410" spans="1:11" x14ac:dyDescent="0.25">
      <c r="A410" s="103"/>
      <c r="B410" s="72"/>
      <c r="C410" s="72"/>
      <c r="D410" s="96"/>
      <c r="E410" s="96"/>
      <c r="F410" s="96"/>
      <c r="G410" s="188"/>
      <c r="H410" s="188"/>
      <c r="I410" s="188"/>
      <c r="J410" s="226"/>
      <c r="K410" s="184"/>
    </row>
    <row r="411" spans="1:11" x14ac:dyDescent="0.25">
      <c r="A411"/>
      <c r="B411" s="195" t="s">
        <v>147</v>
      </c>
      <c r="C411" s="195"/>
      <c r="D411" s="196"/>
      <c r="E411" s="196"/>
      <c r="F411" s="196"/>
      <c r="G411" s="197"/>
      <c r="H411" s="198"/>
      <c r="I411" s="198"/>
      <c r="J411" s="199"/>
      <c r="K411" s="199"/>
    </row>
    <row r="412" spans="1:11" x14ac:dyDescent="0.25">
      <c r="A412"/>
      <c r="B412" s="200" t="s">
        <v>628</v>
      </c>
      <c r="C412" s="201"/>
      <c r="D412" s="202"/>
      <c r="E412" s="202"/>
      <c r="F412" s="202"/>
      <c r="G412" s="203"/>
      <c r="H412" s="203"/>
      <c r="I412" s="203"/>
      <c r="J412" s="204"/>
      <c r="K412" s="204"/>
    </row>
    <row r="413" spans="1:11" x14ac:dyDescent="0.25">
      <c r="A413" s="103"/>
      <c r="B413" s="66" t="s">
        <v>147</v>
      </c>
      <c r="C413" s="66"/>
      <c r="D413" s="66" t="s">
        <v>629</v>
      </c>
      <c r="E413" s="104"/>
      <c r="F413" s="104"/>
      <c r="G413" s="188"/>
      <c r="H413" s="188"/>
      <c r="I413" s="188"/>
      <c r="J413" s="184"/>
      <c r="K413" s="184"/>
    </row>
    <row r="414" spans="1:11" x14ac:dyDescent="0.25">
      <c r="A414" s="103"/>
      <c r="B414" s="66" t="s">
        <v>147</v>
      </c>
      <c r="C414" s="66"/>
      <c r="D414" s="66" t="s">
        <v>629</v>
      </c>
      <c r="E414" s="104"/>
      <c r="F414" s="104"/>
      <c r="G414" s="228"/>
      <c r="H414" s="228"/>
      <c r="I414" s="228"/>
      <c r="J414" s="229"/>
      <c r="K414" s="184"/>
    </row>
    <row r="415" spans="1:11" x14ac:dyDescent="0.25">
      <c r="A415" s="103"/>
      <c r="B415" s="208" t="s">
        <v>159</v>
      </c>
      <c r="C415" s="99"/>
      <c r="D415" s="209"/>
      <c r="E415" s="209"/>
      <c r="F415" s="209"/>
      <c r="G415" s="210"/>
      <c r="H415" s="210"/>
      <c r="I415" s="210"/>
      <c r="J415" s="211"/>
      <c r="K415" s="211"/>
    </row>
    <row r="416" spans="1:11" x14ac:dyDescent="0.25">
      <c r="A416" s="103"/>
      <c r="B416" s="212" t="s">
        <v>160</v>
      </c>
      <c r="C416" s="212"/>
      <c r="D416" s="213"/>
      <c r="E416" s="213"/>
      <c r="F416" s="213"/>
      <c r="G416" s="214"/>
      <c r="H416" s="214"/>
      <c r="I416" s="214"/>
      <c r="J416" s="215">
        <v>0</v>
      </c>
      <c r="K416" s="215">
        <v>0</v>
      </c>
    </row>
    <row r="417" spans="1:11" x14ac:dyDescent="0.25">
      <c r="A417" s="103"/>
      <c r="B417" s="99" t="s">
        <v>161</v>
      </c>
      <c r="C417" s="99"/>
      <c r="D417" s="209"/>
      <c r="E417" s="209"/>
      <c r="F417" s="209"/>
      <c r="G417" s="210"/>
      <c r="H417" s="210"/>
      <c r="I417" s="210"/>
      <c r="J417" s="216" t="s">
        <v>164</v>
      </c>
      <c r="K417" s="216" t="s">
        <v>164</v>
      </c>
    </row>
    <row r="418" spans="1:11" x14ac:dyDescent="0.25">
      <c r="A418" s="103"/>
      <c r="B418" s="72"/>
      <c r="C418" s="72"/>
      <c r="D418" s="96"/>
      <c r="E418" s="96"/>
      <c r="F418" s="96"/>
      <c r="G418" s="188"/>
      <c r="H418" s="188"/>
      <c r="I418" s="188"/>
      <c r="J418" s="184"/>
      <c r="K418" s="184"/>
    </row>
    <row r="419" spans="1:11" x14ac:dyDescent="0.25">
      <c r="A419"/>
      <c r="B419" s="195" t="s">
        <v>167</v>
      </c>
      <c r="C419" s="195"/>
      <c r="D419" s="196"/>
      <c r="E419" s="196"/>
      <c r="F419" s="196"/>
      <c r="G419" s="197"/>
      <c r="H419" s="198"/>
      <c r="I419" s="198"/>
      <c r="J419" s="199"/>
      <c r="K419" s="199"/>
    </row>
    <row r="420" spans="1:11" x14ac:dyDescent="0.25">
      <c r="A420"/>
      <c r="B420" s="200" t="s">
        <v>630</v>
      </c>
      <c r="C420" s="201"/>
      <c r="D420" s="202"/>
      <c r="E420" s="202"/>
      <c r="F420" s="202"/>
      <c r="G420" s="203"/>
      <c r="H420" s="203"/>
      <c r="I420" s="203"/>
      <c r="J420" s="204"/>
      <c r="K420" s="204"/>
    </row>
    <row r="421" spans="1:11" x14ac:dyDescent="0.25">
      <c r="A421" s="103"/>
      <c r="B421" s="72" t="s">
        <v>167</v>
      </c>
      <c r="C421" s="72"/>
      <c r="D421" s="96" t="s">
        <v>631</v>
      </c>
      <c r="E421" s="96" t="s">
        <v>632</v>
      </c>
      <c r="F421" s="96"/>
      <c r="G421" s="188">
        <v>1</v>
      </c>
      <c r="H421" s="188"/>
      <c r="I421" s="188"/>
      <c r="J421" s="184">
        <v>84786.510000000009</v>
      </c>
      <c r="K421" s="184">
        <v>86786.510000000009</v>
      </c>
    </row>
    <row r="422" spans="1:11" x14ac:dyDescent="0.25">
      <c r="A422" s="103"/>
      <c r="B422" s="72" t="s">
        <v>167</v>
      </c>
      <c r="C422" s="72"/>
      <c r="D422" s="96" t="s">
        <v>633</v>
      </c>
      <c r="E422" s="227" t="s">
        <v>385</v>
      </c>
      <c r="F422" s="227"/>
      <c r="G422" s="188">
        <v>1</v>
      </c>
      <c r="H422" s="188"/>
      <c r="I422" s="188"/>
      <c r="J422" s="230"/>
      <c r="K422" s="184"/>
    </row>
    <row r="423" spans="1:11" x14ac:dyDescent="0.25">
      <c r="A423" s="103"/>
      <c r="B423" s="208" t="s">
        <v>159</v>
      </c>
      <c r="C423" s="99"/>
      <c r="D423" s="209"/>
      <c r="E423" s="209"/>
      <c r="F423" s="209"/>
      <c r="G423" s="210"/>
      <c r="H423" s="210"/>
      <c r="I423" s="210"/>
      <c r="J423" s="211"/>
      <c r="K423" s="211"/>
    </row>
    <row r="424" spans="1:11" x14ac:dyDescent="0.25">
      <c r="A424" s="103"/>
      <c r="B424" s="212" t="s">
        <v>160</v>
      </c>
      <c r="C424" s="212"/>
      <c r="D424" s="213"/>
      <c r="E424" s="213"/>
      <c r="F424" s="213"/>
      <c r="G424" s="214"/>
      <c r="H424" s="214"/>
      <c r="I424" s="214"/>
      <c r="J424" s="215">
        <v>1</v>
      </c>
      <c r="K424" s="215">
        <v>1</v>
      </c>
    </row>
    <row r="425" spans="1:11" x14ac:dyDescent="0.25">
      <c r="A425" s="103"/>
      <c r="B425" s="99" t="s">
        <v>161</v>
      </c>
      <c r="C425" s="99"/>
      <c r="D425" s="209"/>
      <c r="E425" s="209"/>
      <c r="F425" s="209"/>
      <c r="G425" s="210"/>
      <c r="H425" s="210"/>
      <c r="I425" s="210"/>
      <c r="J425" s="216">
        <v>1131</v>
      </c>
      <c r="K425" s="216">
        <v>1131</v>
      </c>
    </row>
    <row r="426" spans="1:11" x14ac:dyDescent="0.25">
      <c r="A426" s="103"/>
      <c r="B426" s="72"/>
      <c r="C426" s="72"/>
      <c r="D426" s="96"/>
      <c r="E426" s="96"/>
      <c r="F426" s="96"/>
      <c r="G426" s="188"/>
      <c r="H426" s="188"/>
      <c r="I426" s="188"/>
      <c r="J426" s="184"/>
      <c r="K426" s="184"/>
    </row>
    <row r="427" spans="1:11" x14ac:dyDescent="0.25">
      <c r="A427"/>
      <c r="B427" s="195" t="s">
        <v>168</v>
      </c>
      <c r="C427" s="195"/>
      <c r="D427" s="196"/>
      <c r="E427" s="196"/>
      <c r="F427" s="196"/>
      <c r="G427" s="197"/>
      <c r="H427" s="198"/>
      <c r="I427" s="198"/>
      <c r="J427" s="199"/>
      <c r="K427" s="199"/>
    </row>
    <row r="428" spans="1:11" x14ac:dyDescent="0.25">
      <c r="A428"/>
      <c r="B428" s="200" t="s">
        <v>634</v>
      </c>
      <c r="C428" s="201"/>
      <c r="D428" s="202"/>
      <c r="E428" s="202"/>
      <c r="F428" s="202"/>
      <c r="G428" s="203"/>
      <c r="H428" s="203"/>
      <c r="I428" s="203"/>
      <c r="J428" s="204"/>
      <c r="K428" s="204"/>
    </row>
    <row r="429" spans="1:11" x14ac:dyDescent="0.25">
      <c r="A429" s="103"/>
      <c r="B429" s="72" t="s">
        <v>168</v>
      </c>
      <c r="C429" s="72"/>
      <c r="D429" s="96" t="s">
        <v>635</v>
      </c>
      <c r="E429" s="96" t="s">
        <v>636</v>
      </c>
      <c r="F429" s="96"/>
      <c r="G429" s="188">
        <v>1</v>
      </c>
      <c r="H429" s="188"/>
      <c r="I429" s="188"/>
      <c r="J429" s="184">
        <v>59740</v>
      </c>
      <c r="K429" s="184"/>
    </row>
    <row r="430" spans="1:11" x14ac:dyDescent="0.25">
      <c r="A430" s="103"/>
      <c r="B430" s="72" t="s">
        <v>168</v>
      </c>
      <c r="C430" s="72"/>
      <c r="D430" s="96" t="s">
        <v>637</v>
      </c>
      <c r="E430" s="104" t="s">
        <v>638</v>
      </c>
      <c r="F430" s="104"/>
      <c r="G430" s="188">
        <v>1</v>
      </c>
      <c r="H430" s="188"/>
      <c r="I430" s="188"/>
      <c r="J430" s="184">
        <v>40000</v>
      </c>
      <c r="K430" s="184"/>
    </row>
    <row r="431" spans="1:11" x14ac:dyDescent="0.25">
      <c r="A431" s="231"/>
      <c r="B431" s="232" t="s">
        <v>159</v>
      </c>
      <c r="C431" s="69"/>
      <c r="D431" s="233"/>
      <c r="E431" s="233"/>
      <c r="F431" s="233"/>
      <c r="G431" s="234"/>
      <c r="H431" s="234"/>
      <c r="I431" s="234"/>
      <c r="J431" s="235"/>
      <c r="K431" s="235"/>
    </row>
    <row r="432" spans="1:11" x14ac:dyDescent="0.25">
      <c r="A432" s="103"/>
      <c r="B432" s="212" t="s">
        <v>160</v>
      </c>
      <c r="C432" s="212"/>
      <c r="D432" s="213"/>
      <c r="E432" s="213"/>
      <c r="F432" s="213"/>
      <c r="G432" s="214"/>
      <c r="H432" s="214"/>
      <c r="I432" s="214"/>
      <c r="J432" s="215">
        <v>2</v>
      </c>
      <c r="K432" s="215">
        <v>0</v>
      </c>
    </row>
    <row r="433" spans="1:11" x14ac:dyDescent="0.25">
      <c r="A433" s="103"/>
      <c r="B433" s="99" t="s">
        <v>161</v>
      </c>
      <c r="C433" s="99"/>
      <c r="D433" s="209"/>
      <c r="E433" s="209"/>
      <c r="F433" s="209"/>
      <c r="G433" s="210"/>
      <c r="H433" s="210"/>
      <c r="I433" s="210"/>
      <c r="J433" s="216">
        <v>565.5</v>
      </c>
      <c r="K433" s="216" t="s">
        <v>164</v>
      </c>
    </row>
    <row r="434" spans="1:11" x14ac:dyDescent="0.25">
      <c r="A434" s="103"/>
      <c r="B434" s="72"/>
      <c r="C434" s="72"/>
      <c r="D434" s="96"/>
      <c r="E434" s="96"/>
      <c r="F434" s="96"/>
      <c r="G434" s="188"/>
      <c r="H434" s="188"/>
      <c r="I434" s="188"/>
      <c r="J434" s="184"/>
      <c r="K434" s="184"/>
    </row>
    <row r="435" spans="1:11" x14ac:dyDescent="0.25">
      <c r="A435" s="103"/>
      <c r="B435" s="72"/>
      <c r="C435" s="72"/>
      <c r="D435" s="96"/>
      <c r="E435" s="96"/>
      <c r="F435" s="96"/>
      <c r="G435" s="188"/>
      <c r="H435" s="188"/>
      <c r="I435" s="188"/>
      <c r="J435" s="184"/>
      <c r="K435" s="184"/>
    </row>
    <row r="436" spans="1:11" x14ac:dyDescent="0.25">
      <c r="A436"/>
      <c r="B436" s="195" t="s">
        <v>148</v>
      </c>
      <c r="C436" s="195"/>
      <c r="D436" s="196"/>
      <c r="E436" s="196"/>
      <c r="F436" s="196"/>
      <c r="G436" s="197"/>
      <c r="H436" s="198"/>
      <c r="I436" s="198"/>
      <c r="J436" s="199"/>
      <c r="K436" s="199"/>
    </row>
    <row r="437" spans="1:11" x14ac:dyDescent="0.25">
      <c r="A437"/>
      <c r="B437" s="200" t="s">
        <v>639</v>
      </c>
      <c r="C437" s="201"/>
      <c r="D437" s="202"/>
      <c r="E437" s="202"/>
      <c r="F437" s="202"/>
      <c r="G437" s="203"/>
      <c r="H437" s="203"/>
      <c r="I437" s="203"/>
      <c r="J437" s="204"/>
      <c r="K437" s="204"/>
    </row>
    <row r="438" spans="1:11" x14ac:dyDescent="0.25">
      <c r="A438" s="103"/>
      <c r="B438" s="72" t="s">
        <v>148</v>
      </c>
      <c r="C438" s="72"/>
      <c r="D438" s="96"/>
      <c r="E438" s="96"/>
      <c r="F438" s="96"/>
      <c r="G438" s="188"/>
      <c r="H438" s="188"/>
      <c r="I438" s="188"/>
      <c r="J438" s="184"/>
      <c r="K438" s="184"/>
    </row>
    <row r="439" spans="1:11" x14ac:dyDescent="0.25">
      <c r="A439" s="103"/>
      <c r="B439" s="208" t="s">
        <v>159</v>
      </c>
      <c r="C439" s="99"/>
      <c r="D439" s="209"/>
      <c r="E439" s="209"/>
      <c r="F439" s="209"/>
      <c r="G439" s="210"/>
      <c r="H439" s="210"/>
      <c r="I439" s="210"/>
      <c r="J439" s="211"/>
      <c r="K439" s="211"/>
    </row>
    <row r="440" spans="1:11" x14ac:dyDescent="0.25">
      <c r="A440" s="103"/>
      <c r="B440" s="212" t="s">
        <v>160</v>
      </c>
      <c r="C440" s="212"/>
      <c r="D440" s="213"/>
      <c r="E440" s="213"/>
      <c r="F440" s="213"/>
      <c r="G440" s="214"/>
      <c r="H440" s="214"/>
      <c r="I440" s="214"/>
      <c r="J440" s="215">
        <v>0</v>
      </c>
      <c r="K440" s="215">
        <v>0</v>
      </c>
    </row>
    <row r="441" spans="1:11" x14ac:dyDescent="0.25">
      <c r="A441" s="103"/>
      <c r="B441" s="99" t="s">
        <v>161</v>
      </c>
      <c r="C441" s="99"/>
      <c r="D441" s="209"/>
      <c r="E441" s="209"/>
      <c r="F441" s="209"/>
      <c r="G441" s="210"/>
      <c r="H441" s="210"/>
      <c r="I441" s="210"/>
      <c r="J441" s="216" t="s">
        <v>164</v>
      </c>
      <c r="K441" s="216" t="s">
        <v>164</v>
      </c>
    </row>
    <row r="442" spans="1:11" x14ac:dyDescent="0.25">
      <c r="A442" s="103"/>
      <c r="B442" s="72"/>
      <c r="C442" s="72"/>
      <c r="D442" s="96"/>
      <c r="E442" s="96"/>
      <c r="F442" s="96"/>
      <c r="G442" s="188"/>
      <c r="H442" s="188"/>
      <c r="I442" s="188"/>
      <c r="J442" s="184"/>
      <c r="K442" s="184"/>
    </row>
    <row r="443" spans="1:11" x14ac:dyDescent="0.25">
      <c r="A443" s="103"/>
      <c r="B443" s="72"/>
      <c r="C443" s="72"/>
      <c r="D443" s="96"/>
      <c r="E443" s="96"/>
      <c r="F443" s="96"/>
      <c r="G443" s="188"/>
      <c r="H443" s="188"/>
      <c r="I443" s="188"/>
      <c r="J443" s="184"/>
      <c r="K443" s="184"/>
    </row>
    <row r="444" spans="1:11" x14ac:dyDescent="0.25">
      <c r="A444"/>
      <c r="B444" s="195" t="s">
        <v>149</v>
      </c>
      <c r="C444" s="195"/>
      <c r="D444" s="196"/>
      <c r="E444" s="196"/>
      <c r="F444" s="196"/>
      <c r="G444" s="197"/>
      <c r="H444" s="198"/>
      <c r="I444" s="198"/>
      <c r="J444" s="199"/>
      <c r="K444" s="199"/>
    </row>
    <row r="445" spans="1:11" x14ac:dyDescent="0.25">
      <c r="A445"/>
      <c r="B445" s="200" t="s">
        <v>640</v>
      </c>
      <c r="C445" s="201"/>
      <c r="D445" s="202"/>
      <c r="E445" s="202"/>
      <c r="F445" s="202"/>
      <c r="G445" s="203"/>
      <c r="H445" s="203"/>
      <c r="I445" s="203"/>
      <c r="J445" s="204"/>
      <c r="K445" s="204"/>
    </row>
    <row r="446" spans="1:11" x14ac:dyDescent="0.25">
      <c r="A446" s="103"/>
      <c r="B446" s="72" t="s">
        <v>149</v>
      </c>
      <c r="C446" s="72"/>
      <c r="D446" s="96" t="s">
        <v>641</v>
      </c>
      <c r="E446" s="96" t="s">
        <v>642</v>
      </c>
      <c r="F446" s="96"/>
      <c r="G446" s="188">
        <v>1</v>
      </c>
      <c r="H446" s="188"/>
      <c r="I446" s="188"/>
      <c r="J446" s="184">
        <v>175000</v>
      </c>
      <c r="K446" s="184">
        <v>178500</v>
      </c>
    </row>
    <row r="447" spans="1:11" x14ac:dyDescent="0.25">
      <c r="A447" s="103"/>
      <c r="B447" s="72" t="s">
        <v>149</v>
      </c>
      <c r="C447" s="72"/>
      <c r="D447" s="96" t="s">
        <v>643</v>
      </c>
      <c r="E447" s="96" t="s">
        <v>644</v>
      </c>
      <c r="F447" s="96"/>
      <c r="G447" s="188">
        <v>1</v>
      </c>
      <c r="H447" s="188"/>
      <c r="I447" s="188"/>
      <c r="J447" s="184">
        <v>164705</v>
      </c>
      <c r="K447" s="184">
        <v>168205</v>
      </c>
    </row>
    <row r="448" spans="1:11" x14ac:dyDescent="0.25">
      <c r="A448" s="103"/>
      <c r="B448" s="72" t="s">
        <v>149</v>
      </c>
      <c r="C448" s="72"/>
      <c r="D448" s="96" t="s">
        <v>645</v>
      </c>
      <c r="E448" s="96" t="s">
        <v>646</v>
      </c>
      <c r="F448" s="96"/>
      <c r="G448" s="188">
        <v>1</v>
      </c>
      <c r="H448" s="188"/>
      <c r="I448" s="188"/>
      <c r="J448" s="184">
        <v>150000</v>
      </c>
      <c r="K448" s="184">
        <v>153500</v>
      </c>
    </row>
    <row r="449" spans="1:11" x14ac:dyDescent="0.25">
      <c r="A449" s="103"/>
      <c r="B449" s="72" t="s">
        <v>149</v>
      </c>
      <c r="C449" s="72"/>
      <c r="D449" s="96" t="s">
        <v>647</v>
      </c>
      <c r="E449" s="96" t="s">
        <v>648</v>
      </c>
      <c r="F449" s="96"/>
      <c r="G449" s="188">
        <v>1</v>
      </c>
      <c r="H449" s="188"/>
      <c r="I449" s="188"/>
      <c r="J449" s="184">
        <v>143000</v>
      </c>
      <c r="K449" s="184">
        <v>146500</v>
      </c>
    </row>
    <row r="450" spans="1:11" x14ac:dyDescent="0.25">
      <c r="A450" s="103"/>
      <c r="B450" s="208" t="s">
        <v>159</v>
      </c>
      <c r="C450" s="99"/>
      <c r="D450" s="209"/>
      <c r="E450" s="209"/>
      <c r="F450" s="209"/>
      <c r="G450" s="210"/>
      <c r="H450" s="210"/>
      <c r="I450" s="210"/>
      <c r="J450" s="211"/>
      <c r="K450" s="211"/>
    </row>
    <row r="451" spans="1:11" x14ac:dyDescent="0.25">
      <c r="A451" s="103"/>
      <c r="B451" s="212" t="s">
        <v>160</v>
      </c>
      <c r="C451" s="212"/>
      <c r="D451" s="213"/>
      <c r="E451" s="213"/>
      <c r="F451" s="213"/>
      <c r="G451" s="214"/>
      <c r="H451" s="214"/>
      <c r="I451" s="214"/>
      <c r="J451" s="215">
        <v>4</v>
      </c>
      <c r="K451" s="215">
        <v>4</v>
      </c>
    </row>
    <row r="452" spans="1:11" x14ac:dyDescent="0.25">
      <c r="A452" s="103"/>
      <c r="B452" s="99" t="s">
        <v>161</v>
      </c>
      <c r="C452" s="99"/>
      <c r="D452" s="209"/>
      <c r="E452" s="209"/>
      <c r="F452" s="209"/>
      <c r="G452" s="210"/>
      <c r="H452" s="210"/>
      <c r="I452" s="210"/>
      <c r="J452" s="216">
        <v>282.75</v>
      </c>
      <c r="K452" s="216">
        <v>282.75</v>
      </c>
    </row>
    <row r="453" spans="1:11" x14ac:dyDescent="0.25">
      <c r="A453" s="103"/>
      <c r="B453" s="72"/>
      <c r="C453" s="72"/>
      <c r="D453" s="96"/>
      <c r="E453" s="96"/>
      <c r="F453" s="96"/>
      <c r="G453" s="188"/>
      <c r="H453" s="188"/>
      <c r="I453" s="188"/>
      <c r="J453" s="184"/>
      <c r="K453" s="184"/>
    </row>
    <row r="454" spans="1:11" x14ac:dyDescent="0.25">
      <c r="A454" s="103"/>
      <c r="B454" s="72"/>
      <c r="C454" s="72"/>
      <c r="D454" s="96"/>
      <c r="E454" s="96"/>
      <c r="F454" s="96"/>
      <c r="G454" s="188"/>
      <c r="H454" s="188"/>
      <c r="I454" s="188"/>
      <c r="J454" s="184"/>
      <c r="K454" s="184"/>
    </row>
    <row r="455" spans="1:11" x14ac:dyDescent="0.25">
      <c r="A455"/>
      <c r="B455" s="195" t="s">
        <v>169</v>
      </c>
      <c r="C455" s="195"/>
      <c r="D455" s="196"/>
      <c r="E455" s="196"/>
      <c r="F455" s="196"/>
      <c r="G455" s="197"/>
      <c r="H455" s="198"/>
      <c r="I455" s="198"/>
      <c r="J455" s="199"/>
      <c r="K455" s="199"/>
    </row>
    <row r="456" spans="1:11" x14ac:dyDescent="0.25">
      <c r="A456"/>
      <c r="B456" s="200" t="s">
        <v>649</v>
      </c>
      <c r="C456" s="201"/>
      <c r="D456" s="202"/>
      <c r="E456" s="202"/>
      <c r="F456" s="202"/>
      <c r="G456" s="203"/>
      <c r="H456" s="203"/>
      <c r="I456" s="203"/>
      <c r="J456" s="204"/>
      <c r="K456" s="204"/>
    </row>
    <row r="457" spans="1:11" x14ac:dyDescent="0.25">
      <c r="A457" s="103"/>
      <c r="B457" s="72" t="s">
        <v>169</v>
      </c>
      <c r="C457" s="72"/>
      <c r="D457" s="96" t="s">
        <v>650</v>
      </c>
      <c r="E457" s="96" t="s">
        <v>651</v>
      </c>
      <c r="F457" s="96"/>
      <c r="G457" s="188">
        <v>1</v>
      </c>
      <c r="H457" s="188"/>
      <c r="I457" s="188"/>
      <c r="J457" s="184">
        <v>108150</v>
      </c>
      <c r="K457" s="184">
        <v>111650</v>
      </c>
    </row>
    <row r="458" spans="1:11" x14ac:dyDescent="0.25">
      <c r="A458" s="103"/>
      <c r="B458" s="72" t="s">
        <v>169</v>
      </c>
      <c r="C458" s="72"/>
      <c r="D458" s="96" t="s">
        <v>652</v>
      </c>
      <c r="E458" s="96" t="s">
        <v>653</v>
      </c>
      <c r="F458" s="96"/>
      <c r="G458" s="188">
        <v>1</v>
      </c>
      <c r="H458" s="188"/>
      <c r="I458" s="188"/>
      <c r="J458" s="184">
        <v>53045</v>
      </c>
      <c r="K458" s="184">
        <v>54545</v>
      </c>
    </row>
    <row r="459" spans="1:11" x14ac:dyDescent="0.25">
      <c r="A459" s="103"/>
      <c r="B459" s="72" t="s">
        <v>169</v>
      </c>
      <c r="C459" s="72"/>
      <c r="D459" s="96" t="s">
        <v>654</v>
      </c>
      <c r="E459" s="96" t="s">
        <v>655</v>
      </c>
      <c r="F459" s="96"/>
      <c r="G459" s="188">
        <v>1</v>
      </c>
      <c r="H459" s="188"/>
      <c r="I459" s="188"/>
      <c r="J459" s="184">
        <v>49000</v>
      </c>
      <c r="K459" s="184">
        <v>50500</v>
      </c>
    </row>
    <row r="460" spans="1:11" x14ac:dyDescent="0.25">
      <c r="A460" s="103"/>
      <c r="B460" s="72" t="s">
        <v>169</v>
      </c>
      <c r="C460" s="72"/>
      <c r="D460" s="104" t="s">
        <v>656</v>
      </c>
      <c r="E460" s="104" t="s">
        <v>385</v>
      </c>
      <c r="F460" s="104"/>
      <c r="G460" s="188">
        <v>1</v>
      </c>
      <c r="H460" s="188"/>
      <c r="I460" s="188"/>
      <c r="J460" s="221"/>
      <c r="K460" s="184"/>
    </row>
    <row r="461" spans="1:11" x14ac:dyDescent="0.25">
      <c r="A461" s="103"/>
      <c r="B461" s="208" t="s">
        <v>159</v>
      </c>
      <c r="C461" s="99"/>
      <c r="D461" s="209"/>
      <c r="E461" s="209"/>
      <c r="F461" s="209"/>
      <c r="G461" s="210"/>
      <c r="H461" s="210"/>
      <c r="I461" s="210"/>
      <c r="J461" s="211"/>
      <c r="K461" s="211"/>
    </row>
    <row r="462" spans="1:11" x14ac:dyDescent="0.25">
      <c r="A462" s="103"/>
      <c r="B462" s="212" t="s">
        <v>160</v>
      </c>
      <c r="C462" s="212"/>
      <c r="D462" s="213"/>
      <c r="E462" s="213"/>
      <c r="F462" s="213"/>
      <c r="G462" s="214"/>
      <c r="H462" s="214"/>
      <c r="I462" s="214"/>
      <c r="J462" s="215">
        <v>3</v>
      </c>
      <c r="K462" s="215">
        <v>3</v>
      </c>
    </row>
    <row r="463" spans="1:11" x14ac:dyDescent="0.25">
      <c r="A463" s="103"/>
      <c r="B463" s="99" t="s">
        <v>161</v>
      </c>
      <c r="C463" s="99"/>
      <c r="D463" s="209"/>
      <c r="E463" s="209"/>
      <c r="F463" s="209"/>
      <c r="G463" s="210"/>
      <c r="H463" s="210"/>
      <c r="I463" s="210"/>
      <c r="J463" s="216">
        <v>377</v>
      </c>
      <c r="K463" s="216">
        <v>377</v>
      </c>
    </row>
    <row r="464" spans="1:11" x14ac:dyDescent="0.25">
      <c r="A464" s="103"/>
      <c r="B464" s="72"/>
      <c r="C464" s="72"/>
      <c r="D464" s="96"/>
      <c r="E464" s="96"/>
      <c r="F464" s="96"/>
      <c r="G464" s="188"/>
      <c r="H464" s="188"/>
      <c r="I464" s="188"/>
      <c r="J464" s="184"/>
      <c r="K464" s="184"/>
    </row>
    <row r="465" spans="1:11" x14ac:dyDescent="0.25">
      <c r="A465" s="103"/>
      <c r="B465" s="132" t="s">
        <v>170</v>
      </c>
      <c r="C465" s="132"/>
      <c r="D465" s="236"/>
      <c r="E465" s="236"/>
      <c r="F465" s="236"/>
      <c r="G465" s="237"/>
      <c r="H465" s="237"/>
      <c r="I465" s="237"/>
      <c r="J465" s="238">
        <v>13353996.796399998</v>
      </c>
      <c r="K465" s="238">
        <v>13647011.676399998</v>
      </c>
    </row>
    <row r="466" spans="1:11" x14ac:dyDescent="0.25">
      <c r="A466" s="103"/>
      <c r="B466" s="72"/>
      <c r="C466" s="72"/>
      <c r="D466" s="96"/>
      <c r="E466" s="96"/>
      <c r="F466" s="96"/>
      <c r="G466" s="188"/>
      <c r="H466" s="188"/>
      <c r="I466" s="188"/>
      <c r="J466" s="184"/>
      <c r="K466" s="184"/>
    </row>
    <row r="467" spans="1:11" x14ac:dyDescent="0.25">
      <c r="A467" s="103"/>
      <c r="B467" s="72"/>
      <c r="C467" s="72"/>
      <c r="D467" s="96"/>
      <c r="E467" s="96"/>
      <c r="F467" s="96"/>
      <c r="G467" s="188"/>
      <c r="H467" s="188"/>
      <c r="I467" s="188"/>
      <c r="J467" s="184"/>
      <c r="K467" s="184"/>
    </row>
    <row r="468" spans="1:11" x14ac:dyDescent="0.25">
      <c r="A468" s="103"/>
      <c r="B468" s="72"/>
      <c r="C468" s="72"/>
      <c r="D468" s="96"/>
      <c r="E468" s="96"/>
      <c r="F468" s="96"/>
      <c r="G468" s="188"/>
      <c r="H468" s="188"/>
      <c r="I468" s="188"/>
      <c r="J468" s="184"/>
      <c r="K468" s="184"/>
    </row>
    <row r="469" spans="1:11" x14ac:dyDescent="0.25">
      <c r="A469" s="103"/>
      <c r="B469" s="72"/>
      <c r="C469" s="72"/>
      <c r="D469" s="96"/>
      <c r="E469" s="96"/>
      <c r="F469" s="96"/>
      <c r="G469" s="188"/>
      <c r="H469" s="188"/>
      <c r="I469" s="188"/>
      <c r="J469" s="184"/>
      <c r="K469" s="184"/>
    </row>
    <row r="470" spans="1:11" x14ac:dyDescent="0.25">
      <c r="A470" s="103"/>
      <c r="B470" s="72"/>
      <c r="C470" s="72"/>
      <c r="D470" s="96"/>
      <c r="E470" s="96"/>
      <c r="F470" s="96"/>
      <c r="G470" s="188"/>
      <c r="H470" s="188"/>
      <c r="I470" s="188"/>
      <c r="J470" s="184"/>
      <c r="K470" s="184"/>
    </row>
    <row r="471" spans="1:11" x14ac:dyDescent="0.25">
      <c r="A471" s="103"/>
      <c r="B471" s="72"/>
      <c r="C471" s="72"/>
      <c r="D471" s="96"/>
      <c r="E471" s="96"/>
      <c r="F471" s="96"/>
      <c r="G471" s="188"/>
      <c r="H471" s="188"/>
      <c r="I471" s="188"/>
      <c r="J471" s="184"/>
      <c r="K471" s="184"/>
    </row>
    <row r="472" spans="1:11" x14ac:dyDescent="0.25">
      <c r="A472" s="103"/>
      <c r="B472" s="72"/>
      <c r="C472" s="72"/>
      <c r="D472" s="96"/>
      <c r="E472" s="96"/>
      <c r="F472" s="96"/>
      <c r="G472" s="188"/>
      <c r="H472" s="188"/>
      <c r="I472" s="188"/>
      <c r="J472" s="184"/>
      <c r="K472" s="184"/>
    </row>
    <row r="473" spans="1:11" x14ac:dyDescent="0.25">
      <c r="A473" s="103"/>
      <c r="B473" s="72"/>
      <c r="C473" s="72"/>
      <c r="D473" s="96"/>
      <c r="E473" s="96"/>
      <c r="F473" s="96"/>
      <c r="G473" s="188"/>
      <c r="H473" s="188"/>
      <c r="I473" s="188"/>
      <c r="J473" s="184"/>
      <c r="K473" s="184"/>
    </row>
    <row r="474" spans="1:11" x14ac:dyDescent="0.25">
      <c r="A474" s="103"/>
      <c r="B474" s="72"/>
      <c r="C474" s="72"/>
      <c r="D474" s="96"/>
      <c r="E474" s="96"/>
      <c r="F474" s="96"/>
      <c r="G474" s="188"/>
      <c r="H474" s="188"/>
      <c r="I474" s="188"/>
      <c r="J474" s="184"/>
      <c r="K474" s="184"/>
    </row>
    <row r="475" spans="1:11" x14ac:dyDescent="0.25">
      <c r="A475" s="103"/>
      <c r="B475" s="72"/>
      <c r="C475" s="72"/>
      <c r="D475" s="96"/>
      <c r="E475" s="96"/>
      <c r="F475" s="96"/>
      <c r="G475" s="188"/>
      <c r="H475" s="188"/>
      <c r="I475" s="188"/>
      <c r="J475" s="184"/>
      <c r="K475" s="184"/>
    </row>
    <row r="476" spans="1:11" x14ac:dyDescent="0.25">
      <c r="A476" s="103"/>
      <c r="B476" s="72"/>
      <c r="C476" s="72"/>
      <c r="D476" s="96"/>
      <c r="E476" s="96"/>
      <c r="F476" s="96"/>
      <c r="G476" s="188"/>
      <c r="H476" s="188"/>
      <c r="I476" s="188"/>
      <c r="J476" s="184"/>
      <c r="K476" s="184"/>
    </row>
    <row r="477" spans="1:11" x14ac:dyDescent="0.25">
      <c r="A477" s="103"/>
      <c r="B477" s="72"/>
      <c r="C477" s="72"/>
      <c r="D477" s="96"/>
      <c r="E477" s="96"/>
      <c r="F477" s="96"/>
      <c r="G477" s="188"/>
      <c r="H477" s="188"/>
      <c r="I477" s="188"/>
      <c r="J477" s="184"/>
      <c r="K477" s="184"/>
    </row>
    <row r="478" spans="1:11" x14ac:dyDescent="0.25">
      <c r="A478" s="103"/>
      <c r="B478" s="72"/>
      <c r="C478" s="72"/>
      <c r="D478" s="96"/>
      <c r="E478" s="96"/>
      <c r="F478" s="96"/>
      <c r="G478" s="188"/>
      <c r="H478" s="188"/>
      <c r="I478" s="188"/>
      <c r="J478" s="184"/>
      <c r="K478" s="184"/>
    </row>
    <row r="479" spans="1:11" x14ac:dyDescent="0.25">
      <c r="A479" s="103"/>
      <c r="B479" s="72"/>
      <c r="C479" s="72"/>
      <c r="D479" s="96"/>
      <c r="E479" s="96"/>
      <c r="F479" s="96"/>
      <c r="G479" s="188"/>
      <c r="H479" s="188"/>
      <c r="I479" s="188"/>
      <c r="J479" s="184"/>
      <c r="K479" s="184"/>
    </row>
    <row r="480" spans="1:11" x14ac:dyDescent="0.25">
      <c r="A480" s="103"/>
      <c r="B480" s="72"/>
      <c r="C480" s="72"/>
      <c r="D480" s="96"/>
      <c r="E480" s="96"/>
      <c r="F480" s="96"/>
      <c r="G480" s="188"/>
      <c r="H480" s="188"/>
      <c r="I480" s="188"/>
      <c r="J480" s="184"/>
      <c r="K480" s="184"/>
    </row>
    <row r="481" spans="1:11" x14ac:dyDescent="0.25">
      <c r="A481" s="103"/>
      <c r="B481" s="72"/>
      <c r="C481" s="72"/>
      <c r="D481" s="96"/>
      <c r="E481" s="96"/>
      <c r="F481" s="96"/>
      <c r="G481" s="188"/>
      <c r="H481" s="188"/>
      <c r="I481" s="188"/>
      <c r="J481" s="184"/>
      <c r="K481" s="184"/>
    </row>
    <row r="482" spans="1:11" x14ac:dyDescent="0.25">
      <c r="A482" s="103"/>
      <c r="B482" s="72"/>
      <c r="C482" s="72"/>
      <c r="D482" s="96"/>
      <c r="E482" s="96"/>
      <c r="F482" s="96"/>
      <c r="G482" s="188"/>
      <c r="H482" s="188"/>
      <c r="I482" s="188"/>
      <c r="J482" s="184"/>
      <c r="K482" s="184"/>
    </row>
    <row r="483" spans="1:11" x14ac:dyDescent="0.25">
      <c r="A483" s="103"/>
      <c r="B483" s="72"/>
      <c r="C483" s="72"/>
      <c r="D483" s="96"/>
      <c r="E483" s="96"/>
      <c r="F483" s="96"/>
      <c r="G483" s="188"/>
      <c r="H483" s="188"/>
      <c r="I483" s="188"/>
      <c r="J483" s="184"/>
      <c r="K483" s="184"/>
    </row>
    <row r="484" spans="1:11" x14ac:dyDescent="0.25">
      <c r="A484" s="103"/>
      <c r="B484" s="72"/>
      <c r="C484" s="72"/>
      <c r="D484" s="96"/>
      <c r="E484" s="96"/>
      <c r="F484" s="96"/>
      <c r="G484" s="188"/>
      <c r="H484" s="188"/>
      <c r="I484" s="188"/>
      <c r="J484" s="184"/>
      <c r="K484" s="184"/>
    </row>
    <row r="485" spans="1:11" x14ac:dyDescent="0.25">
      <c r="A485" s="103"/>
      <c r="B485" s="72"/>
      <c r="C485" s="72"/>
      <c r="D485" s="96"/>
      <c r="E485" s="96"/>
      <c r="F485" s="96"/>
      <c r="G485" s="188"/>
      <c r="H485" s="188"/>
      <c r="I485" s="188"/>
      <c r="J485" s="184"/>
      <c r="K485" s="184"/>
    </row>
    <row r="486" spans="1:11" x14ac:dyDescent="0.25">
      <c r="A486" s="103"/>
      <c r="B486" s="72"/>
      <c r="C486" s="72"/>
      <c r="D486" s="96"/>
      <c r="E486" s="96"/>
      <c r="F486" s="96"/>
      <c r="G486" s="188"/>
      <c r="H486" s="188"/>
      <c r="I486" s="188"/>
      <c r="J486" s="184"/>
      <c r="K486" s="184"/>
    </row>
    <row r="487" spans="1:11" x14ac:dyDescent="0.25">
      <c r="A487" s="103"/>
      <c r="B487" s="72"/>
      <c r="C487" s="72"/>
      <c r="D487" s="96"/>
      <c r="E487" s="96"/>
      <c r="F487" s="96"/>
      <c r="G487" s="188"/>
      <c r="H487" s="188"/>
      <c r="I487" s="188"/>
      <c r="J487" s="184"/>
      <c r="K487" s="184"/>
    </row>
    <row r="488" spans="1:11" x14ac:dyDescent="0.25">
      <c r="A488" s="103"/>
      <c r="B488" s="72"/>
      <c r="C488" s="72"/>
      <c r="D488" s="96"/>
      <c r="E488" s="96"/>
      <c r="F488" s="96"/>
      <c r="G488" s="188"/>
      <c r="H488" s="188"/>
      <c r="I488" s="188"/>
      <c r="J488" s="184"/>
      <c r="K488" s="184"/>
    </row>
    <row r="489" spans="1:11" x14ac:dyDescent="0.25">
      <c r="A489" s="103"/>
      <c r="B489" s="72"/>
      <c r="C489" s="72"/>
      <c r="D489" s="96"/>
      <c r="E489" s="96"/>
      <c r="F489" s="96"/>
      <c r="G489" s="188"/>
      <c r="H489" s="188"/>
      <c r="I489" s="188"/>
      <c r="J489" s="184"/>
      <c r="K489" s="184"/>
    </row>
    <row r="490" spans="1:11" x14ac:dyDescent="0.25">
      <c r="A490" s="103"/>
      <c r="B490" s="72"/>
      <c r="C490" s="72"/>
      <c r="D490" s="96"/>
      <c r="E490" s="96"/>
      <c r="F490" s="96"/>
      <c r="G490" s="188"/>
      <c r="H490" s="188"/>
      <c r="I490" s="188"/>
      <c r="J490" s="184"/>
      <c r="K490" s="184"/>
    </row>
    <row r="491" spans="1:11" x14ac:dyDescent="0.25">
      <c r="A491" s="103"/>
      <c r="B491" s="72"/>
      <c r="C491" s="72"/>
      <c r="D491" s="96"/>
      <c r="E491" s="96"/>
      <c r="F491" s="96"/>
      <c r="G491" s="188"/>
      <c r="H491" s="188"/>
      <c r="I491" s="188"/>
      <c r="J491" s="184"/>
      <c r="K491" s="184"/>
    </row>
    <row r="492" spans="1:11" x14ac:dyDescent="0.25">
      <c r="A492" s="103"/>
      <c r="B492" s="72"/>
      <c r="C492" s="72"/>
      <c r="D492" s="96"/>
      <c r="E492" s="96"/>
      <c r="F492" s="96"/>
      <c r="G492" s="188"/>
      <c r="H492" s="188"/>
      <c r="I492" s="188"/>
      <c r="J492" s="184"/>
      <c r="K492" s="184"/>
    </row>
    <row r="493" spans="1:11" x14ac:dyDescent="0.25">
      <c r="A493" s="103"/>
      <c r="B493" s="72"/>
      <c r="C493" s="72"/>
      <c r="D493" s="96"/>
      <c r="E493" s="96"/>
      <c r="F493" s="96"/>
      <c r="G493" s="188"/>
      <c r="H493" s="188"/>
      <c r="I493" s="188"/>
      <c r="J493" s="184"/>
      <c r="K493" s="184"/>
    </row>
    <row r="494" spans="1:11" x14ac:dyDescent="0.25">
      <c r="A494" s="103"/>
      <c r="B494" s="72"/>
      <c r="C494" s="72"/>
      <c r="D494" s="96"/>
      <c r="E494" s="96"/>
      <c r="F494" s="96"/>
      <c r="G494" s="188"/>
      <c r="H494" s="188"/>
      <c r="I494" s="188"/>
      <c r="J494" s="184"/>
      <c r="K494" s="184"/>
    </row>
    <row r="495" spans="1:11" x14ac:dyDescent="0.25">
      <c r="A495" s="103"/>
      <c r="B495" s="72"/>
      <c r="C495" s="72"/>
      <c r="D495" s="96"/>
      <c r="E495" s="96"/>
      <c r="F495" s="96"/>
      <c r="G495" s="188"/>
      <c r="H495" s="188"/>
      <c r="I495" s="188"/>
      <c r="J495" s="184"/>
      <c r="K495" s="184"/>
    </row>
    <row r="496" spans="1:11" x14ac:dyDescent="0.25">
      <c r="A496" s="103"/>
      <c r="B496" s="72"/>
      <c r="C496" s="72"/>
      <c r="D496" s="96"/>
      <c r="E496" s="96"/>
      <c r="F496" s="96"/>
      <c r="G496" s="188"/>
      <c r="H496" s="188"/>
      <c r="I496" s="188"/>
      <c r="J496" s="184"/>
      <c r="K496" s="184"/>
    </row>
    <row r="497" spans="1:11" x14ac:dyDescent="0.25">
      <c r="A497" s="103"/>
      <c r="B497" s="72"/>
      <c r="C497" s="72"/>
      <c r="D497" s="96"/>
      <c r="E497" s="96"/>
      <c r="F497" s="96"/>
      <c r="G497" s="188"/>
      <c r="H497" s="188"/>
      <c r="I497" s="188"/>
      <c r="J497" s="184"/>
      <c r="K497" s="184"/>
    </row>
    <row r="498" spans="1:11" x14ac:dyDescent="0.25">
      <c r="A498" s="103"/>
      <c r="B498" s="72"/>
      <c r="C498" s="72"/>
      <c r="D498" s="96"/>
      <c r="E498" s="96"/>
      <c r="F498" s="96"/>
      <c r="G498" s="188"/>
      <c r="H498" s="188"/>
      <c r="I498" s="188"/>
      <c r="J498" s="184"/>
      <c r="K498" s="184"/>
    </row>
    <row r="499" spans="1:11" x14ac:dyDescent="0.25">
      <c r="A499" s="103"/>
      <c r="B499" s="72"/>
      <c r="C499" s="72"/>
      <c r="D499" s="96"/>
      <c r="E499" s="96"/>
      <c r="F499" s="96"/>
      <c r="G499" s="188"/>
      <c r="H499" s="188"/>
      <c r="I499" s="188"/>
      <c r="J499" s="184"/>
      <c r="K499" s="184"/>
    </row>
    <row r="500" spans="1:11" x14ac:dyDescent="0.25">
      <c r="A500" s="103"/>
      <c r="B500" s="72"/>
      <c r="C500" s="72"/>
      <c r="D500" s="96"/>
      <c r="E500" s="96"/>
      <c r="F500" s="96"/>
      <c r="G500" s="188"/>
      <c r="H500" s="188"/>
      <c r="I500" s="188"/>
      <c r="J500" s="184"/>
      <c r="K500" s="184"/>
    </row>
    <row r="501" spans="1:11" x14ac:dyDescent="0.25">
      <c r="A501" s="103"/>
      <c r="B501" s="72"/>
      <c r="C501" s="72"/>
      <c r="D501" s="96"/>
      <c r="E501" s="96"/>
      <c r="F501" s="96"/>
      <c r="G501" s="188"/>
      <c r="H501" s="188"/>
      <c r="I501" s="188"/>
      <c r="J501" s="184"/>
      <c r="K501" s="184"/>
    </row>
    <row r="502" spans="1:11" x14ac:dyDescent="0.25">
      <c r="A502" s="103"/>
      <c r="B502" s="72"/>
      <c r="C502" s="72"/>
      <c r="D502" s="96"/>
      <c r="E502" s="96"/>
      <c r="F502" s="96"/>
      <c r="G502" s="188"/>
      <c r="H502" s="188"/>
      <c r="I502" s="188"/>
      <c r="J502" s="184"/>
      <c r="K502" s="184"/>
    </row>
    <row r="503" spans="1:11" x14ac:dyDescent="0.25">
      <c r="A503" s="103"/>
      <c r="B503" s="72"/>
      <c r="C503" s="72"/>
      <c r="D503" s="96"/>
      <c r="E503" s="96"/>
      <c r="F503" s="96"/>
      <c r="G503" s="188"/>
      <c r="H503" s="188"/>
      <c r="I503" s="188"/>
      <c r="J503" s="184"/>
      <c r="K503" s="184"/>
    </row>
    <row r="504" spans="1:11" x14ac:dyDescent="0.25">
      <c r="A504" s="103"/>
      <c r="B504" s="72"/>
      <c r="C504" s="72"/>
      <c r="D504" s="96"/>
      <c r="E504" s="96"/>
      <c r="F504" s="96"/>
      <c r="G504" s="188"/>
      <c r="H504" s="188"/>
      <c r="I504" s="188"/>
      <c r="J504" s="184"/>
      <c r="K504" s="184"/>
    </row>
    <row r="505" spans="1:11" x14ac:dyDescent="0.25">
      <c r="A505" s="103"/>
      <c r="B505" s="72"/>
      <c r="C505" s="72"/>
      <c r="D505" s="96"/>
      <c r="E505" s="96"/>
      <c r="F505" s="96"/>
      <c r="G505" s="188"/>
      <c r="H505" s="188"/>
      <c r="I505" s="188"/>
      <c r="J505" s="184"/>
      <c r="K505" s="184"/>
    </row>
    <row r="506" spans="1:11" x14ac:dyDescent="0.25">
      <c r="A506" s="103"/>
      <c r="B506" s="72"/>
      <c r="C506" s="72"/>
      <c r="D506" s="96"/>
      <c r="E506" s="96"/>
      <c r="F506" s="96"/>
      <c r="G506" s="188"/>
      <c r="H506" s="188"/>
      <c r="I506" s="188"/>
      <c r="J506" s="184"/>
      <c r="K506" s="184"/>
    </row>
    <row r="507" spans="1:11" x14ac:dyDescent="0.25">
      <c r="A507" s="103"/>
      <c r="B507" s="72"/>
      <c r="C507" s="72"/>
      <c r="D507" s="96"/>
      <c r="E507" s="96"/>
      <c r="F507" s="96"/>
      <c r="G507" s="188"/>
      <c r="H507" s="188"/>
      <c r="I507" s="188"/>
      <c r="J507" s="184"/>
      <c r="K507" s="184"/>
    </row>
    <row r="508" spans="1:11" x14ac:dyDescent="0.25">
      <c r="A508" s="103"/>
      <c r="B508" s="72"/>
      <c r="C508" s="72"/>
      <c r="D508" s="96"/>
      <c r="E508" s="96"/>
      <c r="F508" s="96"/>
      <c r="G508" s="188"/>
      <c r="H508" s="188"/>
      <c r="I508" s="188"/>
      <c r="J508" s="184"/>
      <c r="K508" s="184"/>
    </row>
    <row r="509" spans="1:11" x14ac:dyDescent="0.25">
      <c r="A509" s="103"/>
      <c r="B509" s="72"/>
      <c r="C509" s="72"/>
      <c r="D509" s="96"/>
      <c r="E509" s="96"/>
      <c r="F509" s="96"/>
      <c r="G509" s="188"/>
      <c r="H509" s="188"/>
      <c r="I509" s="188"/>
      <c r="J509" s="184"/>
      <c r="K509" s="184"/>
    </row>
    <row r="510" spans="1:11" x14ac:dyDescent="0.25">
      <c r="A510" s="103"/>
      <c r="B510" s="72"/>
      <c r="C510" s="72"/>
      <c r="D510" s="96"/>
      <c r="E510" s="96"/>
      <c r="F510" s="96"/>
      <c r="G510" s="188"/>
      <c r="H510" s="188"/>
      <c r="I510" s="188"/>
      <c r="J510" s="184"/>
      <c r="K510" s="184"/>
    </row>
    <row r="511" spans="1:11" x14ac:dyDescent="0.25">
      <c r="A511" s="103"/>
      <c r="B511" s="72"/>
      <c r="C511" s="72"/>
      <c r="D511" s="96"/>
      <c r="E511" s="96"/>
      <c r="F511" s="96"/>
      <c r="G511" s="188"/>
      <c r="H511" s="188"/>
      <c r="I511" s="188"/>
      <c r="J511" s="184"/>
      <c r="K511" s="184"/>
    </row>
    <row r="512" spans="1:11" x14ac:dyDescent="0.25">
      <c r="A512" s="103"/>
      <c r="B512" s="72"/>
      <c r="C512" s="72"/>
      <c r="D512" s="96"/>
      <c r="E512" s="96"/>
      <c r="F512" s="96"/>
      <c r="G512" s="188"/>
      <c r="H512" s="188"/>
      <c r="I512" s="188"/>
      <c r="J512" s="184"/>
      <c r="K512" s="184"/>
    </row>
    <row r="513" spans="1:11" x14ac:dyDescent="0.25">
      <c r="A513" s="103"/>
      <c r="B513" s="72"/>
      <c r="C513" s="72"/>
      <c r="D513" s="96"/>
      <c r="E513" s="96"/>
      <c r="F513" s="96"/>
      <c r="G513" s="188"/>
      <c r="H513" s="188"/>
      <c r="I513" s="188"/>
      <c r="J513" s="184"/>
      <c r="K513" s="184"/>
    </row>
    <row r="514" spans="1:11" x14ac:dyDescent="0.25">
      <c r="A514" s="103"/>
      <c r="B514" s="72"/>
      <c r="C514" s="72"/>
      <c r="D514" s="96"/>
      <c r="E514" s="96"/>
      <c r="F514" s="96"/>
      <c r="G514" s="188"/>
      <c r="H514" s="188"/>
      <c r="I514" s="188"/>
      <c r="J514" s="184"/>
      <c r="K514" s="184"/>
    </row>
    <row r="515" spans="1:11" x14ac:dyDescent="0.25">
      <c r="A515" s="103"/>
      <c r="B515" s="72"/>
      <c r="C515" s="72"/>
      <c r="D515" s="96"/>
      <c r="E515" s="96"/>
      <c r="F515" s="96"/>
      <c r="G515" s="188"/>
      <c r="H515" s="188"/>
      <c r="I515" s="188"/>
      <c r="J515" s="184"/>
      <c r="K515" s="184"/>
    </row>
    <row r="516" spans="1:11" x14ac:dyDescent="0.25">
      <c r="A516" s="103"/>
      <c r="B516" s="72"/>
      <c r="C516" s="72"/>
      <c r="D516" s="96"/>
      <c r="E516" s="96"/>
      <c r="F516" s="96"/>
      <c r="G516" s="188"/>
      <c r="H516" s="188"/>
      <c r="I516" s="188"/>
      <c r="J516" s="184"/>
      <c r="K516" s="184"/>
    </row>
    <row r="517" spans="1:11" x14ac:dyDescent="0.25">
      <c r="A517" s="103"/>
      <c r="B517" s="72"/>
      <c r="C517" s="72"/>
      <c r="D517" s="96"/>
      <c r="E517" s="96"/>
      <c r="F517" s="96"/>
      <c r="G517" s="188"/>
      <c r="H517" s="188"/>
      <c r="I517" s="188"/>
      <c r="J517" s="184"/>
      <c r="K517" s="184"/>
    </row>
    <row r="518" spans="1:11" x14ac:dyDescent="0.25">
      <c r="A518" s="103"/>
      <c r="B518" s="72"/>
      <c r="C518" s="72"/>
      <c r="D518" s="96"/>
      <c r="E518" s="96"/>
      <c r="F518" s="96"/>
      <c r="G518" s="188"/>
      <c r="H518" s="188"/>
      <c r="I518" s="188"/>
      <c r="J518" s="184"/>
      <c r="K518" s="184"/>
    </row>
    <row r="519" spans="1:11" x14ac:dyDescent="0.25">
      <c r="A519" s="103"/>
      <c r="B519" s="72"/>
      <c r="C519" s="72"/>
      <c r="D519" s="96"/>
      <c r="E519" s="96"/>
      <c r="F519" s="96"/>
      <c r="G519" s="188"/>
      <c r="H519" s="188"/>
      <c r="I519" s="188"/>
      <c r="J519" s="184"/>
      <c r="K519" s="184"/>
    </row>
    <row r="520" spans="1:11" x14ac:dyDescent="0.25">
      <c r="A520" s="103"/>
      <c r="B520" s="72"/>
      <c r="C520" s="72"/>
      <c r="D520" s="96"/>
      <c r="E520" s="96"/>
      <c r="F520" s="96"/>
      <c r="G520" s="188"/>
      <c r="H520" s="188"/>
      <c r="I520" s="188"/>
      <c r="J520" s="184"/>
      <c r="K520" s="184"/>
    </row>
    <row r="521" spans="1:11" x14ac:dyDescent="0.25">
      <c r="A521" s="103"/>
      <c r="B521" s="72"/>
      <c r="C521" s="72"/>
      <c r="D521" s="96"/>
      <c r="E521" s="96"/>
      <c r="F521" s="96"/>
      <c r="G521" s="188"/>
      <c r="H521" s="188"/>
      <c r="I521" s="188"/>
      <c r="J521" s="184"/>
      <c r="K521" s="184"/>
    </row>
    <row r="522" spans="1:11" x14ac:dyDescent="0.25">
      <c r="A522" s="103"/>
      <c r="B522" s="72"/>
      <c r="C522" s="72"/>
      <c r="D522" s="96"/>
      <c r="E522" s="96"/>
      <c r="F522" s="96"/>
      <c r="G522" s="188"/>
      <c r="H522" s="188"/>
      <c r="I522" s="188"/>
      <c r="J522" s="184"/>
      <c r="K522" s="184"/>
    </row>
    <row r="523" spans="1:11" x14ac:dyDescent="0.25">
      <c r="A523" s="103"/>
      <c r="B523" s="72"/>
      <c r="C523" s="72"/>
      <c r="D523" s="96"/>
      <c r="E523" s="96"/>
      <c r="F523" s="96"/>
      <c r="G523" s="188"/>
      <c r="H523" s="188"/>
      <c r="I523" s="188"/>
      <c r="J523" s="184"/>
      <c r="K523" s="184"/>
    </row>
    <row r="524" spans="1:11" x14ac:dyDescent="0.25">
      <c r="A524" s="103"/>
      <c r="B524" s="72"/>
      <c r="C524" s="72"/>
      <c r="D524" s="96"/>
      <c r="E524" s="96"/>
      <c r="F524" s="96"/>
      <c r="G524" s="188"/>
      <c r="H524" s="188"/>
      <c r="I524" s="188"/>
      <c r="J524" s="184"/>
      <c r="K524" s="184"/>
    </row>
    <row r="525" spans="1:11" x14ac:dyDescent="0.25">
      <c r="A525" s="103"/>
      <c r="B525" s="72"/>
      <c r="C525" s="72"/>
      <c r="D525" s="96"/>
      <c r="E525" s="96"/>
      <c r="F525" s="96"/>
      <c r="G525" s="188"/>
      <c r="H525" s="188"/>
      <c r="I525" s="188"/>
      <c r="J525" s="184"/>
      <c r="K525" s="184"/>
    </row>
    <row r="526" spans="1:11" x14ac:dyDescent="0.25">
      <c r="A526" s="103"/>
      <c r="B526" s="72"/>
      <c r="C526" s="72"/>
      <c r="D526" s="96"/>
      <c r="E526" s="96"/>
      <c r="F526" s="96"/>
      <c r="G526" s="188"/>
      <c r="H526" s="188"/>
      <c r="I526" s="188"/>
      <c r="J526" s="184"/>
      <c r="K526" s="184"/>
    </row>
    <row r="527" spans="1:11" x14ac:dyDescent="0.25">
      <c r="A527" s="103"/>
      <c r="B527" s="72"/>
      <c r="C527" s="72"/>
      <c r="D527" s="96"/>
      <c r="E527" s="96"/>
      <c r="F527" s="96"/>
      <c r="G527" s="188"/>
      <c r="H527" s="188"/>
      <c r="I527" s="188"/>
      <c r="J527" s="184"/>
      <c r="K527" s="184"/>
    </row>
    <row r="528" spans="1:11" x14ac:dyDescent="0.25">
      <c r="A528" s="103"/>
      <c r="B528" s="72"/>
      <c r="C528" s="72"/>
      <c r="D528" s="96"/>
      <c r="E528" s="96"/>
      <c r="F528" s="96"/>
      <c r="G528" s="188"/>
      <c r="H528" s="188"/>
      <c r="I528" s="188"/>
      <c r="J528" s="184"/>
      <c r="K528" s="184"/>
    </row>
    <row r="529" spans="1:11" x14ac:dyDescent="0.25">
      <c r="A529" s="103"/>
      <c r="B529" s="72"/>
      <c r="C529" s="72"/>
      <c r="D529" s="96"/>
      <c r="E529" s="96"/>
      <c r="F529" s="96"/>
      <c r="G529" s="188"/>
      <c r="H529" s="188"/>
      <c r="I529" s="188"/>
      <c r="J529" s="184"/>
      <c r="K529" s="184"/>
    </row>
    <row r="530" spans="1:11" x14ac:dyDescent="0.25">
      <c r="A530" s="103"/>
      <c r="B530" s="72"/>
      <c r="C530" s="72"/>
      <c r="D530" s="96"/>
      <c r="E530" s="96"/>
      <c r="F530" s="96"/>
      <c r="G530" s="188"/>
      <c r="H530" s="188"/>
      <c r="I530" s="188"/>
      <c r="J530" s="184"/>
      <c r="K530" s="184"/>
    </row>
    <row r="531" spans="1:11" x14ac:dyDescent="0.25">
      <c r="A531" s="103"/>
      <c r="B531" s="72"/>
      <c r="C531" s="72"/>
      <c r="D531" s="96"/>
      <c r="E531" s="96"/>
      <c r="F531" s="96"/>
      <c r="G531" s="188"/>
      <c r="H531" s="188"/>
      <c r="I531" s="188"/>
      <c r="J531" s="184"/>
      <c r="K531" s="184"/>
    </row>
    <row r="532" spans="1:11" x14ac:dyDescent="0.25">
      <c r="A532" s="103"/>
      <c r="B532" s="72"/>
      <c r="C532" s="72"/>
      <c r="D532" s="96"/>
      <c r="E532" s="96"/>
      <c r="F532" s="96"/>
      <c r="G532" s="188"/>
      <c r="H532" s="188"/>
      <c r="I532" s="188"/>
      <c r="J532" s="184"/>
      <c r="K532" s="184"/>
    </row>
    <row r="533" spans="1:11" x14ac:dyDescent="0.25">
      <c r="A533" s="103"/>
      <c r="B533" s="72"/>
      <c r="C533" s="72"/>
      <c r="D533" s="96"/>
      <c r="E533" s="96"/>
      <c r="F533" s="96"/>
      <c r="G533" s="188"/>
      <c r="H533" s="188"/>
      <c r="I533" s="188"/>
      <c r="J533" s="184"/>
      <c r="K533" s="184"/>
    </row>
    <row r="534" spans="1:11" x14ac:dyDescent="0.25">
      <c r="A534" s="103"/>
      <c r="B534" s="72"/>
      <c r="C534" s="72"/>
      <c r="D534" s="96"/>
      <c r="E534" s="96"/>
      <c r="F534" s="96"/>
      <c r="G534" s="188"/>
      <c r="H534" s="188"/>
      <c r="I534" s="188"/>
      <c r="J534" s="184"/>
      <c r="K534" s="184"/>
    </row>
    <row r="535" spans="1:11" x14ac:dyDescent="0.25">
      <c r="A535" s="103"/>
      <c r="B535" s="72"/>
      <c r="C535" s="72"/>
      <c r="D535" s="96"/>
      <c r="E535" s="96"/>
      <c r="F535" s="96"/>
      <c r="G535" s="188"/>
      <c r="H535" s="188"/>
      <c r="I535" s="188"/>
      <c r="J535" s="184"/>
      <c r="K535" s="184"/>
    </row>
    <row r="536" spans="1:11" x14ac:dyDescent="0.25">
      <c r="A536" s="103"/>
      <c r="B536" s="72"/>
      <c r="C536" s="72"/>
      <c r="D536" s="96"/>
      <c r="E536" s="96"/>
      <c r="F536" s="96"/>
      <c r="G536" s="188"/>
      <c r="H536" s="188"/>
      <c r="I536" s="188"/>
      <c r="J536" s="184"/>
      <c r="K536" s="184"/>
    </row>
    <row r="537" spans="1:11" x14ac:dyDescent="0.25">
      <c r="A537" s="103"/>
      <c r="B537" s="72"/>
      <c r="C537" s="72"/>
      <c r="D537" s="96"/>
      <c r="E537" s="96"/>
      <c r="F537" s="96"/>
      <c r="G537" s="188"/>
      <c r="H537" s="188"/>
      <c r="I537" s="188"/>
      <c r="J537" s="184"/>
      <c r="K537" s="184"/>
    </row>
    <row r="538" spans="1:11" x14ac:dyDescent="0.25">
      <c r="A538" s="103"/>
      <c r="B538" s="72"/>
      <c r="C538" s="72"/>
      <c r="D538" s="96"/>
      <c r="E538" s="96"/>
      <c r="F538" s="96"/>
      <c r="G538" s="188"/>
      <c r="H538" s="188"/>
      <c r="I538" s="188"/>
      <c r="J538" s="184"/>
      <c r="K538" s="184"/>
    </row>
    <row r="539" spans="1:11" x14ac:dyDescent="0.25">
      <c r="A539" s="103"/>
      <c r="B539" s="72"/>
      <c r="C539" s="72"/>
      <c r="D539" s="96"/>
      <c r="E539" s="96"/>
      <c r="F539" s="96"/>
      <c r="G539" s="188"/>
      <c r="H539" s="188"/>
      <c r="I539" s="188"/>
      <c r="J539" s="184"/>
      <c r="K539" s="184"/>
    </row>
    <row r="540" spans="1:11" x14ac:dyDescent="0.25">
      <c r="A540" s="103"/>
      <c r="B540" s="72"/>
      <c r="C540" s="72"/>
      <c r="D540" s="96"/>
      <c r="E540" s="96"/>
      <c r="F540" s="96"/>
      <c r="G540" s="188"/>
      <c r="H540" s="188"/>
      <c r="I540" s="188"/>
      <c r="J540" s="184"/>
      <c r="K540" s="184"/>
    </row>
    <row r="541" spans="1:11" x14ac:dyDescent="0.25">
      <c r="A541" s="103"/>
      <c r="B541" s="72"/>
      <c r="C541" s="72"/>
      <c r="D541" s="96"/>
      <c r="E541" s="96"/>
      <c r="F541" s="96"/>
      <c r="G541" s="188"/>
      <c r="H541" s="188"/>
      <c r="I541" s="188"/>
      <c r="J541" s="184"/>
      <c r="K541" s="184"/>
    </row>
    <row r="542" spans="1:11" x14ac:dyDescent="0.25">
      <c r="A542" s="103"/>
      <c r="B542" s="72"/>
      <c r="C542" s="72"/>
      <c r="D542" s="96"/>
      <c r="E542" s="96"/>
      <c r="F542" s="96"/>
      <c r="G542" s="188"/>
      <c r="H542" s="188"/>
      <c r="I542" s="188"/>
      <c r="J542" s="184"/>
      <c r="K542" s="184"/>
    </row>
    <row r="543" spans="1:11" x14ac:dyDescent="0.25">
      <c r="A543" s="103"/>
      <c r="B543" s="72"/>
      <c r="C543" s="72"/>
      <c r="D543" s="96"/>
      <c r="E543" s="96"/>
      <c r="F543" s="96"/>
      <c r="G543" s="188"/>
      <c r="H543" s="188"/>
      <c r="I543" s="188"/>
      <c r="J543" s="184"/>
      <c r="K543" s="184"/>
    </row>
    <row r="544" spans="1:11" x14ac:dyDescent="0.25">
      <c r="A544" s="103"/>
      <c r="B544" s="72"/>
      <c r="C544" s="72"/>
      <c r="D544" s="96"/>
      <c r="E544" s="96"/>
      <c r="F544" s="96"/>
      <c r="G544" s="188"/>
      <c r="H544" s="188"/>
      <c r="I544" s="188"/>
      <c r="J544" s="184"/>
      <c r="K544" s="184"/>
    </row>
    <row r="545" spans="1:11" x14ac:dyDescent="0.25">
      <c r="A545" s="103"/>
      <c r="B545" s="72"/>
      <c r="C545" s="72"/>
      <c r="D545" s="96"/>
      <c r="E545" s="96"/>
      <c r="F545" s="96"/>
      <c r="G545" s="188"/>
      <c r="H545" s="188"/>
      <c r="I545" s="188"/>
      <c r="J545" s="184"/>
      <c r="K545" s="184"/>
    </row>
    <row r="546" spans="1:11" x14ac:dyDescent="0.25">
      <c r="A546" s="103"/>
      <c r="B546" s="72"/>
      <c r="C546" s="72"/>
      <c r="D546" s="96"/>
      <c r="E546" s="96"/>
      <c r="F546" s="96"/>
      <c r="G546" s="188"/>
      <c r="H546" s="188"/>
      <c r="I546" s="188"/>
      <c r="J546" s="184"/>
      <c r="K546" s="184"/>
    </row>
    <row r="547" spans="1:11" x14ac:dyDescent="0.25">
      <c r="A547" s="103"/>
      <c r="B547" s="72"/>
      <c r="C547" s="72"/>
      <c r="D547" s="96"/>
      <c r="E547" s="96"/>
      <c r="F547" s="96"/>
      <c r="G547" s="188"/>
      <c r="H547" s="188"/>
      <c r="I547" s="188"/>
      <c r="J547" s="184"/>
      <c r="K547" s="184"/>
    </row>
    <row r="548" spans="1:11" x14ac:dyDescent="0.25">
      <c r="A548" s="103"/>
      <c r="B548" s="72"/>
      <c r="C548" s="72"/>
      <c r="D548" s="96"/>
      <c r="E548" s="96"/>
      <c r="F548" s="96"/>
      <c r="G548" s="188"/>
      <c r="H548" s="188"/>
      <c r="I548" s="188"/>
      <c r="J548" s="184"/>
      <c r="K548" s="184"/>
    </row>
    <row r="549" spans="1:11" x14ac:dyDescent="0.25">
      <c r="A549" s="103"/>
      <c r="B549" s="72"/>
      <c r="C549" s="72"/>
      <c r="D549" s="96"/>
      <c r="E549" s="96"/>
      <c r="F549" s="96"/>
      <c r="G549" s="188"/>
      <c r="H549" s="188"/>
      <c r="I549" s="188"/>
      <c r="J549" s="184"/>
      <c r="K549" s="184"/>
    </row>
    <row r="550" spans="1:11" x14ac:dyDescent="0.25">
      <c r="A550" s="103"/>
      <c r="B550" s="72"/>
      <c r="C550" s="72"/>
      <c r="D550" s="96"/>
      <c r="E550" s="96"/>
      <c r="F550" s="96"/>
      <c r="G550" s="188"/>
      <c r="H550" s="188"/>
      <c r="I550" s="188"/>
      <c r="J550" s="184"/>
      <c r="K550" s="184"/>
    </row>
    <row r="551" spans="1:11" x14ac:dyDescent="0.25">
      <c r="A551" s="103"/>
      <c r="B551" s="72"/>
      <c r="C551" s="72"/>
      <c r="D551" s="96"/>
      <c r="E551" s="96"/>
      <c r="F551" s="96"/>
      <c r="G551" s="188"/>
      <c r="H551" s="188"/>
      <c r="I551" s="188"/>
      <c r="J551" s="184"/>
      <c r="K551" s="184"/>
    </row>
    <row r="552" spans="1:11" x14ac:dyDescent="0.25">
      <c r="A552" s="103"/>
      <c r="B552" s="72"/>
      <c r="C552" s="72"/>
      <c r="D552" s="96"/>
      <c r="E552" s="96"/>
      <c r="F552" s="96"/>
      <c r="G552" s="188"/>
      <c r="H552" s="188"/>
      <c r="I552" s="188"/>
      <c r="J552" s="184"/>
      <c r="K552" s="184"/>
    </row>
    <row r="553" spans="1:11" x14ac:dyDescent="0.25">
      <c r="A553" s="103"/>
      <c r="B553" s="72"/>
      <c r="C553" s="72"/>
      <c r="D553" s="96"/>
      <c r="E553" s="96"/>
      <c r="F553" s="96"/>
      <c r="G553" s="188"/>
      <c r="H553" s="188"/>
      <c r="I553" s="188"/>
      <c r="J553" s="184"/>
      <c r="K553" s="184"/>
    </row>
    <row r="554" spans="1:11" x14ac:dyDescent="0.25">
      <c r="A554" s="103"/>
      <c r="B554" s="72"/>
      <c r="C554" s="72"/>
      <c r="D554" s="96"/>
      <c r="E554" s="96"/>
      <c r="F554" s="96"/>
      <c r="G554" s="188"/>
      <c r="H554" s="188"/>
      <c r="I554" s="188"/>
      <c r="J554" s="184"/>
      <c r="K554" s="184"/>
    </row>
    <row r="555" spans="1:11" x14ac:dyDescent="0.25">
      <c r="A555" s="103"/>
      <c r="B555" s="72"/>
      <c r="C555" s="72"/>
      <c r="D555" s="96"/>
      <c r="E555" s="96"/>
      <c r="F555" s="96"/>
      <c r="G555" s="188"/>
      <c r="H555" s="188"/>
      <c r="I555" s="188"/>
      <c r="J555" s="184"/>
      <c r="K555" s="184"/>
    </row>
    <row r="556" spans="1:11" x14ac:dyDescent="0.25">
      <c r="A556" s="103"/>
      <c r="B556" s="72"/>
      <c r="C556" s="72"/>
      <c r="D556" s="96"/>
      <c r="E556" s="96"/>
      <c r="F556" s="96"/>
      <c r="G556" s="188"/>
      <c r="H556" s="188"/>
      <c r="I556" s="188"/>
      <c r="J556" s="184"/>
      <c r="K556" s="184"/>
    </row>
    <row r="557" spans="1:11" x14ac:dyDescent="0.25">
      <c r="A557" s="103"/>
      <c r="B557" s="72"/>
      <c r="C557" s="72"/>
      <c r="D557" s="96"/>
      <c r="E557" s="96"/>
      <c r="F557" s="96"/>
      <c r="G557" s="188"/>
      <c r="H557" s="188"/>
      <c r="I557" s="188"/>
      <c r="J557" s="184"/>
      <c r="K557" s="184"/>
    </row>
    <row r="558" spans="1:11" x14ac:dyDescent="0.25">
      <c r="A558" s="103"/>
      <c r="B558" s="72"/>
      <c r="C558" s="72"/>
      <c r="D558" s="96"/>
      <c r="E558" s="96"/>
      <c r="F558" s="96"/>
      <c r="G558" s="188"/>
      <c r="H558" s="188"/>
      <c r="I558" s="188"/>
      <c r="J558" s="184"/>
      <c r="K558" s="184"/>
    </row>
    <row r="559" spans="1:11" x14ac:dyDescent="0.25">
      <c r="A559" s="103"/>
      <c r="B559" s="72"/>
      <c r="C559" s="72"/>
      <c r="D559" s="96"/>
      <c r="E559" s="96"/>
      <c r="F559" s="96"/>
      <c r="G559" s="188"/>
      <c r="H559" s="188"/>
      <c r="I559" s="188"/>
      <c r="J559" s="184"/>
      <c r="K559" s="184"/>
    </row>
    <row r="560" spans="1:11" x14ac:dyDescent="0.25">
      <c r="A560" s="103"/>
      <c r="B560" s="72"/>
      <c r="C560" s="72"/>
      <c r="D560" s="96"/>
      <c r="E560" s="96"/>
      <c r="F560" s="96"/>
      <c r="G560" s="188"/>
      <c r="H560" s="188"/>
      <c r="I560" s="188"/>
      <c r="J560" s="184"/>
      <c r="K560" s="184"/>
    </row>
    <row r="561" spans="1:11" x14ac:dyDescent="0.25">
      <c r="A561" s="103"/>
      <c r="B561" s="72"/>
      <c r="C561" s="72"/>
      <c r="D561" s="96"/>
      <c r="E561" s="96"/>
      <c r="F561" s="96"/>
      <c r="G561" s="188"/>
      <c r="H561" s="188"/>
      <c r="I561" s="188"/>
      <c r="J561" s="184"/>
      <c r="K561" s="184"/>
    </row>
    <row r="562" spans="1:11" x14ac:dyDescent="0.25">
      <c r="A562" s="103"/>
      <c r="B562" s="72"/>
      <c r="C562" s="72"/>
      <c r="D562" s="96"/>
      <c r="E562" s="96"/>
      <c r="F562" s="96"/>
      <c r="G562" s="188"/>
      <c r="H562" s="188"/>
      <c r="I562" s="188"/>
      <c r="J562" s="184"/>
      <c r="K562" s="184"/>
    </row>
    <row r="563" spans="1:11" x14ac:dyDescent="0.25">
      <c r="A563" s="103"/>
      <c r="B563" s="72"/>
      <c r="C563" s="72"/>
      <c r="D563" s="96"/>
      <c r="E563" s="96"/>
      <c r="F563" s="96"/>
      <c r="G563" s="188"/>
      <c r="H563" s="188"/>
      <c r="I563" s="188"/>
      <c r="J563" s="184"/>
      <c r="K563" s="184"/>
    </row>
    <row r="564" spans="1:11" x14ac:dyDescent="0.25">
      <c r="A564" s="103"/>
      <c r="B564" s="72"/>
      <c r="C564" s="72"/>
      <c r="D564" s="96"/>
      <c r="E564" s="96"/>
      <c r="F564" s="96"/>
      <c r="G564" s="188"/>
      <c r="H564" s="188"/>
      <c r="I564" s="188"/>
      <c r="J564" s="184"/>
      <c r="K564" s="184"/>
    </row>
    <row r="565" spans="1:11" x14ac:dyDescent="0.25">
      <c r="A565" s="103"/>
      <c r="B565" s="72"/>
      <c r="C565" s="72"/>
      <c r="D565" s="96"/>
      <c r="E565" s="96"/>
      <c r="F565" s="96"/>
      <c r="G565" s="188"/>
      <c r="H565" s="188"/>
      <c r="I565" s="188"/>
      <c r="J565" s="184"/>
      <c r="K565" s="184"/>
    </row>
    <row r="566" spans="1:11" x14ac:dyDescent="0.25">
      <c r="A566" s="103"/>
      <c r="B566" s="72"/>
      <c r="C566" s="72"/>
      <c r="D566" s="96"/>
      <c r="E566" s="96"/>
      <c r="F566" s="96"/>
      <c r="G566" s="188"/>
      <c r="H566" s="188"/>
      <c r="I566" s="188"/>
      <c r="J566" s="184"/>
      <c r="K566" s="184"/>
    </row>
    <row r="567" spans="1:11" x14ac:dyDescent="0.25">
      <c r="A567" s="103"/>
      <c r="B567" s="72"/>
      <c r="C567" s="72"/>
      <c r="D567" s="96"/>
      <c r="E567" s="96"/>
      <c r="F567" s="96"/>
      <c r="G567" s="188"/>
      <c r="H567" s="188"/>
      <c r="I567" s="188"/>
      <c r="J567" s="184"/>
      <c r="K567" s="184"/>
    </row>
    <row r="568" spans="1:11" x14ac:dyDescent="0.25">
      <c r="A568" s="103"/>
      <c r="B568" s="72"/>
      <c r="C568" s="72"/>
      <c r="D568" s="96"/>
      <c r="E568" s="96"/>
      <c r="F568" s="96"/>
      <c r="G568" s="188"/>
      <c r="H568" s="188"/>
      <c r="I568" s="188"/>
      <c r="J568" s="184"/>
      <c r="K568" s="184"/>
    </row>
    <row r="569" spans="1:11" x14ac:dyDescent="0.25">
      <c r="A569" s="103"/>
      <c r="B569" s="72"/>
      <c r="C569" s="72"/>
      <c r="D569" s="96"/>
      <c r="E569" s="96"/>
      <c r="F569" s="96"/>
      <c r="G569" s="188"/>
      <c r="H569" s="188"/>
      <c r="I569" s="188"/>
      <c r="J569" s="184"/>
      <c r="K569" s="184"/>
    </row>
    <row r="570" spans="1:11" x14ac:dyDescent="0.25">
      <c r="A570" s="103"/>
      <c r="B570" s="72"/>
      <c r="C570" s="72"/>
      <c r="D570" s="96"/>
      <c r="E570" s="96"/>
      <c r="F570" s="96"/>
      <c r="G570" s="188"/>
      <c r="H570" s="188"/>
      <c r="I570" s="188"/>
      <c r="J570" s="184"/>
      <c r="K570" s="184"/>
    </row>
    <row r="571" spans="1:11" x14ac:dyDescent="0.25">
      <c r="A571" s="103"/>
      <c r="B571" s="72"/>
      <c r="C571" s="72"/>
      <c r="D571" s="96"/>
      <c r="E571" s="96"/>
      <c r="F571" s="96"/>
      <c r="G571" s="188"/>
      <c r="H571" s="188"/>
      <c r="I571" s="188"/>
      <c r="J571" s="184"/>
      <c r="K571" s="184"/>
    </row>
    <row r="572" spans="1:11" x14ac:dyDescent="0.25">
      <c r="A572" s="103"/>
      <c r="B572" s="72"/>
      <c r="C572" s="72"/>
      <c r="D572" s="96"/>
      <c r="E572" s="96"/>
      <c r="F572" s="96"/>
      <c r="G572" s="188"/>
      <c r="H572" s="188"/>
      <c r="I572" s="188"/>
      <c r="J572" s="184"/>
      <c r="K572" s="184"/>
    </row>
    <row r="573" spans="1:11" x14ac:dyDescent="0.25">
      <c r="A573" s="103"/>
      <c r="B573" s="72"/>
      <c r="C573" s="72"/>
      <c r="D573" s="96"/>
      <c r="E573" s="96"/>
      <c r="F573" s="96"/>
      <c r="G573" s="188"/>
      <c r="H573" s="188"/>
      <c r="I573" s="188"/>
      <c r="J573" s="184"/>
      <c r="K573" s="184"/>
    </row>
    <row r="574" spans="1:11" x14ac:dyDescent="0.25">
      <c r="A574" s="103"/>
      <c r="B574" s="72"/>
      <c r="C574" s="72"/>
      <c r="D574" s="96"/>
      <c r="E574" s="96"/>
      <c r="F574" s="96"/>
      <c r="G574" s="188"/>
      <c r="H574" s="188"/>
      <c r="I574" s="188"/>
      <c r="J574" s="184"/>
      <c r="K574" s="184"/>
    </row>
    <row r="575" spans="1:11" x14ac:dyDescent="0.25">
      <c r="A575" s="103"/>
      <c r="B575" s="72"/>
      <c r="C575" s="72"/>
      <c r="D575" s="96"/>
      <c r="E575" s="96"/>
      <c r="F575" s="96"/>
      <c r="G575" s="188"/>
      <c r="H575" s="188"/>
      <c r="I575" s="188"/>
      <c r="J575" s="184"/>
      <c r="K575" s="184"/>
    </row>
    <row r="576" spans="1:11" x14ac:dyDescent="0.25">
      <c r="A576" s="103"/>
      <c r="B576" s="72"/>
      <c r="C576" s="72"/>
      <c r="D576" s="96"/>
      <c r="E576" s="96"/>
      <c r="F576" s="96"/>
      <c r="G576" s="188"/>
      <c r="H576" s="188"/>
      <c r="I576" s="188"/>
      <c r="J576" s="184"/>
      <c r="K576" s="184"/>
    </row>
    <row r="577" spans="1:11" x14ac:dyDescent="0.25">
      <c r="A577" s="103"/>
      <c r="B577" s="72"/>
      <c r="C577" s="72"/>
      <c r="D577" s="96"/>
      <c r="E577" s="96"/>
      <c r="F577" s="96"/>
      <c r="G577" s="188"/>
      <c r="H577" s="188"/>
      <c r="I577" s="188"/>
      <c r="J577" s="184"/>
      <c r="K577" s="184"/>
    </row>
    <row r="578" spans="1:11" x14ac:dyDescent="0.25">
      <c r="A578" s="103"/>
      <c r="B578" s="72"/>
      <c r="C578" s="72"/>
      <c r="D578" s="96"/>
      <c r="E578" s="96"/>
      <c r="F578" s="96"/>
      <c r="G578" s="188"/>
      <c r="H578" s="188"/>
      <c r="I578" s="188"/>
      <c r="J578" s="184"/>
      <c r="K578" s="184"/>
    </row>
    <row r="579" spans="1:11" x14ac:dyDescent="0.25">
      <c r="A579" s="103"/>
      <c r="B579" s="72"/>
      <c r="C579" s="72"/>
      <c r="D579" s="96"/>
      <c r="E579" s="96"/>
      <c r="F579" s="96"/>
      <c r="G579" s="188"/>
      <c r="H579" s="188"/>
      <c r="I579" s="188"/>
      <c r="J579" s="184"/>
      <c r="K579" s="184"/>
    </row>
    <row r="580" spans="1:11" x14ac:dyDescent="0.25">
      <c r="A580" s="103"/>
      <c r="B580" s="72"/>
      <c r="C580" s="72"/>
      <c r="D580" s="96"/>
      <c r="E580" s="96"/>
      <c r="F580" s="96"/>
      <c r="G580" s="188"/>
      <c r="H580" s="188"/>
      <c r="I580" s="188"/>
      <c r="J580" s="184"/>
      <c r="K580" s="184"/>
    </row>
    <row r="581" spans="1:11" x14ac:dyDescent="0.25">
      <c r="A581" s="103"/>
      <c r="B581" s="72"/>
      <c r="C581" s="72"/>
      <c r="D581" s="96"/>
      <c r="E581" s="96"/>
      <c r="F581" s="96"/>
      <c r="G581" s="188"/>
      <c r="H581" s="188"/>
      <c r="I581" s="188"/>
      <c r="J581" s="184"/>
      <c r="K581" s="184"/>
    </row>
    <row r="582" spans="1:11" x14ac:dyDescent="0.25">
      <c r="A582" s="103"/>
      <c r="B582" s="72"/>
      <c r="C582" s="72"/>
      <c r="D582" s="96"/>
      <c r="E582" s="96"/>
      <c r="F582" s="96"/>
      <c r="G582" s="188"/>
      <c r="H582" s="188"/>
      <c r="I582" s="188"/>
      <c r="J582" s="184"/>
      <c r="K582" s="184"/>
    </row>
    <row r="583" spans="1:11" x14ac:dyDescent="0.25">
      <c r="A583" s="103"/>
      <c r="B583" s="72"/>
      <c r="C583" s="72"/>
      <c r="D583" s="96"/>
      <c r="E583" s="96"/>
      <c r="F583" s="96"/>
      <c r="G583" s="188"/>
      <c r="H583" s="188"/>
      <c r="I583" s="188"/>
      <c r="J583" s="184"/>
      <c r="K583" s="184"/>
    </row>
    <row r="584" spans="1:11" x14ac:dyDescent="0.25">
      <c r="A584" s="103"/>
      <c r="B584" s="72"/>
      <c r="C584" s="72"/>
      <c r="D584" s="96"/>
      <c r="E584" s="96"/>
      <c r="F584" s="96"/>
      <c r="G584" s="188"/>
      <c r="H584" s="188"/>
      <c r="I584" s="188"/>
      <c r="J584" s="184"/>
      <c r="K584" s="184"/>
    </row>
    <row r="585" spans="1:11" x14ac:dyDescent="0.25">
      <c r="A585" s="103"/>
      <c r="B585" s="72"/>
      <c r="C585" s="72"/>
      <c r="D585" s="96"/>
      <c r="E585" s="96"/>
      <c r="F585" s="96"/>
      <c r="G585" s="188"/>
      <c r="H585" s="188"/>
      <c r="I585" s="188"/>
      <c r="J585" s="184"/>
      <c r="K585" s="184"/>
    </row>
    <row r="586" spans="1:11" x14ac:dyDescent="0.25">
      <c r="A586" s="103"/>
      <c r="B586" s="72"/>
      <c r="C586" s="72"/>
      <c r="D586" s="96"/>
      <c r="E586" s="96"/>
      <c r="F586" s="96"/>
      <c r="G586" s="188"/>
      <c r="H586" s="188"/>
      <c r="I586" s="188"/>
      <c r="J586" s="184"/>
      <c r="K586" s="184"/>
    </row>
    <row r="587" spans="1:11" x14ac:dyDescent="0.25">
      <c r="A587" s="103"/>
      <c r="B587" s="72"/>
      <c r="C587" s="72"/>
      <c r="D587" s="96"/>
      <c r="E587" s="96"/>
      <c r="F587" s="96"/>
      <c r="G587" s="188"/>
      <c r="H587" s="188"/>
      <c r="I587" s="188"/>
      <c r="J587" s="184"/>
      <c r="K587" s="184"/>
    </row>
    <row r="588" spans="1:11" x14ac:dyDescent="0.25">
      <c r="A588" s="103"/>
      <c r="B588" s="72"/>
      <c r="C588" s="72"/>
      <c r="D588" s="96"/>
      <c r="E588" s="96"/>
      <c r="F588" s="96"/>
      <c r="G588" s="188"/>
      <c r="H588" s="188"/>
      <c r="I588" s="188"/>
      <c r="J588" s="184"/>
      <c r="K588" s="184"/>
    </row>
    <row r="589" spans="1:11" x14ac:dyDescent="0.25">
      <c r="A589" s="103"/>
      <c r="B589" s="72"/>
      <c r="C589" s="72"/>
      <c r="D589" s="96"/>
      <c r="E589" s="96"/>
      <c r="F589" s="96"/>
      <c r="G589" s="188"/>
      <c r="H589" s="188"/>
      <c r="I589" s="188"/>
      <c r="J589" s="184"/>
      <c r="K589" s="184"/>
    </row>
    <row r="590" spans="1:11" x14ac:dyDescent="0.25">
      <c r="A590" s="103"/>
      <c r="B590" s="72"/>
      <c r="C590" s="72"/>
      <c r="D590" s="96"/>
      <c r="E590" s="96"/>
      <c r="F590" s="96"/>
      <c r="G590" s="188"/>
      <c r="H590" s="188"/>
      <c r="I590" s="188"/>
      <c r="J590" s="184"/>
      <c r="K590" s="184"/>
    </row>
    <row r="591" spans="1:11" x14ac:dyDescent="0.25">
      <c r="A591" s="103"/>
      <c r="B591" s="72"/>
      <c r="C591" s="72"/>
      <c r="D591" s="96"/>
      <c r="E591" s="96"/>
      <c r="F591" s="96"/>
      <c r="G591" s="188"/>
      <c r="H591" s="188"/>
      <c r="I591" s="188"/>
      <c r="J591" s="184"/>
      <c r="K591" s="184"/>
    </row>
    <row r="592" spans="1:11" x14ac:dyDescent="0.25">
      <c r="A592" s="103"/>
      <c r="B592" s="72"/>
      <c r="C592" s="72"/>
      <c r="D592" s="96"/>
      <c r="E592" s="96"/>
      <c r="F592" s="96"/>
      <c r="G592" s="188"/>
      <c r="H592" s="188"/>
      <c r="I592" s="188"/>
      <c r="J592" s="184"/>
      <c r="K592" s="184"/>
    </row>
    <row r="593" spans="1:11" x14ac:dyDescent="0.25">
      <c r="A593" s="103"/>
      <c r="B593" s="72"/>
      <c r="C593" s="72"/>
      <c r="D593" s="96"/>
      <c r="E593" s="96"/>
      <c r="F593" s="96"/>
      <c r="G593" s="188"/>
      <c r="H593" s="188"/>
      <c r="I593" s="188"/>
      <c r="J593" s="184"/>
      <c r="K593" s="184"/>
    </row>
    <row r="594" spans="1:11" x14ac:dyDescent="0.25">
      <c r="A594" s="103"/>
      <c r="B594" s="72"/>
      <c r="C594" s="72"/>
      <c r="D594" s="96"/>
      <c r="E594" s="96"/>
      <c r="F594" s="96"/>
      <c r="G594" s="188"/>
      <c r="H594" s="188"/>
      <c r="I594" s="188"/>
      <c r="J594" s="184"/>
      <c r="K594" s="184"/>
    </row>
    <row r="595" spans="1:11" x14ac:dyDescent="0.25">
      <c r="A595" s="103"/>
      <c r="B595" s="72"/>
      <c r="C595" s="72"/>
      <c r="D595" s="96"/>
      <c r="E595" s="96"/>
      <c r="F595" s="96"/>
      <c r="G595" s="188"/>
      <c r="H595" s="188"/>
      <c r="I595" s="188"/>
      <c r="J595" s="184"/>
      <c r="K595" s="184"/>
    </row>
    <row r="596" spans="1:11" x14ac:dyDescent="0.25">
      <c r="A596" s="103"/>
      <c r="B596" s="72"/>
      <c r="C596" s="72"/>
      <c r="D596" s="96"/>
      <c r="E596" s="96"/>
      <c r="F596" s="96"/>
      <c r="G596" s="188"/>
      <c r="H596" s="188"/>
      <c r="I596" s="188"/>
      <c r="J596" s="184"/>
      <c r="K596" s="184"/>
    </row>
    <row r="597" spans="1:11" x14ac:dyDescent="0.25">
      <c r="A597" s="103"/>
      <c r="B597" s="72"/>
      <c r="C597" s="72"/>
      <c r="D597" s="96"/>
      <c r="E597" s="96"/>
      <c r="F597" s="96"/>
      <c r="G597" s="188"/>
      <c r="H597" s="188"/>
      <c r="I597" s="188"/>
      <c r="J597" s="184"/>
      <c r="K597" s="184"/>
    </row>
    <row r="598" spans="1:11" x14ac:dyDescent="0.25">
      <c r="A598" s="103"/>
      <c r="B598" s="72"/>
      <c r="C598" s="72"/>
      <c r="D598" s="96"/>
      <c r="E598" s="96"/>
      <c r="F598" s="96"/>
      <c r="G598" s="188"/>
      <c r="H598" s="188"/>
      <c r="I598" s="188"/>
      <c r="J598" s="184"/>
      <c r="K598" s="184"/>
    </row>
    <row r="599" spans="1:11" x14ac:dyDescent="0.25">
      <c r="A599" s="103"/>
      <c r="B599" s="72"/>
      <c r="C599" s="72"/>
      <c r="D599" s="96"/>
      <c r="E599" s="96"/>
      <c r="F599" s="96"/>
      <c r="G599" s="188"/>
      <c r="H599" s="188"/>
      <c r="I599" s="188"/>
      <c r="J599" s="184"/>
      <c r="K599" s="184"/>
    </row>
    <row r="600" spans="1:11" x14ac:dyDescent="0.25">
      <c r="A600" s="103"/>
      <c r="B600" s="72"/>
      <c r="C600" s="72"/>
      <c r="D600" s="96"/>
      <c r="E600" s="96"/>
      <c r="F600" s="96"/>
      <c r="G600" s="188"/>
      <c r="H600" s="188"/>
      <c r="I600" s="188"/>
      <c r="J600" s="184"/>
      <c r="K600" s="184"/>
    </row>
    <row r="601" spans="1:11" x14ac:dyDescent="0.25">
      <c r="A601" s="103"/>
      <c r="B601" s="72"/>
      <c r="C601" s="72"/>
      <c r="D601" s="96"/>
      <c r="E601" s="96"/>
      <c r="F601" s="96"/>
      <c r="G601" s="188"/>
      <c r="H601" s="188"/>
      <c r="I601" s="188"/>
      <c r="J601" s="184"/>
      <c r="K601" s="184"/>
    </row>
    <row r="602" spans="1:11" x14ac:dyDescent="0.25">
      <c r="A602" s="103"/>
      <c r="B602" s="72"/>
      <c r="C602" s="72"/>
      <c r="D602" s="96"/>
      <c r="E602" s="96"/>
      <c r="F602" s="96"/>
      <c r="G602" s="188"/>
      <c r="H602" s="188"/>
      <c r="I602" s="188"/>
      <c r="J602" s="184"/>
      <c r="K602" s="184"/>
    </row>
    <row r="603" spans="1:11" x14ac:dyDescent="0.25">
      <c r="A603" s="103"/>
      <c r="B603" s="72"/>
      <c r="C603" s="72"/>
      <c r="D603" s="96"/>
      <c r="E603" s="96"/>
      <c r="F603" s="96"/>
      <c r="G603" s="188"/>
      <c r="H603" s="188"/>
      <c r="I603" s="188"/>
      <c r="J603" s="184"/>
      <c r="K603" s="184"/>
    </row>
    <row r="604" spans="1:11" x14ac:dyDescent="0.25">
      <c r="A604" s="103"/>
      <c r="B604" s="72"/>
      <c r="C604" s="72"/>
      <c r="D604" s="96"/>
      <c r="E604" s="96"/>
      <c r="F604" s="96"/>
      <c r="G604" s="188"/>
      <c r="H604" s="188"/>
      <c r="I604" s="188"/>
      <c r="J604" s="184"/>
      <c r="K604" s="184"/>
    </row>
    <row r="605" spans="1:11" x14ac:dyDescent="0.25">
      <c r="A605" s="103"/>
      <c r="B605" s="72"/>
      <c r="C605" s="72"/>
      <c r="D605" s="96"/>
      <c r="E605" s="96"/>
      <c r="F605" s="96"/>
      <c r="G605" s="188"/>
      <c r="H605" s="188"/>
      <c r="I605" s="188"/>
      <c r="J605" s="184"/>
      <c r="K605" s="184"/>
    </row>
    <row r="606" spans="1:11" x14ac:dyDescent="0.25">
      <c r="A606" s="103"/>
      <c r="B606" s="72"/>
      <c r="C606" s="72"/>
      <c r="D606" s="96"/>
      <c r="E606" s="96"/>
      <c r="F606" s="96"/>
      <c r="G606" s="188"/>
      <c r="H606" s="188"/>
      <c r="I606" s="188"/>
      <c r="J606" s="184"/>
      <c r="K606" s="184"/>
    </row>
    <row r="607" spans="1:11" x14ac:dyDescent="0.25">
      <c r="A607" s="103"/>
      <c r="B607" s="72"/>
      <c r="C607" s="72"/>
      <c r="D607" s="96"/>
      <c r="E607" s="96"/>
      <c r="F607" s="96"/>
      <c r="G607" s="188"/>
      <c r="H607" s="188"/>
      <c r="I607" s="188"/>
      <c r="J607" s="184"/>
      <c r="K607" s="184"/>
    </row>
    <row r="608" spans="1:11" x14ac:dyDescent="0.25">
      <c r="A608" s="103"/>
      <c r="B608" s="72"/>
      <c r="C608" s="72"/>
      <c r="D608" s="96"/>
      <c r="E608" s="96"/>
      <c r="F608" s="96"/>
      <c r="G608" s="188"/>
      <c r="H608" s="188"/>
      <c r="I608" s="188"/>
      <c r="J608" s="184"/>
      <c r="K608" s="184"/>
    </row>
    <row r="609" spans="1:11" x14ac:dyDescent="0.25">
      <c r="A609" s="103"/>
      <c r="B609" s="72"/>
      <c r="C609" s="72"/>
      <c r="D609" s="96"/>
      <c r="E609" s="96"/>
      <c r="F609" s="96"/>
      <c r="G609" s="188"/>
      <c r="H609" s="188"/>
      <c r="I609" s="188"/>
      <c r="J609" s="184"/>
      <c r="K609" s="184"/>
    </row>
    <row r="610" spans="1:11" x14ac:dyDescent="0.25">
      <c r="A610" s="103"/>
      <c r="B610" s="72"/>
      <c r="C610" s="72"/>
      <c r="D610" s="96"/>
      <c r="E610" s="96"/>
      <c r="F610" s="96"/>
      <c r="G610" s="188"/>
      <c r="H610" s="188"/>
      <c r="I610" s="188"/>
      <c r="J610" s="184"/>
      <c r="K610" s="184"/>
    </row>
    <row r="611" spans="1:11" x14ac:dyDescent="0.25">
      <c r="A611" s="103"/>
      <c r="B611" s="72"/>
      <c r="C611" s="72"/>
      <c r="D611" s="96"/>
      <c r="E611" s="96"/>
      <c r="F611" s="96"/>
      <c r="G611" s="188"/>
      <c r="H611" s="188"/>
      <c r="I611" s="188"/>
      <c r="J611" s="184"/>
      <c r="K611" s="184"/>
    </row>
    <row r="612" spans="1:11" x14ac:dyDescent="0.25">
      <c r="A612" s="103"/>
      <c r="B612" s="72"/>
      <c r="C612" s="72"/>
      <c r="D612" s="96"/>
      <c r="E612" s="96"/>
      <c r="F612" s="96"/>
      <c r="G612" s="188"/>
      <c r="H612" s="188"/>
      <c r="I612" s="188"/>
      <c r="J612" s="184"/>
      <c r="K612" s="184"/>
    </row>
    <row r="613" spans="1:11" x14ac:dyDescent="0.25">
      <c r="A613" s="103"/>
      <c r="B613" s="72"/>
      <c r="C613" s="72"/>
      <c r="D613" s="96"/>
      <c r="E613" s="96"/>
      <c r="F613" s="96"/>
      <c r="G613" s="188"/>
      <c r="H613" s="188"/>
      <c r="I613" s="188"/>
      <c r="J613" s="184"/>
      <c r="K613" s="184"/>
    </row>
    <row r="614" spans="1:11" x14ac:dyDescent="0.25">
      <c r="A614" s="103"/>
      <c r="B614" s="72"/>
      <c r="C614" s="72"/>
      <c r="D614" s="96"/>
      <c r="E614" s="96"/>
      <c r="F614" s="96"/>
      <c r="G614" s="188"/>
      <c r="H614" s="188"/>
      <c r="I614" s="188"/>
      <c r="J614" s="184"/>
      <c r="K614" s="184"/>
    </row>
    <row r="615" spans="1:11" x14ac:dyDescent="0.25">
      <c r="A615" s="103"/>
      <c r="B615" s="72"/>
      <c r="C615" s="72"/>
      <c r="D615" s="96"/>
      <c r="E615" s="96"/>
      <c r="F615" s="96"/>
      <c r="G615" s="188"/>
      <c r="H615" s="188"/>
      <c r="I615" s="188"/>
      <c r="J615" s="184"/>
      <c r="K615" s="184"/>
    </row>
    <row r="616" spans="1:11" x14ac:dyDescent="0.25">
      <c r="A616" s="103"/>
      <c r="B616" s="72"/>
      <c r="C616" s="72"/>
      <c r="D616" s="96"/>
      <c r="E616" s="96"/>
      <c r="F616" s="96"/>
      <c r="G616" s="188"/>
      <c r="H616" s="188"/>
      <c r="I616" s="188"/>
      <c r="J616" s="184"/>
      <c r="K616" s="184"/>
    </row>
    <row r="617" spans="1:11" x14ac:dyDescent="0.25">
      <c r="A617" s="103"/>
      <c r="B617" s="72"/>
      <c r="C617" s="72"/>
      <c r="D617" s="96"/>
      <c r="E617" s="96"/>
      <c r="F617" s="96"/>
      <c r="G617" s="188"/>
      <c r="H617" s="188"/>
      <c r="I617" s="188"/>
      <c r="J617" s="184"/>
      <c r="K617" s="184"/>
    </row>
    <row r="618" spans="1:11" x14ac:dyDescent="0.25">
      <c r="A618" s="103"/>
      <c r="B618" s="72"/>
      <c r="C618" s="72"/>
      <c r="D618" s="96"/>
      <c r="E618" s="96"/>
      <c r="F618" s="96"/>
      <c r="G618" s="188"/>
      <c r="H618" s="188"/>
      <c r="I618" s="188"/>
      <c r="J618" s="184"/>
      <c r="K618" s="184"/>
    </row>
    <row r="619" spans="1:11" x14ac:dyDescent="0.25">
      <c r="A619" s="103"/>
      <c r="B619" s="72"/>
      <c r="C619" s="72"/>
      <c r="D619" s="96"/>
      <c r="E619" s="96"/>
      <c r="F619" s="96"/>
      <c r="G619" s="188"/>
      <c r="H619" s="188"/>
      <c r="I619" s="188"/>
      <c r="J619" s="184"/>
      <c r="K619" s="184"/>
    </row>
    <row r="620" spans="1:11" x14ac:dyDescent="0.25">
      <c r="A620" s="103"/>
      <c r="B620" s="72"/>
      <c r="C620" s="72"/>
      <c r="D620" s="96"/>
      <c r="E620" s="96"/>
      <c r="F620" s="96"/>
      <c r="G620" s="188"/>
      <c r="H620" s="188"/>
      <c r="I620" s="188"/>
      <c r="J620" s="184"/>
      <c r="K620" s="184"/>
    </row>
    <row r="621" spans="1:11" x14ac:dyDescent="0.25">
      <c r="A621" s="103"/>
      <c r="B621" s="72"/>
      <c r="C621" s="72"/>
      <c r="D621" s="96"/>
      <c r="E621" s="96"/>
      <c r="F621" s="96"/>
      <c r="G621" s="188"/>
      <c r="H621" s="188"/>
      <c r="I621" s="188"/>
      <c r="J621" s="184"/>
      <c r="K621" s="184"/>
    </row>
    <row r="622" spans="1:11" x14ac:dyDescent="0.25">
      <c r="A622" s="103"/>
      <c r="B622" s="72"/>
      <c r="C622" s="72"/>
      <c r="D622" s="96"/>
      <c r="E622" s="96"/>
      <c r="F622" s="96"/>
      <c r="G622" s="188"/>
      <c r="H622" s="188"/>
      <c r="I622" s="188"/>
      <c r="J622" s="184"/>
      <c r="K622" s="184"/>
    </row>
    <row r="623" spans="1:11" x14ac:dyDescent="0.25">
      <c r="A623" s="103"/>
      <c r="B623" s="72"/>
      <c r="C623" s="72"/>
      <c r="D623" s="96"/>
      <c r="E623" s="96"/>
      <c r="F623" s="96"/>
      <c r="G623" s="188"/>
      <c r="H623" s="188"/>
      <c r="I623" s="188"/>
      <c r="J623" s="184"/>
      <c r="K623" s="184"/>
    </row>
    <row r="624" spans="1:11" x14ac:dyDescent="0.25">
      <c r="A624" s="103"/>
      <c r="B624" s="72"/>
      <c r="C624" s="72"/>
      <c r="D624" s="96"/>
      <c r="E624" s="96"/>
      <c r="F624" s="96"/>
      <c r="G624" s="188"/>
      <c r="H624" s="188"/>
      <c r="I624" s="188"/>
      <c r="J624" s="184"/>
      <c r="K624" s="184"/>
    </row>
    <row r="625" spans="1:11" x14ac:dyDescent="0.25">
      <c r="A625" s="103"/>
      <c r="B625" s="72"/>
      <c r="C625" s="72"/>
      <c r="D625" s="96"/>
      <c r="E625" s="96"/>
      <c r="F625" s="96"/>
      <c r="G625" s="188"/>
      <c r="H625" s="188"/>
      <c r="I625" s="188"/>
      <c r="J625" s="184"/>
      <c r="K625" s="184"/>
    </row>
    <row r="626" spans="1:11" x14ac:dyDescent="0.25">
      <c r="A626" s="103"/>
      <c r="B626" s="72"/>
      <c r="C626" s="72"/>
      <c r="D626" s="96"/>
      <c r="E626" s="96"/>
      <c r="F626" s="96"/>
      <c r="G626" s="188"/>
      <c r="H626" s="188"/>
      <c r="I626" s="188"/>
      <c r="J626" s="184"/>
      <c r="K626" s="184"/>
    </row>
    <row r="627" spans="1:11" x14ac:dyDescent="0.25">
      <c r="A627" s="103"/>
      <c r="B627" s="72"/>
      <c r="C627" s="72"/>
      <c r="D627" s="96"/>
      <c r="E627" s="96"/>
      <c r="F627" s="96"/>
      <c r="G627" s="188"/>
      <c r="H627" s="188"/>
      <c r="I627" s="188"/>
      <c r="J627" s="184"/>
      <c r="K627" s="184"/>
    </row>
    <row r="628" spans="1:11" x14ac:dyDescent="0.25">
      <c r="A628" s="103"/>
      <c r="B628" s="72"/>
      <c r="C628" s="72"/>
      <c r="D628" s="96"/>
      <c r="E628" s="96"/>
      <c r="F628" s="96"/>
      <c r="G628" s="188"/>
      <c r="H628" s="188"/>
      <c r="I628" s="188"/>
      <c r="J628" s="184"/>
      <c r="K628" s="184"/>
    </row>
    <row r="629" spans="1:11" x14ac:dyDescent="0.25">
      <c r="A629" s="103"/>
      <c r="B629" s="72"/>
      <c r="C629" s="72"/>
      <c r="D629" s="96"/>
      <c r="E629" s="96"/>
      <c r="F629" s="96"/>
      <c r="G629" s="188"/>
      <c r="H629" s="188"/>
      <c r="I629" s="188"/>
      <c r="J629" s="184"/>
      <c r="K629" s="184"/>
    </row>
    <row r="630" spans="1:11" x14ac:dyDescent="0.25">
      <c r="A630" s="103"/>
      <c r="B630" s="72"/>
      <c r="C630" s="72"/>
      <c r="D630" s="96"/>
      <c r="E630" s="96"/>
      <c r="F630" s="96"/>
      <c r="G630" s="188"/>
      <c r="H630" s="188"/>
      <c r="I630" s="188"/>
      <c r="J630" s="184"/>
      <c r="K630" s="184"/>
    </row>
    <row r="631" spans="1:11" x14ac:dyDescent="0.25">
      <c r="A631" s="103"/>
      <c r="B631" s="72"/>
      <c r="C631" s="72"/>
      <c r="D631" s="96"/>
      <c r="E631" s="96"/>
      <c r="F631" s="96"/>
      <c r="G631" s="188"/>
      <c r="H631" s="188"/>
      <c r="I631" s="188"/>
      <c r="J631" s="184"/>
      <c r="K631" s="184"/>
    </row>
    <row r="632" spans="1:11" x14ac:dyDescent="0.25">
      <c r="A632" s="103"/>
      <c r="B632" s="72"/>
      <c r="C632" s="72"/>
      <c r="D632" s="96"/>
      <c r="E632" s="96"/>
      <c r="F632" s="96"/>
      <c r="G632" s="188"/>
      <c r="H632" s="188"/>
      <c r="I632" s="188"/>
      <c r="J632" s="184"/>
      <c r="K632" s="184"/>
    </row>
    <row r="633" spans="1:11" x14ac:dyDescent="0.25">
      <c r="A633" s="103"/>
      <c r="B633" s="72"/>
      <c r="C633" s="72"/>
      <c r="D633" s="96"/>
      <c r="E633" s="96"/>
      <c r="F633" s="96"/>
      <c r="G633" s="188"/>
      <c r="H633" s="188"/>
      <c r="I633" s="188"/>
      <c r="J633" s="184"/>
      <c r="K633" s="184"/>
    </row>
    <row r="634" spans="1:11" x14ac:dyDescent="0.25">
      <c r="A634" s="103"/>
      <c r="B634" s="72"/>
      <c r="C634" s="72"/>
      <c r="D634" s="96"/>
      <c r="E634" s="96"/>
      <c r="F634" s="96"/>
      <c r="G634" s="188"/>
      <c r="H634" s="188"/>
      <c r="I634" s="188"/>
      <c r="J634" s="184"/>
      <c r="K634" s="184"/>
    </row>
    <row r="635" spans="1:11" x14ac:dyDescent="0.25">
      <c r="A635" s="103"/>
      <c r="B635" s="72"/>
      <c r="C635" s="72"/>
      <c r="D635" s="96"/>
      <c r="E635" s="96"/>
      <c r="F635" s="96"/>
      <c r="G635" s="188"/>
      <c r="H635" s="188"/>
      <c r="I635" s="188"/>
      <c r="J635" s="184"/>
      <c r="K635" s="184"/>
    </row>
    <row r="636" spans="1:11" x14ac:dyDescent="0.25">
      <c r="A636" s="103"/>
      <c r="B636" s="72"/>
      <c r="C636" s="72"/>
      <c r="D636" s="96"/>
      <c r="E636" s="96"/>
      <c r="F636" s="96"/>
      <c r="G636" s="188"/>
      <c r="H636" s="188"/>
      <c r="I636" s="188"/>
      <c r="J636" s="184"/>
      <c r="K636" s="184"/>
    </row>
    <row r="637" spans="1:11" x14ac:dyDescent="0.25">
      <c r="A637" s="103"/>
      <c r="B637" s="72"/>
      <c r="C637" s="72"/>
      <c r="D637" s="96"/>
      <c r="E637" s="96"/>
      <c r="F637" s="96"/>
      <c r="G637" s="188"/>
      <c r="H637" s="188"/>
      <c r="I637" s="188"/>
      <c r="J637" s="184"/>
      <c r="K637" s="184"/>
    </row>
    <row r="638" spans="1:11" x14ac:dyDescent="0.25">
      <c r="A638" s="103"/>
      <c r="B638" s="72"/>
      <c r="C638" s="72"/>
      <c r="D638" s="96"/>
      <c r="E638" s="96"/>
      <c r="F638" s="96"/>
      <c r="G638" s="188"/>
      <c r="H638" s="188"/>
      <c r="I638" s="188"/>
      <c r="J638" s="184"/>
      <c r="K638" s="184"/>
    </row>
    <row r="639" spans="1:11" x14ac:dyDescent="0.25">
      <c r="A639" s="103"/>
      <c r="B639" s="72"/>
      <c r="C639" s="72"/>
      <c r="D639" s="96"/>
      <c r="E639" s="96"/>
      <c r="F639" s="96"/>
      <c r="G639" s="188"/>
      <c r="H639" s="188"/>
      <c r="I639" s="188"/>
      <c r="J639" s="184"/>
      <c r="K639" s="184"/>
    </row>
    <row r="640" spans="1:11" x14ac:dyDescent="0.25">
      <c r="A640" s="103"/>
      <c r="B640" s="72"/>
      <c r="C640" s="72"/>
      <c r="D640" s="96"/>
      <c r="E640" s="96"/>
      <c r="F640" s="96"/>
      <c r="G640" s="188"/>
      <c r="H640" s="188"/>
      <c r="I640" s="188"/>
      <c r="J640" s="184"/>
      <c r="K640" s="184"/>
    </row>
    <row r="641" spans="1:11" x14ac:dyDescent="0.25">
      <c r="A641" s="103"/>
      <c r="B641" s="72"/>
      <c r="C641" s="72"/>
      <c r="D641" s="96"/>
      <c r="E641" s="96"/>
      <c r="F641" s="96"/>
      <c r="G641" s="188"/>
      <c r="H641" s="188"/>
      <c r="I641" s="188"/>
      <c r="J641" s="184"/>
      <c r="K641" s="184"/>
    </row>
    <row r="642" spans="1:11" x14ac:dyDescent="0.25">
      <c r="A642" s="103"/>
      <c r="B642" s="72"/>
      <c r="C642" s="72"/>
      <c r="D642" s="96"/>
      <c r="E642" s="96"/>
      <c r="F642" s="96"/>
      <c r="G642" s="188"/>
      <c r="H642" s="188"/>
      <c r="I642" s="188"/>
      <c r="J642" s="184"/>
      <c r="K642" s="184"/>
    </row>
    <row r="643" spans="1:11" x14ac:dyDescent="0.25">
      <c r="A643" s="103"/>
      <c r="B643" s="72"/>
      <c r="C643" s="72"/>
      <c r="D643" s="96"/>
      <c r="E643" s="96"/>
      <c r="F643" s="96"/>
      <c r="G643" s="188"/>
      <c r="H643" s="188"/>
      <c r="I643" s="188"/>
      <c r="J643" s="184"/>
      <c r="K643" s="184"/>
    </row>
    <row r="644" spans="1:11" x14ac:dyDescent="0.25">
      <c r="A644" s="103"/>
      <c r="B644" s="72"/>
      <c r="C644" s="72"/>
      <c r="D644" s="96"/>
      <c r="E644" s="96"/>
      <c r="F644" s="96"/>
      <c r="G644" s="188"/>
      <c r="H644" s="188"/>
      <c r="I644" s="188"/>
      <c r="J644" s="184"/>
      <c r="K644" s="184"/>
    </row>
    <row r="645" spans="1:11" x14ac:dyDescent="0.25">
      <c r="A645" s="103"/>
      <c r="B645" s="72"/>
      <c r="C645" s="72"/>
      <c r="D645" s="96"/>
      <c r="E645" s="96"/>
      <c r="F645" s="96"/>
      <c r="G645" s="188"/>
      <c r="H645" s="188"/>
      <c r="I645" s="188"/>
      <c r="J645" s="184"/>
      <c r="K645" s="184"/>
    </row>
    <row r="646" spans="1:11" x14ac:dyDescent="0.25">
      <c r="A646" s="103"/>
      <c r="B646" s="72"/>
      <c r="C646" s="72"/>
      <c r="D646" s="96"/>
      <c r="E646" s="96"/>
      <c r="F646" s="96"/>
      <c r="G646" s="188"/>
      <c r="H646" s="188"/>
      <c r="I646" s="188"/>
      <c r="J646" s="184"/>
      <c r="K646" s="184"/>
    </row>
    <row r="647" spans="1:11" x14ac:dyDescent="0.25">
      <c r="A647" s="103"/>
      <c r="B647" s="72"/>
      <c r="C647" s="72"/>
      <c r="D647" s="96"/>
      <c r="E647" s="96"/>
      <c r="F647" s="96"/>
      <c r="G647" s="188"/>
      <c r="H647" s="188"/>
      <c r="I647" s="188"/>
      <c r="J647" s="184"/>
      <c r="K647" s="184"/>
    </row>
    <row r="648" spans="1:11" x14ac:dyDescent="0.25">
      <c r="A648" s="103"/>
      <c r="B648" s="72"/>
      <c r="C648" s="72"/>
      <c r="D648" s="96"/>
      <c r="E648" s="96"/>
      <c r="F648" s="96"/>
      <c r="G648" s="188"/>
      <c r="H648" s="188"/>
      <c r="I648" s="188"/>
      <c r="J648" s="184"/>
      <c r="K648" s="184"/>
    </row>
    <row r="649" spans="1:11" x14ac:dyDescent="0.25">
      <c r="A649" s="103"/>
      <c r="B649" s="72"/>
      <c r="C649" s="72"/>
      <c r="D649" s="96"/>
      <c r="E649" s="96"/>
      <c r="F649" s="96"/>
      <c r="G649" s="188"/>
      <c r="H649" s="188"/>
      <c r="I649" s="188"/>
      <c r="J649" s="184"/>
      <c r="K649" s="184"/>
    </row>
    <row r="650" spans="1:11" x14ac:dyDescent="0.25">
      <c r="A650" s="103"/>
      <c r="B650" s="72"/>
      <c r="C650" s="72"/>
      <c r="D650" s="96"/>
      <c r="E650" s="96"/>
      <c r="F650" s="96"/>
      <c r="G650" s="188"/>
      <c r="H650" s="188"/>
      <c r="I650" s="188"/>
      <c r="J650" s="184"/>
      <c r="K650" s="184"/>
    </row>
    <row r="651" spans="1:11" x14ac:dyDescent="0.25">
      <c r="A651" s="103"/>
      <c r="B651" s="72"/>
      <c r="C651" s="72"/>
      <c r="D651" s="96"/>
      <c r="E651" s="96"/>
      <c r="F651" s="96"/>
      <c r="G651" s="188"/>
      <c r="H651" s="188"/>
      <c r="I651" s="188"/>
      <c r="J651" s="184"/>
      <c r="K651" s="18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Enrollment</vt:lpstr>
      <vt:lpstr>Annual Budget</vt:lpstr>
      <vt:lpstr>IS</vt:lpstr>
      <vt:lpstr>IS - monthly</vt:lpstr>
      <vt:lpstr>Staff</vt:lpstr>
      <vt:lpstr>References</vt:lpstr>
      <vt:lpstr>'Annual Budget'!Print_Area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Marks</dc:creator>
  <cp:lastModifiedBy>Nathan Yufer</cp:lastModifiedBy>
  <cp:lastPrinted>2016-11-10T20:34:43Z</cp:lastPrinted>
  <dcterms:created xsi:type="dcterms:W3CDTF">2015-03-09T19:17:40Z</dcterms:created>
  <dcterms:modified xsi:type="dcterms:W3CDTF">2018-05-25T15:24:11Z</dcterms:modified>
</cp:coreProperties>
</file>