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4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lairelibert/Downloads/"/>
    </mc:Choice>
  </mc:AlternateContent>
  <bookViews>
    <workbookView xWindow="0" yWindow="460" windowWidth="10000" windowHeight="5060" firstSheet="1" activeTab="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Activites'!$A$1:$Y$75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7901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4" l="1"/>
  <c r="S67" i="5"/>
  <c r="O67" i="5"/>
  <c r="K67" i="5"/>
  <c r="I74" i="1"/>
  <c r="M74" i="1"/>
  <c r="Q74" i="1"/>
  <c r="U74" i="1"/>
  <c r="X74" i="1"/>
  <c r="X73" i="1"/>
  <c r="U73" i="1"/>
  <c r="Q73" i="1"/>
  <c r="M73" i="1"/>
  <c r="I73" i="1"/>
  <c r="W74" i="1"/>
  <c r="Y74" i="1"/>
  <c r="W73" i="1"/>
  <c r="Y73" i="1"/>
  <c r="J42" i="2"/>
  <c r="I42" i="2"/>
  <c r="H42" i="2"/>
  <c r="G42" i="2"/>
  <c r="E42" i="2"/>
  <c r="F14" i="1"/>
  <c r="F69" i="1"/>
  <c r="F60" i="1"/>
  <c r="F50" i="1"/>
  <c r="F42" i="1"/>
  <c r="F32" i="1"/>
  <c r="G14" i="1"/>
  <c r="G69" i="1"/>
  <c r="G60" i="1"/>
  <c r="G50" i="1"/>
  <c r="G42" i="1"/>
  <c r="G32" i="1"/>
  <c r="H14" i="1"/>
  <c r="H69" i="1"/>
  <c r="H60" i="1"/>
  <c r="H50" i="1"/>
  <c r="H42" i="1"/>
  <c r="H32" i="1"/>
  <c r="J14" i="1"/>
  <c r="J69" i="1"/>
  <c r="J60" i="1"/>
  <c r="J50" i="1"/>
  <c r="J42" i="1"/>
  <c r="J32" i="1"/>
  <c r="K14" i="1"/>
  <c r="K69" i="1"/>
  <c r="K60" i="1"/>
  <c r="K50" i="1"/>
  <c r="K42" i="1"/>
  <c r="K32" i="1"/>
  <c r="L14" i="1"/>
  <c r="L69" i="1"/>
  <c r="L60" i="1"/>
  <c r="L50" i="1"/>
  <c r="L42" i="1"/>
  <c r="L32" i="1"/>
  <c r="N14" i="1"/>
  <c r="N69" i="1"/>
  <c r="N60" i="1"/>
  <c r="N50" i="1"/>
  <c r="N42" i="1"/>
  <c r="N32" i="1"/>
  <c r="O14" i="1"/>
  <c r="O69" i="1"/>
  <c r="O60" i="1"/>
  <c r="O50" i="1"/>
  <c r="O42" i="1"/>
  <c r="O32" i="1"/>
  <c r="P14" i="1"/>
  <c r="P69" i="1"/>
  <c r="P60" i="1"/>
  <c r="P50" i="1"/>
  <c r="P42" i="1"/>
  <c r="P32" i="1"/>
  <c r="R14" i="1"/>
  <c r="R69" i="1"/>
  <c r="R60" i="1"/>
  <c r="R50" i="1"/>
  <c r="R42" i="1"/>
  <c r="R32" i="1"/>
  <c r="S14" i="1"/>
  <c r="S69" i="1"/>
  <c r="S60" i="1"/>
  <c r="S50" i="1"/>
  <c r="S42" i="1"/>
  <c r="S32" i="1"/>
  <c r="T14" i="1"/>
  <c r="T69" i="1"/>
  <c r="T60" i="1"/>
  <c r="T50" i="1"/>
  <c r="T42" i="1"/>
  <c r="T32" i="1"/>
  <c r="D14" i="1"/>
  <c r="D69" i="1"/>
  <c r="D60" i="1"/>
  <c r="D50" i="1"/>
  <c r="D42" i="1"/>
  <c r="D32" i="1"/>
  <c r="U80" i="1"/>
  <c r="Q80" i="1"/>
  <c r="M80" i="1"/>
  <c r="I80" i="1"/>
  <c r="U79" i="1"/>
  <c r="Q79" i="1"/>
  <c r="M79" i="1"/>
  <c r="I79" i="1"/>
  <c r="U78" i="1"/>
  <c r="Q78" i="1"/>
  <c r="M78" i="1"/>
  <c r="I78" i="1"/>
  <c r="A2" i="2"/>
  <c r="A2" i="1"/>
  <c r="D60" i="5"/>
  <c r="D50" i="5"/>
  <c r="D42" i="5"/>
  <c r="D33" i="5"/>
  <c r="D15" i="5"/>
  <c r="A2" i="5"/>
  <c r="A2" i="4"/>
  <c r="J34" i="2"/>
  <c r="J36" i="2"/>
  <c r="J44" i="2"/>
  <c r="I34" i="2"/>
  <c r="H34" i="2"/>
  <c r="G34" i="2"/>
  <c r="E34" i="2"/>
  <c r="E36" i="2"/>
  <c r="E44" i="2"/>
  <c r="J29" i="2"/>
  <c r="I29" i="2"/>
  <c r="H29" i="2"/>
  <c r="G29" i="2"/>
  <c r="E29" i="2"/>
  <c r="A1" i="4"/>
  <c r="A1" i="5"/>
  <c r="X67" i="1"/>
  <c r="AA7" i="1"/>
  <c r="A1" i="1"/>
  <c r="A1" i="2"/>
  <c r="D58" i="4"/>
  <c r="D42" i="4"/>
  <c r="D31" i="4"/>
  <c r="D26" i="4"/>
  <c r="D34" i="4"/>
  <c r="D24" i="4"/>
  <c r="B58" i="4"/>
  <c r="B42" i="4"/>
  <c r="B24" i="4"/>
  <c r="U67" i="1"/>
  <c r="Q67" i="1"/>
  <c r="M67" i="1"/>
  <c r="I67" i="1"/>
  <c r="Y68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33" i="5"/>
  <c r="W74" i="5"/>
  <c r="S74" i="5"/>
  <c r="O74" i="5"/>
  <c r="K74" i="5"/>
  <c r="V70" i="5"/>
  <c r="U70" i="5"/>
  <c r="T70" i="5"/>
  <c r="R70" i="5"/>
  <c r="Q70" i="5"/>
  <c r="P70" i="5"/>
  <c r="N70" i="5"/>
  <c r="M70" i="5"/>
  <c r="L70" i="5"/>
  <c r="J70" i="5"/>
  <c r="I70" i="5"/>
  <c r="H70" i="5"/>
  <c r="D70" i="5"/>
  <c r="W69" i="5"/>
  <c r="S69" i="5"/>
  <c r="O69" i="5"/>
  <c r="K69" i="5"/>
  <c r="W67" i="5"/>
  <c r="W66" i="5"/>
  <c r="S66" i="5"/>
  <c r="O66" i="5"/>
  <c r="K66" i="5"/>
  <c r="W65" i="5"/>
  <c r="S65" i="5"/>
  <c r="O65" i="5"/>
  <c r="K65" i="5"/>
  <c r="W64" i="5"/>
  <c r="S64" i="5"/>
  <c r="O64" i="5"/>
  <c r="K64" i="5"/>
  <c r="W63" i="5"/>
  <c r="S63" i="5"/>
  <c r="O63" i="5"/>
  <c r="K63" i="5"/>
  <c r="V60" i="5"/>
  <c r="U60" i="5"/>
  <c r="T60" i="5"/>
  <c r="R60" i="5"/>
  <c r="Q60" i="5"/>
  <c r="P60" i="5"/>
  <c r="N60" i="5"/>
  <c r="M60" i="5"/>
  <c r="L60" i="5"/>
  <c r="J60" i="5"/>
  <c r="I60" i="5"/>
  <c r="H60" i="5"/>
  <c r="W59" i="5"/>
  <c r="S59" i="5"/>
  <c r="O59" i="5"/>
  <c r="K59" i="5"/>
  <c r="W58" i="5"/>
  <c r="S58" i="5"/>
  <c r="O58" i="5"/>
  <c r="K58" i="5"/>
  <c r="W57" i="5"/>
  <c r="S57" i="5"/>
  <c r="O57" i="5"/>
  <c r="X57" i="1"/>
  <c r="K57" i="5"/>
  <c r="W56" i="5"/>
  <c r="S56" i="5"/>
  <c r="O56" i="5"/>
  <c r="K56" i="5"/>
  <c r="W55" i="5"/>
  <c r="S55" i="5"/>
  <c r="X55" i="1"/>
  <c r="O55" i="5"/>
  <c r="K55" i="5"/>
  <c r="W54" i="5"/>
  <c r="S54" i="5"/>
  <c r="O54" i="5"/>
  <c r="K54" i="5"/>
  <c r="W53" i="5"/>
  <c r="S53" i="5"/>
  <c r="O53" i="5"/>
  <c r="K53" i="5"/>
  <c r="V50" i="5"/>
  <c r="U50" i="5"/>
  <c r="T50" i="5"/>
  <c r="R50" i="5"/>
  <c r="Q50" i="5"/>
  <c r="P50" i="5"/>
  <c r="N50" i="5"/>
  <c r="M50" i="5"/>
  <c r="L50" i="5"/>
  <c r="J50" i="5"/>
  <c r="I50" i="5"/>
  <c r="H50" i="5"/>
  <c r="W49" i="5"/>
  <c r="S49" i="5"/>
  <c r="O49" i="5"/>
  <c r="K49" i="5"/>
  <c r="W48" i="5"/>
  <c r="S48" i="5"/>
  <c r="O48" i="5"/>
  <c r="K48" i="5"/>
  <c r="W47" i="5"/>
  <c r="S47" i="5"/>
  <c r="O47" i="5"/>
  <c r="K47" i="5"/>
  <c r="W46" i="5"/>
  <c r="S46" i="5"/>
  <c r="O46" i="5"/>
  <c r="K46" i="5"/>
  <c r="W45" i="5"/>
  <c r="S45" i="5"/>
  <c r="O45" i="5"/>
  <c r="K45" i="5"/>
  <c r="V42" i="5"/>
  <c r="U42" i="5"/>
  <c r="T42" i="5"/>
  <c r="R42" i="5"/>
  <c r="Q42" i="5"/>
  <c r="P42" i="5"/>
  <c r="N42" i="5"/>
  <c r="M42" i="5"/>
  <c r="L42" i="5"/>
  <c r="J42" i="5"/>
  <c r="I42" i="5"/>
  <c r="H42" i="5"/>
  <c r="W41" i="5"/>
  <c r="S41" i="5"/>
  <c r="O41" i="5"/>
  <c r="K41" i="5"/>
  <c r="W40" i="5"/>
  <c r="S40" i="5"/>
  <c r="O40" i="5"/>
  <c r="K40" i="5"/>
  <c r="W39" i="5"/>
  <c r="S39" i="5"/>
  <c r="O39" i="5"/>
  <c r="K39" i="5"/>
  <c r="W38" i="5"/>
  <c r="S38" i="5"/>
  <c r="O38" i="5"/>
  <c r="K38" i="5"/>
  <c r="W37" i="5"/>
  <c r="S37" i="5"/>
  <c r="O37" i="5"/>
  <c r="K37" i="5"/>
  <c r="W36" i="5"/>
  <c r="S36" i="5"/>
  <c r="O36" i="5"/>
  <c r="K36" i="5"/>
  <c r="V33" i="5"/>
  <c r="U33" i="5"/>
  <c r="T33" i="5"/>
  <c r="R33" i="5"/>
  <c r="Q33" i="5"/>
  <c r="P33" i="5"/>
  <c r="N33" i="5"/>
  <c r="M33" i="5"/>
  <c r="L33" i="5"/>
  <c r="J33" i="5"/>
  <c r="I33" i="5"/>
  <c r="H33" i="5"/>
  <c r="W32" i="5"/>
  <c r="S32" i="5"/>
  <c r="O32" i="5"/>
  <c r="K32" i="5"/>
  <c r="Y32" i="5"/>
  <c r="W31" i="5"/>
  <c r="S31" i="5"/>
  <c r="O31" i="5"/>
  <c r="K31" i="5"/>
  <c r="W30" i="5"/>
  <c r="S30" i="5"/>
  <c r="O30" i="5"/>
  <c r="K30" i="5"/>
  <c r="W29" i="5"/>
  <c r="S29" i="5"/>
  <c r="O29" i="5"/>
  <c r="K29" i="5"/>
  <c r="W28" i="5"/>
  <c r="S28" i="5"/>
  <c r="O28" i="5"/>
  <c r="K28" i="5"/>
  <c r="Y28" i="5"/>
  <c r="W27" i="5"/>
  <c r="S27" i="5"/>
  <c r="O27" i="5"/>
  <c r="K27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Y23" i="5"/>
  <c r="W22" i="5"/>
  <c r="S22" i="5"/>
  <c r="O22" i="5"/>
  <c r="K22" i="5"/>
  <c r="W21" i="5"/>
  <c r="S21" i="5"/>
  <c r="O21" i="5"/>
  <c r="K21" i="5"/>
  <c r="W20" i="5"/>
  <c r="S20" i="5"/>
  <c r="O20" i="5"/>
  <c r="K20" i="5"/>
  <c r="W19" i="5"/>
  <c r="S19" i="5"/>
  <c r="O19" i="5"/>
  <c r="K19" i="5"/>
  <c r="Y19" i="5"/>
  <c r="V15" i="5"/>
  <c r="U15" i="5"/>
  <c r="T15" i="5"/>
  <c r="R15" i="5"/>
  <c r="Q15" i="5"/>
  <c r="P15" i="5"/>
  <c r="N15" i="5"/>
  <c r="M15" i="5"/>
  <c r="L15" i="5"/>
  <c r="J15" i="5"/>
  <c r="I15" i="5"/>
  <c r="H15" i="5"/>
  <c r="W14" i="5"/>
  <c r="S14" i="5"/>
  <c r="O14" i="5"/>
  <c r="K14" i="5"/>
  <c r="W13" i="5"/>
  <c r="S13" i="5"/>
  <c r="O13" i="5"/>
  <c r="K13" i="5"/>
  <c r="W12" i="5"/>
  <c r="S12" i="5"/>
  <c r="O12" i="5"/>
  <c r="K12" i="5"/>
  <c r="X11" i="1"/>
  <c r="W11" i="5"/>
  <c r="S11" i="5"/>
  <c r="O11" i="5"/>
  <c r="K11" i="5"/>
  <c r="X10" i="1"/>
  <c r="W10" i="5"/>
  <c r="S10" i="5"/>
  <c r="O10" i="5"/>
  <c r="K10" i="5"/>
  <c r="X9" i="1"/>
  <c r="W9" i="5"/>
  <c r="S9" i="5"/>
  <c r="O9" i="5"/>
  <c r="K9" i="5"/>
  <c r="W8" i="5"/>
  <c r="S8" i="5"/>
  <c r="O8" i="5"/>
  <c r="K8" i="5"/>
  <c r="Y8" i="5"/>
  <c r="W7" i="5"/>
  <c r="S7" i="5"/>
  <c r="O7" i="5"/>
  <c r="K7" i="5"/>
  <c r="Y12" i="5"/>
  <c r="X27" i="1"/>
  <c r="I36" i="2"/>
  <c r="H36" i="2"/>
  <c r="H44" i="2"/>
  <c r="G36" i="2"/>
  <c r="G44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C37" i="4"/>
  <c r="B26" i="4"/>
  <c r="B34" i="4"/>
  <c r="B37" i="4"/>
  <c r="C58" i="4"/>
  <c r="I44" i="2"/>
  <c r="C24" i="4"/>
  <c r="U68" i="1"/>
  <c r="U66" i="1"/>
  <c r="U65" i="1"/>
  <c r="U40" i="1"/>
  <c r="U64" i="1"/>
  <c r="U63" i="1"/>
  <c r="Q68" i="1"/>
  <c r="Q66" i="1"/>
  <c r="Q65" i="1"/>
  <c r="Q40" i="1"/>
  <c r="Q64" i="1"/>
  <c r="Q63" i="1"/>
  <c r="M68" i="1"/>
  <c r="M66" i="1"/>
  <c r="M65" i="1"/>
  <c r="M40" i="1"/>
  <c r="M64" i="1"/>
  <c r="M63" i="1"/>
  <c r="I68" i="1"/>
  <c r="I66" i="1"/>
  <c r="I65" i="1"/>
  <c r="I40" i="1"/>
  <c r="I64" i="1"/>
  <c r="I63" i="1"/>
  <c r="U59" i="1"/>
  <c r="U58" i="1"/>
  <c r="U57" i="1"/>
  <c r="U56" i="1"/>
  <c r="U55" i="1"/>
  <c r="U54" i="1"/>
  <c r="U53" i="1"/>
  <c r="Q59" i="1"/>
  <c r="Q58" i="1"/>
  <c r="Q57" i="1"/>
  <c r="Q56" i="1"/>
  <c r="Q55" i="1"/>
  <c r="Q54" i="1"/>
  <c r="Q53" i="1"/>
  <c r="M59" i="1"/>
  <c r="M58" i="1"/>
  <c r="M57" i="1"/>
  <c r="M56" i="1"/>
  <c r="M55" i="1"/>
  <c r="M54" i="1"/>
  <c r="M53" i="1"/>
  <c r="I59" i="1"/>
  <c r="I58" i="1"/>
  <c r="I57" i="1"/>
  <c r="I56" i="1"/>
  <c r="I55" i="1"/>
  <c r="I54" i="1"/>
  <c r="I53" i="1"/>
  <c r="U49" i="1"/>
  <c r="U48" i="1"/>
  <c r="U47" i="1"/>
  <c r="U46" i="1"/>
  <c r="U45" i="1"/>
  <c r="Q49" i="1"/>
  <c r="Q48" i="1"/>
  <c r="Q47" i="1"/>
  <c r="Q46" i="1"/>
  <c r="Q45" i="1"/>
  <c r="M49" i="1"/>
  <c r="M48" i="1"/>
  <c r="M47" i="1"/>
  <c r="M46" i="1"/>
  <c r="M45" i="1"/>
  <c r="I45" i="1"/>
  <c r="I49" i="1"/>
  <c r="I48" i="1"/>
  <c r="I47" i="1"/>
  <c r="I46" i="1"/>
  <c r="U41" i="1"/>
  <c r="U39" i="1"/>
  <c r="U38" i="1"/>
  <c r="U37" i="1"/>
  <c r="U36" i="1"/>
  <c r="U35" i="1"/>
  <c r="Q41" i="1"/>
  <c r="Q39" i="1"/>
  <c r="Q38" i="1"/>
  <c r="Q37" i="1"/>
  <c r="Q36" i="1"/>
  <c r="Q35" i="1"/>
  <c r="M41" i="1"/>
  <c r="M39" i="1"/>
  <c r="M38" i="1"/>
  <c r="M37" i="1"/>
  <c r="M36" i="1"/>
  <c r="M35" i="1"/>
  <c r="I41" i="1"/>
  <c r="I39" i="1"/>
  <c r="I38" i="1"/>
  <c r="I37" i="1"/>
  <c r="I36" i="1"/>
  <c r="I35" i="1"/>
  <c r="U13" i="1"/>
  <c r="U12" i="1"/>
  <c r="U11" i="1"/>
  <c r="U10" i="1"/>
  <c r="U9" i="1"/>
  <c r="U8" i="1"/>
  <c r="U7" i="1"/>
  <c r="Q13" i="1"/>
  <c r="Q12" i="1"/>
  <c r="Q11" i="1"/>
  <c r="Q10" i="1"/>
  <c r="Q9" i="1"/>
  <c r="Q8" i="1"/>
  <c r="Q7" i="1"/>
  <c r="M13" i="1"/>
  <c r="M12" i="1"/>
  <c r="M11" i="1"/>
  <c r="M10" i="1"/>
  <c r="M9" i="1"/>
  <c r="M8" i="1"/>
  <c r="M7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9" i="1"/>
  <c r="I10" i="1"/>
  <c r="I13" i="1"/>
  <c r="I12" i="1"/>
  <c r="I11" i="1"/>
  <c r="I8" i="1"/>
  <c r="I7" i="1"/>
  <c r="X68" i="1"/>
  <c r="Y69" i="5"/>
  <c r="V71" i="5"/>
  <c r="V72" i="5"/>
  <c r="V75" i="5"/>
  <c r="W70" i="5"/>
  <c r="Y53" i="5"/>
  <c r="X53" i="1"/>
  <c r="Y57" i="5"/>
  <c r="P71" i="5"/>
  <c r="P72" i="5"/>
  <c r="P75" i="5"/>
  <c r="J71" i="5"/>
  <c r="J72" i="5"/>
  <c r="J75" i="5"/>
  <c r="Y74" i="5"/>
  <c r="X65" i="1"/>
  <c r="T71" i="5"/>
  <c r="T72" i="5"/>
  <c r="T75" i="5"/>
  <c r="X63" i="1"/>
  <c r="Y63" i="5"/>
  <c r="L71" i="5"/>
  <c r="L72" i="5"/>
  <c r="L75" i="5"/>
  <c r="O70" i="5"/>
  <c r="I71" i="5"/>
  <c r="I72" i="5"/>
  <c r="I75" i="5"/>
  <c r="Y55" i="5"/>
  <c r="O60" i="5"/>
  <c r="W60" i="5"/>
  <c r="S60" i="5"/>
  <c r="K60" i="5"/>
  <c r="W50" i="5"/>
  <c r="Y47" i="5"/>
  <c r="Y45" i="5"/>
  <c r="S50" i="5"/>
  <c r="O50" i="5"/>
  <c r="K50" i="5"/>
  <c r="Q71" i="5"/>
  <c r="Q72" i="5"/>
  <c r="Q75" i="5"/>
  <c r="U71" i="5"/>
  <c r="U72" i="5"/>
  <c r="U75" i="5"/>
  <c r="W42" i="5"/>
  <c r="Y38" i="5"/>
  <c r="S42" i="5"/>
  <c r="O42" i="5"/>
  <c r="K42" i="5"/>
  <c r="Y36" i="5"/>
  <c r="Y29" i="5"/>
  <c r="X28" i="1"/>
  <c r="X25" i="1"/>
  <c r="X31" i="1"/>
  <c r="Y26" i="5"/>
  <c r="O33" i="5"/>
  <c r="Y21" i="5"/>
  <c r="M71" i="5"/>
  <c r="M72" i="5"/>
  <c r="M75" i="5"/>
  <c r="N71" i="5"/>
  <c r="N72" i="5"/>
  <c r="N75" i="5"/>
  <c r="S33" i="5"/>
  <c r="K33" i="5"/>
  <c r="W33" i="5"/>
  <c r="W15" i="5"/>
  <c r="D71" i="5"/>
  <c r="D72" i="5"/>
  <c r="D75" i="5"/>
  <c r="Y14" i="5"/>
  <c r="X13" i="1"/>
  <c r="O15" i="5"/>
  <c r="Y22" i="5"/>
  <c r="X21" i="1"/>
  <c r="Y30" i="5"/>
  <c r="X29" i="1"/>
  <c r="X30" i="1"/>
  <c r="Y31" i="5"/>
  <c r="Y37" i="5"/>
  <c r="X36" i="1"/>
  <c r="Y39" i="5"/>
  <c r="X38" i="1"/>
  <c r="Y40" i="5"/>
  <c r="X39" i="1"/>
  <c r="X41" i="1"/>
  <c r="Y41" i="5"/>
  <c r="Y46" i="5"/>
  <c r="X46" i="1"/>
  <c r="X48" i="1"/>
  <c r="Y48" i="5"/>
  <c r="X49" i="1"/>
  <c r="Y49" i="5"/>
  <c r="Y54" i="5"/>
  <c r="X54" i="1"/>
  <c r="Y56" i="5"/>
  <c r="X56" i="1"/>
  <c r="X58" i="1"/>
  <c r="Y58" i="5"/>
  <c r="X59" i="1"/>
  <c r="Y59" i="5"/>
  <c r="Y64" i="5"/>
  <c r="X64" i="1"/>
  <c r="X40" i="1"/>
  <c r="Y65" i="5"/>
  <c r="Y67" i="5"/>
  <c r="X66" i="1"/>
  <c r="D37" i="4"/>
  <c r="D44" i="4"/>
  <c r="B44" i="4"/>
  <c r="X37" i="1"/>
  <c r="X22" i="1"/>
  <c r="Y10" i="5"/>
  <c r="X47" i="1"/>
  <c r="X18" i="1"/>
  <c r="X7" i="1"/>
  <c r="Y7" i="5"/>
  <c r="Y9" i="5"/>
  <c r="X8" i="1"/>
  <c r="Y13" i="5"/>
  <c r="X12" i="1"/>
  <c r="K15" i="5"/>
  <c r="S15" i="5"/>
  <c r="X19" i="1"/>
  <c r="Y20" i="5"/>
  <c r="X23" i="1"/>
  <c r="Y24" i="5"/>
  <c r="X24" i="1"/>
  <c r="Y25" i="5"/>
  <c r="Y27" i="5"/>
  <c r="X26" i="1"/>
  <c r="X35" i="1"/>
  <c r="X20" i="1"/>
  <c r="Y66" i="5"/>
  <c r="X45" i="1"/>
  <c r="Y11" i="5"/>
  <c r="K70" i="5"/>
  <c r="H71" i="5"/>
  <c r="H72" i="5"/>
  <c r="H75" i="5"/>
  <c r="S70" i="5"/>
  <c r="R71" i="5"/>
  <c r="R72" i="5"/>
  <c r="R75" i="5"/>
  <c r="C44" i="4"/>
  <c r="U42" i="1"/>
  <c r="W19" i="1"/>
  <c r="U32" i="1"/>
  <c r="M69" i="1"/>
  <c r="U14" i="1"/>
  <c r="Q60" i="1"/>
  <c r="M42" i="1"/>
  <c r="M14" i="1"/>
  <c r="I60" i="1"/>
  <c r="Q32" i="1"/>
  <c r="U60" i="1"/>
  <c r="Q14" i="1"/>
  <c r="W9" i="1"/>
  <c r="Y9" i="1"/>
  <c r="W13" i="1"/>
  <c r="W36" i="1"/>
  <c r="W58" i="1"/>
  <c r="D70" i="1"/>
  <c r="D71" i="1"/>
  <c r="D75" i="1"/>
  <c r="U50" i="1"/>
  <c r="Q69" i="1"/>
  <c r="Q50" i="1"/>
  <c r="I32" i="1"/>
  <c r="Q42" i="1"/>
  <c r="I14" i="1"/>
  <c r="W37" i="1"/>
  <c r="W46" i="1"/>
  <c r="T70" i="1"/>
  <c r="T71" i="1"/>
  <c r="T75" i="1"/>
  <c r="W7" i="1"/>
  <c r="H70" i="1"/>
  <c r="H71" i="1"/>
  <c r="H75" i="1"/>
  <c r="I42" i="1"/>
  <c r="F70" i="1"/>
  <c r="F71" i="1"/>
  <c r="F75" i="1"/>
  <c r="M60" i="1"/>
  <c r="R70" i="1"/>
  <c r="R71" i="1"/>
  <c r="R75" i="1"/>
  <c r="G70" i="1"/>
  <c r="G71" i="1"/>
  <c r="G75" i="1"/>
  <c r="I69" i="1"/>
  <c r="W40" i="1"/>
  <c r="P70" i="1"/>
  <c r="P71" i="1"/>
  <c r="P75" i="1"/>
  <c r="N70" i="1"/>
  <c r="N71" i="1"/>
  <c r="N75" i="1"/>
  <c r="L70" i="1"/>
  <c r="L71" i="1"/>
  <c r="L75" i="1"/>
  <c r="M32" i="1"/>
  <c r="K70" i="1"/>
  <c r="K71" i="1"/>
  <c r="K75" i="1"/>
  <c r="M50" i="1"/>
  <c r="I50" i="1"/>
  <c r="W23" i="1"/>
  <c r="W27" i="1"/>
  <c r="Y27" i="1"/>
  <c r="W31" i="1"/>
  <c r="Y31" i="1"/>
  <c r="W21" i="1"/>
  <c r="W25" i="1"/>
  <c r="Y25" i="1"/>
  <c r="W29" i="1"/>
  <c r="W35" i="1"/>
  <c r="W39" i="1"/>
  <c r="W45" i="1"/>
  <c r="W48" i="1"/>
  <c r="W63" i="1"/>
  <c r="W66" i="1"/>
  <c r="W67" i="1"/>
  <c r="Y67" i="1"/>
  <c r="W12" i="1"/>
  <c r="Y12" i="1"/>
  <c r="W18" i="1"/>
  <c r="W22" i="1"/>
  <c r="W26" i="1"/>
  <c r="W30" i="1"/>
  <c r="W20" i="1"/>
  <c r="W28" i="1"/>
  <c r="Y28" i="1"/>
  <c r="W11" i="1"/>
  <c r="Y11" i="1"/>
  <c r="W38" i="1"/>
  <c r="W41" i="1"/>
  <c r="W49" i="1"/>
  <c r="W56" i="1"/>
  <c r="W53" i="1"/>
  <c r="Y53" i="1"/>
  <c r="W54" i="1"/>
  <c r="W59" i="1"/>
  <c r="W65" i="1"/>
  <c r="Y65" i="1"/>
  <c r="W64" i="1"/>
  <c r="W68" i="1"/>
  <c r="W57" i="1"/>
  <c r="Y57" i="1"/>
  <c r="W55" i="1"/>
  <c r="Y55" i="1"/>
  <c r="W8" i="1"/>
  <c r="W10" i="1"/>
  <c r="Y10" i="1"/>
  <c r="W24" i="1"/>
  <c r="W47" i="1"/>
  <c r="O70" i="1"/>
  <c r="O71" i="1"/>
  <c r="O75" i="1"/>
  <c r="S70" i="1"/>
  <c r="S71" i="1"/>
  <c r="S75" i="1"/>
  <c r="J70" i="1"/>
  <c r="J71" i="1"/>
  <c r="J75" i="1"/>
  <c r="U69" i="1"/>
  <c r="Y68" i="1"/>
  <c r="Y41" i="1"/>
  <c r="Y58" i="1"/>
  <c r="Y64" i="1"/>
  <c r="X69" i="1"/>
  <c r="Y63" i="1"/>
  <c r="O71" i="5"/>
  <c r="O72" i="5"/>
  <c r="O75" i="5"/>
  <c r="Y60" i="5"/>
  <c r="Y54" i="1"/>
  <c r="X60" i="1"/>
  <c r="W71" i="5"/>
  <c r="W72" i="5"/>
  <c r="W75" i="5"/>
  <c r="Y48" i="1"/>
  <c r="Y47" i="1"/>
  <c r="X50" i="1"/>
  <c r="Y50" i="5"/>
  <c r="Y30" i="1"/>
  <c r="Y38" i="1"/>
  <c r="Y42" i="5"/>
  <c r="S71" i="5"/>
  <c r="S72" i="5"/>
  <c r="S75" i="5"/>
  <c r="Y37" i="1"/>
  <c r="Y35" i="1"/>
  <c r="Y24" i="1"/>
  <c r="Y19" i="1"/>
  <c r="Y33" i="5"/>
  <c r="Y18" i="1"/>
  <c r="Y7" i="1"/>
  <c r="X14" i="1"/>
  <c r="X42" i="1"/>
  <c r="Y56" i="1"/>
  <c r="Y26" i="1"/>
  <c r="Y45" i="1"/>
  <c r="Y23" i="1"/>
  <c r="Y40" i="1"/>
  <c r="Y36" i="1"/>
  <c r="X32" i="1"/>
  <c r="Y59" i="1"/>
  <c r="Y49" i="1"/>
  <c r="Y66" i="1"/>
  <c r="Y21" i="1"/>
  <c r="Y13" i="1"/>
  <c r="Y22" i="1"/>
  <c r="Y39" i="1"/>
  <c r="Y15" i="5"/>
  <c r="Y20" i="1"/>
  <c r="Y46" i="1"/>
  <c r="B47" i="4"/>
  <c r="B50" i="4"/>
  <c r="B53" i="4"/>
  <c r="Y8" i="1"/>
  <c r="Y29" i="1"/>
  <c r="C53" i="4"/>
  <c r="C47" i="4"/>
  <c r="C50" i="4"/>
  <c r="Y70" i="5"/>
  <c r="K71" i="5"/>
  <c r="D53" i="4"/>
  <c r="D47" i="4"/>
  <c r="D50" i="4"/>
  <c r="M70" i="1"/>
  <c r="M71" i="1"/>
  <c r="M75" i="1"/>
  <c r="N81" i="1"/>
  <c r="G81" i="1"/>
  <c r="D81" i="1"/>
  <c r="K81" i="1"/>
  <c r="P81" i="1"/>
  <c r="R81" i="1"/>
  <c r="H81" i="1"/>
  <c r="J81" i="1"/>
  <c r="O81" i="1"/>
  <c r="S81" i="1"/>
  <c r="L81" i="1"/>
  <c r="F81" i="1"/>
  <c r="T81" i="1"/>
  <c r="Q70" i="1"/>
  <c r="I70" i="1"/>
  <c r="I71" i="1"/>
  <c r="I75" i="1"/>
  <c r="U70" i="1"/>
  <c r="W69" i="1"/>
  <c r="W60" i="1"/>
  <c r="W32" i="1"/>
  <c r="W42" i="1"/>
  <c r="W50" i="1"/>
  <c r="W14" i="1"/>
  <c r="Y69" i="1"/>
  <c r="Y60" i="1"/>
  <c r="Y50" i="1"/>
  <c r="Y71" i="5"/>
  <c r="Y42" i="1"/>
  <c r="X70" i="1"/>
  <c r="X71" i="1"/>
  <c r="X75" i="1"/>
  <c r="Y32" i="1"/>
  <c r="K72" i="5"/>
  <c r="M81" i="1"/>
  <c r="U81" i="1"/>
  <c r="Q81" i="1"/>
  <c r="I81" i="1"/>
  <c r="U71" i="1"/>
  <c r="U75" i="1"/>
  <c r="Q71" i="1"/>
  <c r="Q75" i="1"/>
  <c r="W70" i="1"/>
  <c r="Y14" i="1"/>
  <c r="K75" i="5"/>
  <c r="Y75" i="5"/>
  <c r="Y72" i="5"/>
  <c r="W71" i="1"/>
  <c r="Y70" i="1"/>
  <c r="Y71" i="1"/>
  <c r="W75" i="1"/>
  <c r="Y75" i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>
  <authors>
    <author>Whitney Jones</author>
  </authors>
  <commentList>
    <comment ref="B17" authorId="0">
      <text>
        <r>
          <rPr>
            <sz val="9"/>
            <color indexed="81"/>
            <rFont val="Tahoma"/>
            <family val="2"/>
          </rPr>
          <t xml:space="preserve">Deposits, amortized expenses, restricted cash balances, etc. </t>
        </r>
      </text>
    </comment>
    <comment ref="B33" authorId="0">
      <text>
        <r>
          <rPr>
            <sz val="9"/>
            <color indexed="81"/>
            <rFont val="Tahoma"/>
            <family val="2"/>
          </rPr>
          <t xml:space="preserve">Deferred rent, lease obligations, etc. </t>
        </r>
      </text>
    </comment>
  </commentList>
</comments>
</file>

<file path=xl/sharedStrings.xml><?xml version="1.0" encoding="utf-8"?>
<sst xmlns="http://schemas.openxmlformats.org/spreadsheetml/2006/main" count="291" uniqueCount="189">
  <si>
    <t>Year to Date</t>
  </si>
  <si>
    <t>Actual</t>
  </si>
  <si>
    <t>Budget</t>
  </si>
  <si>
    <t>Variance</t>
  </si>
  <si>
    <t>REVENUE</t>
  </si>
  <si>
    <t>Per Pupil Charter Payments</t>
  </si>
  <si>
    <t>Per Pupil Summer School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</si>
  <si>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</si>
  <si>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</si>
  <si>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</si>
  <si>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</si>
  <si>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</si>
  <si>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</si>
  <si>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</si>
  <si>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</si>
  <si>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</si>
  <si>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</si>
  <si>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</si>
  <si>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</si>
  <si>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</si>
  <si>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</si>
  <si>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</si>
  <si>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</si>
  <si>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</si>
  <si>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</si>
  <si>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</si>
  <si>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</si>
  <si>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</si>
  <si>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</si>
  <si>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</si>
  <si>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</si>
  <si>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</si>
  <si>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</si>
  <si>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</si>
  <si>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</si>
  <si>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</si>
  <si>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</si>
  <si>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</si>
  <si>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</si>
  <si>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</si>
  <si>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</si>
  <si>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</si>
  <si>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</si>
  <si>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</si>
  <si>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</si>
  <si>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</si>
  <si>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</si>
  <si>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</si>
  <si>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</si>
  <si>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</si>
  <si>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</si>
  <si>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</si>
  <si>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</si>
  <si>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</si>
  <si>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</si>
  <si>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</si>
  <si>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</si>
  <si>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</si>
  <si>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</si>
  <si>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</si>
  <si>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</si>
  <si>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</si>
  <si>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</si>
  <si>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</si>
  <si>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</si>
  <si>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</si>
  <si>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</si>
  <si>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Actuals</t>
  </si>
  <si>
    <t>Interest Expense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</si>
  <si>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</si>
  <si>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</si>
  <si>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</si>
  <si>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</si>
  <si>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</si>
  <si>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</si>
  <si>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</si>
  <si>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</si>
  <si>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</si>
  <si>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</si>
  <si>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</si>
  <si>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</si>
  <si>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</si>
  <si>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</si>
  <si>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</si>
  <si>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</si>
  <si>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</si>
  <si>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</si>
  <si>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</si>
  <si>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</si>
  <si>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</si>
  <si>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</si>
  <si>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</si>
  <si>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</si>
  <si>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</si>
  <si>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</si>
  <si>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</si>
  <si>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</si>
  <si>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</si>
  <si>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</si>
  <si>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</si>
  <si>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</si>
  <si>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</si>
  <si>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</si>
  <si>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</si>
  <si>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</si>
  <si>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</si>
  <si>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</si>
  <si>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</si>
  <si>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</si>
  <si>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</si>
  <si>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</si>
  <si>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</si>
  <si>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</si>
  <si>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</si>
  <si>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</si>
  <si>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</si>
  <si>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</si>
  <si>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</si>
  <si>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</si>
  <si>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</si>
  <si>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</si>
  <si>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</si>
  <si>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</si>
  <si>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</si>
  <si>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</si>
  <si>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</si>
  <si>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</si>
  <si>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</si>
  <si>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</si>
  <si>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</si>
  <si>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</si>
  <si>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Current maturities of long-term debt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</si>
  <si>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</si>
  <si>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</si>
  <si>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</si>
  <si>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</si>
  <si>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</si>
  <si>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</si>
  <si>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</si>
  <si>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</si>
  <si>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</si>
  <si>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</si>
  <si>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</si>
  <si>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</si>
  <si>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</si>
  <si>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</si>
  <si>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</si>
  <si>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</si>
  <si>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</si>
  <si>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</si>
  <si>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</si>
  <si>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</si>
  <si>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</si>
  <si>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</si>
  <si>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</si>
  <si>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</si>
  <si>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</si>
  <si>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</si>
  <si>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</si>
  <si>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</si>
  <si>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</si>
  <si>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Administrative Fee (to PCSB)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</si>
  <si>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</si>
  <si>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</si>
  <si>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</si>
  <si>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</si>
  <si>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</si>
  <si>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</si>
  <si>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</si>
  <si>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Depreciation (Facility)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</si>
  <si>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</si>
  <si>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</si>
  <si>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</si>
  <si>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</si>
  <si>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</si>
  <si>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</si>
  <si>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</si>
  <si>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</si>
  <si>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</si>
  <si>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</si>
  <si>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</si>
  <si>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</si>
  <si>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</si>
  <si>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</si>
  <si>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Democracy Prep Congress Heights</t>
  </si>
  <si>
    <t>Greg Spreeman</t>
  </si>
  <si>
    <t>greg.spreeman@democracyprep.org</t>
  </si>
  <si>
    <t>2018-19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</si>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</sst>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7" fillId="0" borderId="0" applyNumberFormat="0" applyFill="0" applyBorder="0" applyAlignment="0" applyProtection="0"/>
  </cellStyleXfs>
  <cellXfs count="118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22" fillId="0" borderId="3" xfId="2" applyFont="1" applyBorder="1"/>
    <xf numFmtId="165" fontId="22" fillId="0" borderId="3" xfId="2" applyNumberFormat="1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2" fillId="0" borderId="0" xfId="980" applyFont="1" applyBorder="1"/>
    <xf numFmtId="44" fontId="3" fillId="0" borderId="0" xfId="980" applyFont="1"/>
    <xf numFmtId="43" fontId="22" fillId="0" borderId="0" xfId="1" applyFont="1" applyFill="1" applyBorder="1"/>
    <xf numFmtId="43" fontId="62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0" fontId="67" fillId="61" borderId="0" xfId="981" applyFill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3.xml"/><Relationship Id="rId1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reg.spreeman@democracyprep.org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view="pageBreakPreview" zoomScale="115" zoomScaleSheetLayoutView="115" workbookViewId="0">
      <selection activeCell="A9" sqref="A9"/>
    </sheetView>
  </sheetViews>
  <sheetFormatPr baseColWidth="10" defaultColWidth="9.1640625" defaultRowHeight="13" x14ac:dyDescent="0.15"/>
  <cols>
    <col min="1" max="1" width="49.6640625" style="74" bestFit="1" customWidth="1"/>
    <col min="2" max="3" width="9.1640625" style="74"/>
    <col min="4" max="4" width="52.5" style="74" customWidth="1"/>
    <col min="5" max="16384" width="9.1640625" style="74"/>
  </cols>
  <sheetData>
    <row r="1" spans="1:1" x14ac:dyDescent="0.15">
      <c r="A1" s="73" t="s">
        <v>168</v>
      </c>
    </row>
    <row r="2" spans="1:1" x14ac:dyDescent="0.15">
      <c r="A2" s="75" t="s">
        <v>184</v>
      </c>
    </row>
    <row r="4" spans="1:1" x14ac:dyDescent="0.15">
      <c r="A4" s="75" t="s">
        <v>185</v>
      </c>
    </row>
    <row r="5" spans="1:1" ht="15" x14ac:dyDescent="0.2">
      <c r="A5" s="113" t="s">
        <v>186</v>
      </c>
    </row>
    <row r="6" spans="1:1" x14ac:dyDescent="0.15">
      <c r="A6" s="75">
        <v>3475045811</v>
      </c>
    </row>
    <row r="8" spans="1:1" x14ac:dyDescent="0.15">
      <c r="A8" s="75" t="s">
        <v>187</v>
      </c>
    </row>
    <row r="9" spans="1:1" x14ac:dyDescent="0.15">
      <c r="A9" s="75">
        <v>1</v>
      </c>
    </row>
  </sheetData>
  <phoneticPr fontId="68" type="noConversion"/>
  <hyperlinks>
    <hyperlink ref="A5" r:id="rId1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F67"/>
  <sheetViews>
    <sheetView showGridLines="0" topLeftCell="A15" zoomScale="115" zoomScaleNormal="115" zoomScaleSheetLayoutView="100" zoomScalePageLayoutView="115" workbookViewId="0">
      <selection activeCell="C36" sqref="C36"/>
    </sheetView>
  </sheetViews>
  <sheetFormatPr baseColWidth="10" defaultColWidth="7.5" defaultRowHeight="13" x14ac:dyDescent="0.15"/>
  <cols>
    <col min="1" max="1" width="31.5" style="3" customWidth="1"/>
    <col min="2" max="2" width="26.5" style="35" customWidth="1"/>
    <col min="3" max="4" width="15.6640625" style="35" customWidth="1"/>
    <col min="5" max="5" width="12" style="3" bestFit="1" customWidth="1"/>
    <col min="6" max="6" width="11.1640625" style="3" bestFit="1" customWidth="1"/>
    <col min="7" max="16384" width="7.5" style="3"/>
  </cols>
  <sheetData>
    <row r="1" spans="1:4" x14ac:dyDescent="0.15">
      <c r="A1" s="76" t="str">
        <f>'Cover Sheet'!A2</f>
        <v>Democracy Prep Congress Heights</v>
      </c>
    </row>
    <row r="2" spans="1:4" x14ac:dyDescent="0.15">
      <c r="A2" s="3" t="str">
        <f>'Cover Sheet'!A8&amp;" Enrollment Data"</f>
        <v>2018-19 Enrollment Data</v>
      </c>
    </row>
    <row r="3" spans="1:4" x14ac:dyDescent="0.15">
      <c r="A3" s="14"/>
      <c r="B3" s="15"/>
      <c r="C3" s="16"/>
      <c r="D3" s="16"/>
    </row>
    <row r="4" spans="1:4" ht="31.5" customHeight="1" x14ac:dyDescent="0.15">
      <c r="A4" s="115" t="s">
        <v>69</v>
      </c>
      <c r="B4" s="114" t="s">
        <v>112</v>
      </c>
      <c r="C4" s="114" t="s">
        <v>154</v>
      </c>
      <c r="D4" s="114" t="s">
        <v>153</v>
      </c>
    </row>
    <row r="5" spans="1:4" ht="16.5" customHeight="1" x14ac:dyDescent="0.15">
      <c r="A5" s="116"/>
      <c r="B5" s="114"/>
      <c r="C5" s="114"/>
      <c r="D5" s="114"/>
    </row>
    <row r="6" spans="1:4" ht="12.75" customHeight="1" x14ac:dyDescent="0.15">
      <c r="A6" s="8" t="s">
        <v>70</v>
      </c>
      <c r="B6" s="37">
        <v>41</v>
      </c>
      <c r="C6" s="37"/>
      <c r="D6" s="37"/>
    </row>
    <row r="7" spans="1:4" ht="12.75" customHeight="1" x14ac:dyDescent="0.15">
      <c r="A7" s="8" t="s">
        <v>71</v>
      </c>
      <c r="B7" s="37">
        <v>49</v>
      </c>
      <c r="C7" s="37"/>
      <c r="D7" s="37"/>
    </row>
    <row r="8" spans="1:4" ht="12.75" customHeight="1" x14ac:dyDescent="0.15">
      <c r="A8" s="8" t="s">
        <v>72</v>
      </c>
      <c r="B8" s="37">
        <v>53</v>
      </c>
      <c r="C8" s="37">
        <v>75</v>
      </c>
      <c r="D8" s="37"/>
    </row>
    <row r="9" spans="1:4" ht="12.75" customHeight="1" x14ac:dyDescent="0.15">
      <c r="A9" s="8" t="s">
        <v>73</v>
      </c>
      <c r="B9" s="37">
        <v>55</v>
      </c>
      <c r="C9" s="37">
        <v>76</v>
      </c>
      <c r="D9" s="37"/>
    </row>
    <row r="10" spans="1:4" ht="12.75" customHeight="1" x14ac:dyDescent="0.15">
      <c r="A10" s="8" t="s">
        <v>74</v>
      </c>
      <c r="B10" s="37">
        <v>73</v>
      </c>
      <c r="C10" s="37">
        <v>52</v>
      </c>
      <c r="D10" s="37"/>
    </row>
    <row r="11" spans="1:4" ht="12.75" customHeight="1" x14ac:dyDescent="0.15">
      <c r="A11" s="8" t="s">
        <v>75</v>
      </c>
      <c r="B11" s="37">
        <v>60</v>
      </c>
      <c r="C11" s="37">
        <v>75</v>
      </c>
      <c r="D11" s="37"/>
    </row>
    <row r="12" spans="1:4" ht="12.75" customHeight="1" x14ac:dyDescent="0.15">
      <c r="A12" s="8" t="s">
        <v>76</v>
      </c>
      <c r="B12" s="37">
        <v>85</v>
      </c>
      <c r="C12" s="37">
        <v>56</v>
      </c>
      <c r="D12" s="37"/>
    </row>
    <row r="13" spans="1:4" ht="12.75" customHeight="1" x14ac:dyDescent="0.15">
      <c r="A13" s="8" t="s">
        <v>77</v>
      </c>
      <c r="B13" s="37">
        <v>80</v>
      </c>
      <c r="C13" s="37">
        <v>84</v>
      </c>
      <c r="D13" s="37"/>
    </row>
    <row r="14" spans="1:4" ht="12.75" customHeight="1" x14ac:dyDescent="0.15">
      <c r="A14" s="9" t="s">
        <v>78</v>
      </c>
      <c r="B14" s="37">
        <v>76</v>
      </c>
      <c r="C14" s="37">
        <v>108</v>
      </c>
      <c r="D14" s="37"/>
    </row>
    <row r="15" spans="1:4" ht="12.75" customHeight="1" x14ac:dyDescent="0.15">
      <c r="A15" s="9" t="s">
        <v>79</v>
      </c>
      <c r="B15" s="37">
        <v>51</v>
      </c>
      <c r="C15" s="37">
        <v>81</v>
      </c>
      <c r="D15" s="37"/>
    </row>
    <row r="16" spans="1:4" ht="12.75" customHeight="1" x14ac:dyDescent="0.15">
      <c r="A16" s="9" t="s">
        <v>80</v>
      </c>
      <c r="B16" s="37">
        <v>22</v>
      </c>
      <c r="C16" s="37">
        <v>54</v>
      </c>
      <c r="D16" s="37"/>
    </row>
    <row r="17" spans="1:4" ht="12.75" customHeight="1" x14ac:dyDescent="0.15">
      <c r="A17" s="8" t="s">
        <v>81</v>
      </c>
      <c r="B17" s="37"/>
      <c r="C17" s="37"/>
      <c r="D17" s="37"/>
    </row>
    <row r="18" spans="1:4" ht="12.75" customHeight="1" x14ac:dyDescent="0.15">
      <c r="A18" s="8" t="s">
        <v>82</v>
      </c>
      <c r="B18" s="36"/>
      <c r="C18" s="37"/>
      <c r="D18" s="37"/>
    </row>
    <row r="19" spans="1:4" ht="12.75" customHeight="1" x14ac:dyDescent="0.15">
      <c r="A19" s="8" t="s">
        <v>83</v>
      </c>
      <c r="B19" s="36"/>
      <c r="C19" s="37"/>
      <c r="D19" s="37"/>
    </row>
    <row r="20" spans="1:4" ht="12.75" customHeight="1" x14ac:dyDescent="0.15">
      <c r="A20" s="8" t="s">
        <v>84</v>
      </c>
      <c r="B20" s="36"/>
      <c r="C20" s="37"/>
      <c r="D20" s="37"/>
    </row>
    <row r="21" spans="1:4" ht="12.75" customHeight="1" x14ac:dyDescent="0.15">
      <c r="A21" s="8" t="s">
        <v>85</v>
      </c>
      <c r="B21" s="36"/>
      <c r="C21" s="37"/>
      <c r="D21" s="37"/>
    </row>
    <row r="22" spans="1:4" ht="12.75" customHeight="1" x14ac:dyDescent="0.15">
      <c r="A22" s="8" t="s">
        <v>86</v>
      </c>
      <c r="B22" s="36"/>
      <c r="C22" s="37"/>
      <c r="D22" s="37"/>
    </row>
    <row r="23" spans="1:4" ht="13.5" customHeight="1" x14ac:dyDescent="0.15">
      <c r="A23" s="9" t="s">
        <v>87</v>
      </c>
      <c r="B23" s="36"/>
      <c r="C23" s="37"/>
      <c r="D23" s="37"/>
    </row>
    <row r="24" spans="1:4" x14ac:dyDescent="0.15">
      <c r="A24" s="17" t="s">
        <v>88</v>
      </c>
      <c r="B24" s="13">
        <f>SUM(B6:B23)</f>
        <v>645</v>
      </c>
      <c r="C24" s="13">
        <f>SUM(C6:C23)</f>
        <v>661</v>
      </c>
      <c r="D24" s="13">
        <f>SUM(D6:D23)</f>
        <v>0</v>
      </c>
    </row>
    <row r="25" spans="1:4" x14ac:dyDescent="0.15">
      <c r="A25" s="18"/>
      <c r="B25" s="19"/>
      <c r="C25" s="11"/>
      <c r="D25" s="11"/>
    </row>
    <row r="26" spans="1:4" ht="26" x14ac:dyDescent="0.15">
      <c r="A26" s="17" t="s">
        <v>89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15">
      <c r="A27" s="8" t="s">
        <v>90</v>
      </c>
      <c r="B27" s="36">
        <v>57</v>
      </c>
      <c r="C27" s="37">
        <v>60</v>
      </c>
      <c r="D27" s="37"/>
    </row>
    <row r="28" spans="1:4" ht="12.75" customHeight="1" x14ac:dyDescent="0.15">
      <c r="A28" s="8" t="s">
        <v>91</v>
      </c>
      <c r="B28" s="36">
        <v>41</v>
      </c>
      <c r="C28" s="37">
        <v>38</v>
      </c>
      <c r="D28" s="37"/>
    </row>
    <row r="29" spans="1:4" ht="12.75" customHeight="1" x14ac:dyDescent="0.15">
      <c r="A29" s="8" t="s">
        <v>92</v>
      </c>
      <c r="B29" s="36">
        <v>2</v>
      </c>
      <c r="C29" s="37">
        <v>2</v>
      </c>
      <c r="D29" s="37"/>
    </row>
    <row r="30" spans="1:4" ht="12.75" customHeight="1" x14ac:dyDescent="0.15">
      <c r="A30" s="8" t="s">
        <v>93</v>
      </c>
      <c r="B30" s="36">
        <v>15</v>
      </c>
      <c r="C30" s="37">
        <v>16</v>
      </c>
      <c r="D30" s="37"/>
    </row>
    <row r="31" spans="1:4" ht="13.5" customHeight="1" x14ac:dyDescent="0.15">
      <c r="A31" s="17" t="s">
        <v>94</v>
      </c>
      <c r="B31" s="13">
        <f>SUM(B27:B30)</f>
        <v>115</v>
      </c>
      <c r="C31" s="13">
        <f>SUM(C27:C30)</f>
        <v>116</v>
      </c>
      <c r="D31" s="13">
        <f>SUM(D27:D30)</f>
        <v>0</v>
      </c>
    </row>
    <row r="32" spans="1:4" ht="13.5" customHeight="1" x14ac:dyDescent="0.15">
      <c r="A32" s="21"/>
      <c r="B32" s="22"/>
      <c r="C32" s="11"/>
      <c r="D32" s="11"/>
    </row>
    <row r="33" spans="1:6" x14ac:dyDescent="0.15">
      <c r="A33" s="23"/>
      <c r="B33" s="22"/>
      <c r="C33" s="11"/>
      <c r="D33" s="11"/>
    </row>
    <row r="34" spans="1:6" ht="32.25" customHeight="1" x14ac:dyDescent="0.15">
      <c r="A34" s="12" t="s">
        <v>95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15">
      <c r="A35" s="12" t="s">
        <v>96</v>
      </c>
      <c r="B35" s="38">
        <v>0</v>
      </c>
      <c r="C35" s="39">
        <v>0</v>
      </c>
      <c r="D35" s="39"/>
    </row>
    <row r="36" spans="1:6" x14ac:dyDescent="0.15">
      <c r="A36" s="21"/>
      <c r="B36" s="22"/>
      <c r="C36" s="11"/>
      <c r="D36" s="11"/>
    </row>
    <row r="37" spans="1:6" ht="12.75" customHeight="1" x14ac:dyDescent="0.15">
      <c r="A37" s="12" t="s">
        <v>97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15">
      <c r="A38" s="7" t="s">
        <v>98</v>
      </c>
      <c r="B38" s="40">
        <v>0</v>
      </c>
      <c r="C38" s="40">
        <v>0</v>
      </c>
      <c r="D38" s="37"/>
    </row>
    <row r="39" spans="1:6" ht="12.75" customHeight="1" x14ac:dyDescent="0.15">
      <c r="A39" s="7" t="s">
        <v>99</v>
      </c>
      <c r="B39" s="40">
        <v>0</v>
      </c>
      <c r="C39" s="40">
        <v>0</v>
      </c>
      <c r="D39" s="37"/>
    </row>
    <row r="40" spans="1:6" ht="12.75" customHeight="1" x14ac:dyDescent="0.15">
      <c r="A40" s="7" t="s">
        <v>100</v>
      </c>
      <c r="B40" s="40">
        <v>0</v>
      </c>
      <c r="C40" s="40">
        <v>0</v>
      </c>
      <c r="D40" s="37"/>
      <c r="F40" s="4"/>
    </row>
    <row r="41" spans="1:6" ht="12.75" customHeight="1" x14ac:dyDescent="0.15">
      <c r="A41" s="7" t="s">
        <v>101</v>
      </c>
      <c r="B41" s="40">
        <v>0</v>
      </c>
      <c r="C41" s="40">
        <v>0</v>
      </c>
      <c r="D41" s="37"/>
      <c r="F41" s="4"/>
    </row>
    <row r="42" spans="1:6" ht="13.5" customHeight="1" x14ac:dyDescent="0.15">
      <c r="A42" s="24" t="s">
        <v>102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15">
      <c r="A43" s="18"/>
      <c r="B43" s="22"/>
      <c r="C43" s="25"/>
      <c r="D43" s="25"/>
      <c r="F43" s="4"/>
    </row>
    <row r="44" spans="1:6" ht="26" x14ac:dyDescent="0.15">
      <c r="A44" s="26" t="s">
        <v>103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15">
      <c r="A45" s="12" t="s">
        <v>104</v>
      </c>
      <c r="B45" s="41">
        <v>0</v>
      </c>
      <c r="C45" s="39">
        <v>0</v>
      </c>
      <c r="D45" s="39"/>
      <c r="F45" s="4"/>
    </row>
    <row r="46" spans="1:6" ht="13.5" customHeight="1" x14ac:dyDescent="0.15">
      <c r="A46" s="21"/>
      <c r="B46" s="22"/>
      <c r="C46" s="27"/>
      <c r="D46" s="27"/>
      <c r="F46" s="4"/>
    </row>
    <row r="47" spans="1:6" ht="12.75" customHeight="1" x14ac:dyDescent="0.15">
      <c r="A47" s="7" t="s">
        <v>105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15">
      <c r="A48" s="12" t="s">
        <v>105</v>
      </c>
      <c r="B48" s="38">
        <v>0</v>
      </c>
      <c r="C48" s="39">
        <v>0</v>
      </c>
      <c r="D48" s="39"/>
      <c r="F48" s="4"/>
    </row>
    <row r="49" spans="1:6" x14ac:dyDescent="0.15">
      <c r="A49" s="21"/>
      <c r="B49" s="22"/>
      <c r="C49" s="27"/>
      <c r="D49" s="27"/>
      <c r="F49" s="4"/>
    </row>
    <row r="50" spans="1:6" ht="12.75" customHeight="1" x14ac:dyDescent="0.15">
      <c r="A50" s="12" t="s">
        <v>151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15">
      <c r="A51" s="12" t="s">
        <v>152</v>
      </c>
      <c r="B51" s="38">
        <v>471</v>
      </c>
      <c r="C51" s="39">
        <v>412</v>
      </c>
      <c r="D51" s="39"/>
      <c r="F51" s="4"/>
    </row>
    <row r="52" spans="1:6" x14ac:dyDescent="0.15">
      <c r="A52" s="28"/>
      <c r="B52" s="10"/>
      <c r="C52" s="29"/>
      <c r="D52" s="29"/>
      <c r="F52" s="4"/>
    </row>
    <row r="53" spans="1:6" ht="26" x14ac:dyDescent="0.15">
      <c r="A53" s="12" t="s">
        <v>106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15">
      <c r="A54" s="7" t="s">
        <v>107</v>
      </c>
      <c r="B54" s="42">
        <v>11</v>
      </c>
      <c r="C54" s="37">
        <v>11</v>
      </c>
      <c r="D54" s="37"/>
      <c r="F54" s="4"/>
    </row>
    <row r="55" spans="1:6" ht="12.75" customHeight="1" x14ac:dyDescent="0.15">
      <c r="A55" s="7" t="s">
        <v>108</v>
      </c>
      <c r="B55" s="42">
        <v>7</v>
      </c>
      <c r="C55" s="37">
        <v>7</v>
      </c>
      <c r="D55" s="37"/>
      <c r="F55" s="4"/>
    </row>
    <row r="56" spans="1:6" ht="12.75" customHeight="1" x14ac:dyDescent="0.15">
      <c r="A56" s="7" t="s">
        <v>109</v>
      </c>
      <c r="B56" s="42">
        <v>2</v>
      </c>
      <c r="C56" s="37">
        <v>2</v>
      </c>
      <c r="D56" s="37"/>
      <c r="F56" s="4"/>
    </row>
    <row r="57" spans="1:6" ht="12.75" customHeight="1" x14ac:dyDescent="0.15">
      <c r="A57" s="7" t="s">
        <v>110</v>
      </c>
      <c r="B57" s="42">
        <v>0</v>
      </c>
      <c r="C57" s="37">
        <v>0</v>
      </c>
      <c r="D57" s="37"/>
      <c r="F57" s="4"/>
    </row>
    <row r="58" spans="1:6" ht="14.25" customHeight="1" x14ac:dyDescent="0.15">
      <c r="A58" s="30" t="s">
        <v>111</v>
      </c>
      <c r="B58" s="13">
        <f>SUM(B54:B57)</f>
        <v>20</v>
      </c>
      <c r="C58" s="13">
        <f>SUM(C54:C57)</f>
        <v>20</v>
      </c>
      <c r="D58" s="13">
        <f>SUM(D54:D57)</f>
        <v>0</v>
      </c>
      <c r="F58" s="4"/>
    </row>
    <row r="59" spans="1:6" x14ac:dyDescent="0.15">
      <c r="A59" s="5"/>
      <c r="B59" s="10"/>
      <c r="C59" s="11"/>
      <c r="D59" s="11"/>
      <c r="F59" s="4"/>
    </row>
    <row r="60" spans="1:6" x14ac:dyDescent="0.15">
      <c r="A60" s="31"/>
      <c r="B60" s="32"/>
      <c r="C60" s="32"/>
      <c r="D60" s="32"/>
      <c r="F60" s="4"/>
    </row>
    <row r="61" spans="1:6" x14ac:dyDescent="0.15">
      <c r="A61" s="33"/>
      <c r="B61" s="34"/>
      <c r="C61" s="34"/>
      <c r="D61" s="34"/>
      <c r="E61" s="4"/>
      <c r="F61" s="6"/>
    </row>
    <row r="62" spans="1:6" x14ac:dyDescent="0.15">
      <c r="F62" s="4"/>
    </row>
    <row r="63" spans="1:6" x14ac:dyDescent="0.15">
      <c r="F63" s="4"/>
    </row>
    <row r="64" spans="1:6" x14ac:dyDescent="0.15">
      <c r="F64" s="4"/>
    </row>
    <row r="65" spans="6:6" x14ac:dyDescent="0.15">
      <c r="F65" s="4"/>
    </row>
    <row r="66" spans="6:6" x14ac:dyDescent="0.15">
      <c r="F66" s="4"/>
    </row>
    <row r="67" spans="6:6" x14ac:dyDescent="0.1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Y75"/>
  <sheetViews>
    <sheetView showGridLines="0" tabSelected="1" topLeftCell="O50" zoomScaleSheetLayoutView="100" workbookViewId="0">
      <selection activeCell="J40" sqref="H40:J40"/>
    </sheetView>
  </sheetViews>
  <sheetFormatPr baseColWidth="10" defaultColWidth="9.1640625" defaultRowHeight="12.75" customHeight="1" x14ac:dyDescent="0.15"/>
  <cols>
    <col min="1" max="1" width="1.83203125" style="43" customWidth="1"/>
    <col min="2" max="2" width="30.5" style="43" customWidth="1"/>
    <col min="3" max="3" width="2.83203125" style="43" customWidth="1"/>
    <col min="4" max="4" width="11.1640625" style="43" customWidth="1"/>
    <col min="5" max="5" width="2.6640625" style="2" customWidth="1"/>
    <col min="6" max="6" width="10.6640625" style="44" customWidth="1"/>
    <col min="7" max="7" width="2.6640625" style="2" customWidth="1"/>
    <col min="8" max="8" width="11.5" style="43" customWidth="1"/>
    <col min="9" max="23" width="10.6640625" style="43" customWidth="1"/>
    <col min="24" max="24" width="2.6640625" style="43" customWidth="1"/>
    <col min="25" max="25" width="14.83203125" style="43" customWidth="1"/>
    <col min="26" max="16384" width="9.1640625" style="43"/>
  </cols>
  <sheetData>
    <row r="1" spans="1:25" ht="12.75" customHeight="1" x14ac:dyDescent="0.15">
      <c r="A1" s="62" t="str">
        <f>'Cover Sheet'!A2</f>
        <v>Democracy Prep Congress Heights</v>
      </c>
      <c r="B1" s="62"/>
    </row>
    <row r="2" spans="1:25" ht="12.75" customHeight="1" x14ac:dyDescent="0.15">
      <c r="A2" s="43" t="str">
        <f>'Cover Sheet'!A8&amp;" Annual Budget"</f>
        <v>2018-19 Annual Budget</v>
      </c>
    </row>
    <row r="3" spans="1:25" ht="13" x14ac:dyDescent="0.15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ht="13" x14ac:dyDescent="0.15">
      <c r="A4" s="2"/>
      <c r="B4" s="2"/>
      <c r="C4" s="45"/>
      <c r="D4" s="49" t="s">
        <v>182</v>
      </c>
      <c r="E4" s="50"/>
      <c r="F4" s="50"/>
      <c r="G4" s="50"/>
      <c r="H4" s="49" t="s">
        <v>170</v>
      </c>
      <c r="I4" s="49" t="s">
        <v>171</v>
      </c>
      <c r="J4" s="49" t="s">
        <v>172</v>
      </c>
      <c r="K4" s="49" t="s">
        <v>113</v>
      </c>
      <c r="L4" s="49" t="s">
        <v>173</v>
      </c>
      <c r="M4" s="49" t="s">
        <v>174</v>
      </c>
      <c r="N4" s="49" t="s">
        <v>175</v>
      </c>
      <c r="O4" s="49" t="s">
        <v>114</v>
      </c>
      <c r="P4" s="49" t="s">
        <v>176</v>
      </c>
      <c r="Q4" s="49" t="s">
        <v>177</v>
      </c>
      <c r="R4" s="49" t="s">
        <v>178</v>
      </c>
      <c r="S4" s="49" t="s">
        <v>115</v>
      </c>
      <c r="T4" s="49" t="s">
        <v>179</v>
      </c>
      <c r="U4" s="49" t="s">
        <v>180</v>
      </c>
      <c r="V4" s="49" t="s">
        <v>181</v>
      </c>
      <c r="W4" s="49" t="s">
        <v>116</v>
      </c>
      <c r="X4" s="45"/>
      <c r="Y4" s="49" t="s">
        <v>183</v>
      </c>
    </row>
    <row r="5" spans="1:25" ht="13" x14ac:dyDescent="0.15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144</v>
      </c>
    </row>
    <row r="6" spans="1:25" ht="13" x14ac:dyDescent="0.15">
      <c r="A6" s="53" t="s">
        <v>4</v>
      </c>
      <c r="B6" s="2"/>
      <c r="C6" s="45"/>
      <c r="X6" s="45"/>
    </row>
    <row r="7" spans="1:25" ht="13" x14ac:dyDescent="0.15">
      <c r="A7" s="46"/>
      <c r="B7" s="46" t="s">
        <v>5</v>
      </c>
      <c r="C7" s="45"/>
      <c r="D7" s="54">
        <v>11703849.033399999</v>
      </c>
      <c r="E7" s="55"/>
      <c r="F7" s="55"/>
      <c r="G7" s="55"/>
      <c r="H7" s="54">
        <v>1056451.8600000001</v>
      </c>
      <c r="I7" s="54">
        <v>1056451.8600000001</v>
      </c>
      <c r="J7" s="54">
        <v>1056451.8600000001</v>
      </c>
      <c r="K7" s="55">
        <f>SUM(H7:J7)</f>
        <v>3169355.58</v>
      </c>
      <c r="L7" s="54">
        <v>1056451.8600000001</v>
      </c>
      <c r="M7" s="54">
        <v>1056451.8600000001</v>
      </c>
      <c r="N7" s="54">
        <v>1056451.8600000001</v>
      </c>
      <c r="O7" s="55">
        <f>SUM(L7:N7)</f>
        <v>3169355.58</v>
      </c>
      <c r="P7" s="54">
        <v>1056451.8600000001</v>
      </c>
      <c r="Q7" s="54">
        <v>1056451.8600000001</v>
      </c>
      <c r="R7" s="54">
        <v>1056451.8600000001</v>
      </c>
      <c r="S7" s="55">
        <f>SUM(P7:R7)</f>
        <v>3169355.58</v>
      </c>
      <c r="T7" s="54">
        <v>1056451.8600000001</v>
      </c>
      <c r="U7" s="54">
        <v>1056451.8600000001</v>
      </c>
      <c r="V7" s="54">
        <v>1056451.8600000001</v>
      </c>
      <c r="W7" s="55">
        <f>SUM(T7:V7)</f>
        <v>3169355.58</v>
      </c>
      <c r="X7" s="45"/>
      <c r="Y7" s="47">
        <f>SUM(K7,O7,S7,W7)</f>
        <v>12677422.32</v>
      </c>
    </row>
    <row r="8" spans="1:25" ht="13" x14ac:dyDescent="0.15">
      <c r="A8" s="46"/>
      <c r="B8" s="46" t="s">
        <v>6</v>
      </c>
      <c r="C8" s="45"/>
      <c r="D8" s="54"/>
      <c r="E8" s="55"/>
      <c r="F8" s="55"/>
      <c r="G8" s="55"/>
      <c r="H8" s="54"/>
      <c r="I8" s="54"/>
      <c r="J8" s="54"/>
      <c r="K8" s="55">
        <f t="shared" ref="K8:K15" si="1">SUM(H8:J8)</f>
        <v>0</v>
      </c>
      <c r="L8" s="54"/>
      <c r="M8" s="54"/>
      <c r="N8" s="54"/>
      <c r="O8" s="55">
        <f t="shared" ref="O8:O15" si="2">SUM(L8:N8)</f>
        <v>0</v>
      </c>
      <c r="P8" s="54"/>
      <c r="Q8" s="54"/>
      <c r="R8" s="54"/>
      <c r="S8" s="55">
        <f t="shared" ref="S8:S15" si="3">SUM(P8:R8)</f>
        <v>0</v>
      </c>
      <c r="T8" s="54"/>
      <c r="U8" s="54"/>
      <c r="V8" s="54"/>
      <c r="W8" s="55">
        <f t="shared" ref="W8:W15" si="4">SUM(T8:V8)</f>
        <v>0</v>
      </c>
      <c r="X8" s="45"/>
      <c r="Y8" s="47">
        <f t="shared" ref="Y8:Y15" si="5">SUM(K8,O8,S8,W8)</f>
        <v>0</v>
      </c>
    </row>
    <row r="9" spans="1:25" ht="13" x14ac:dyDescent="0.15">
      <c r="A9" s="46"/>
      <c r="B9" s="46" t="s">
        <v>7</v>
      </c>
      <c r="C9" s="45"/>
      <c r="D9" s="54"/>
      <c r="E9" s="55"/>
      <c r="F9" s="55"/>
      <c r="G9" s="55"/>
      <c r="H9" s="54"/>
      <c r="I9" s="54"/>
      <c r="J9" s="54"/>
      <c r="K9" s="55">
        <f t="shared" si="1"/>
        <v>0</v>
      </c>
      <c r="L9" s="54"/>
      <c r="M9" s="54"/>
      <c r="N9" s="54"/>
      <c r="O9" s="55">
        <f t="shared" si="2"/>
        <v>0</v>
      </c>
      <c r="P9" s="54"/>
      <c r="Q9" s="54"/>
      <c r="R9" s="54"/>
      <c r="S9" s="55">
        <f t="shared" si="3"/>
        <v>0</v>
      </c>
      <c r="T9" s="54"/>
      <c r="U9" s="54"/>
      <c r="V9" s="54"/>
      <c r="W9" s="55">
        <f t="shared" si="4"/>
        <v>0</v>
      </c>
      <c r="X9" s="45"/>
      <c r="Y9" s="47">
        <f t="shared" si="5"/>
        <v>0</v>
      </c>
    </row>
    <row r="10" spans="1:25" ht="13" x14ac:dyDescent="0.15">
      <c r="A10" s="46"/>
      <c r="B10" s="46" t="s">
        <v>8</v>
      </c>
      <c r="C10" s="45"/>
      <c r="D10" s="54">
        <v>1246959.26</v>
      </c>
      <c r="E10" s="55"/>
      <c r="F10" s="55"/>
      <c r="G10" s="55"/>
      <c r="H10" s="54">
        <v>89462.73</v>
      </c>
      <c r="I10" s="54">
        <v>89462.73</v>
      </c>
      <c r="J10" s="54">
        <v>89462.73</v>
      </c>
      <c r="K10" s="55">
        <f t="shared" si="1"/>
        <v>268388.19</v>
      </c>
      <c r="L10" s="54">
        <v>89462.73</v>
      </c>
      <c r="M10" s="54">
        <v>89462.73</v>
      </c>
      <c r="N10" s="54">
        <v>89462.73</v>
      </c>
      <c r="O10" s="55">
        <f t="shared" si="2"/>
        <v>268388.19</v>
      </c>
      <c r="P10" s="54">
        <v>89462.73</v>
      </c>
      <c r="Q10" s="54">
        <v>89462.73</v>
      </c>
      <c r="R10" s="54">
        <v>89462.73</v>
      </c>
      <c r="S10" s="55">
        <f t="shared" si="3"/>
        <v>268388.19</v>
      </c>
      <c r="T10" s="54">
        <v>89462.73</v>
      </c>
      <c r="U10" s="54">
        <v>89462.73</v>
      </c>
      <c r="V10" s="54">
        <v>89462.73</v>
      </c>
      <c r="W10" s="55">
        <f t="shared" si="4"/>
        <v>268388.19</v>
      </c>
      <c r="X10" s="45"/>
      <c r="Y10" s="47">
        <f t="shared" si="5"/>
        <v>1073552.76</v>
      </c>
    </row>
    <row r="11" spans="1:25" ht="13" x14ac:dyDescent="0.15">
      <c r="A11" s="46"/>
      <c r="B11" s="46" t="s">
        <v>9</v>
      </c>
      <c r="C11" s="45"/>
      <c r="D11" s="54"/>
      <c r="E11" s="55"/>
      <c r="F11" s="55"/>
      <c r="G11" s="55"/>
      <c r="H11" s="54"/>
      <c r="I11" s="54"/>
      <c r="J11" s="54"/>
      <c r="K11" s="55">
        <f t="shared" si="1"/>
        <v>0</v>
      </c>
      <c r="L11" s="54"/>
      <c r="M11" s="54"/>
      <c r="N11" s="54"/>
      <c r="O11" s="55">
        <f t="shared" si="2"/>
        <v>0</v>
      </c>
      <c r="P11" s="54"/>
      <c r="Q11" s="54"/>
      <c r="R11" s="54"/>
      <c r="S11" s="55">
        <f t="shared" si="3"/>
        <v>0</v>
      </c>
      <c r="T11" s="54"/>
      <c r="U11" s="54"/>
      <c r="V11" s="54"/>
      <c r="W11" s="55">
        <f t="shared" si="4"/>
        <v>0</v>
      </c>
      <c r="X11" s="45"/>
      <c r="Y11" s="47">
        <f t="shared" si="5"/>
        <v>0</v>
      </c>
    </row>
    <row r="12" spans="1:25" ht="13" x14ac:dyDescent="0.15">
      <c r="A12" s="46"/>
      <c r="B12" s="46" t="s">
        <v>10</v>
      </c>
      <c r="C12" s="45"/>
      <c r="D12" s="54"/>
      <c r="E12" s="55"/>
      <c r="F12" s="55"/>
      <c r="G12" s="55"/>
      <c r="H12" s="54"/>
      <c r="I12" s="54"/>
      <c r="J12" s="54"/>
      <c r="K12" s="55">
        <f t="shared" si="1"/>
        <v>0</v>
      </c>
      <c r="L12" s="54"/>
      <c r="M12" s="54"/>
      <c r="N12" s="54"/>
      <c r="O12" s="55">
        <f t="shared" si="2"/>
        <v>0</v>
      </c>
      <c r="P12" s="54"/>
      <c r="Q12" s="54"/>
      <c r="R12" s="54"/>
      <c r="S12" s="55">
        <f t="shared" si="3"/>
        <v>0</v>
      </c>
      <c r="T12" s="54"/>
      <c r="U12" s="54"/>
      <c r="V12" s="54"/>
      <c r="W12" s="55">
        <f t="shared" si="4"/>
        <v>0</v>
      </c>
      <c r="X12" s="45"/>
      <c r="Y12" s="47">
        <f t="shared" si="5"/>
        <v>0</v>
      </c>
    </row>
    <row r="13" spans="1:25" ht="13" x14ac:dyDescent="0.15">
      <c r="A13" s="46"/>
      <c r="B13" s="46" t="s">
        <v>11</v>
      </c>
      <c r="C13" s="45"/>
      <c r="D13" s="54"/>
      <c r="E13" s="55"/>
      <c r="F13" s="55"/>
      <c r="G13" s="55"/>
      <c r="H13" s="54"/>
      <c r="I13" s="54"/>
      <c r="J13" s="54"/>
      <c r="K13" s="55">
        <f t="shared" si="1"/>
        <v>0</v>
      </c>
      <c r="L13" s="54"/>
      <c r="M13" s="54"/>
      <c r="N13" s="54"/>
      <c r="O13" s="55">
        <f t="shared" si="2"/>
        <v>0</v>
      </c>
      <c r="P13" s="54"/>
      <c r="Q13" s="54"/>
      <c r="R13" s="54"/>
      <c r="S13" s="55">
        <f t="shared" si="3"/>
        <v>0</v>
      </c>
      <c r="T13" s="54"/>
      <c r="U13" s="54"/>
      <c r="V13" s="54"/>
      <c r="W13" s="55">
        <f t="shared" si="4"/>
        <v>0</v>
      </c>
      <c r="X13" s="45"/>
      <c r="Y13" s="47">
        <f t="shared" si="5"/>
        <v>0</v>
      </c>
    </row>
    <row r="14" spans="1:25" ht="13" x14ac:dyDescent="0.15">
      <c r="A14" s="46"/>
      <c r="B14" s="46" t="s">
        <v>12</v>
      </c>
      <c r="C14" s="45"/>
      <c r="D14" s="54"/>
      <c r="E14" s="55"/>
      <c r="F14" s="55"/>
      <c r="G14" s="55"/>
      <c r="H14" s="54"/>
      <c r="I14" s="54"/>
      <c r="J14" s="54"/>
      <c r="K14" s="55">
        <f t="shared" si="1"/>
        <v>0</v>
      </c>
      <c r="L14" s="54"/>
      <c r="M14" s="54"/>
      <c r="N14" s="54"/>
      <c r="O14" s="55">
        <f t="shared" si="2"/>
        <v>0</v>
      </c>
      <c r="P14" s="54"/>
      <c r="Q14" s="54"/>
      <c r="R14" s="54"/>
      <c r="S14" s="55">
        <f t="shared" si="3"/>
        <v>0</v>
      </c>
      <c r="T14" s="54"/>
      <c r="U14" s="54"/>
      <c r="V14" s="54"/>
      <c r="W14" s="55">
        <f t="shared" si="4"/>
        <v>0</v>
      </c>
      <c r="X14" s="45"/>
      <c r="Y14" s="48">
        <f t="shared" si="5"/>
        <v>0</v>
      </c>
    </row>
    <row r="15" spans="1:25" ht="13" x14ac:dyDescent="0.15">
      <c r="A15" s="46"/>
      <c r="B15" s="56" t="s">
        <v>13</v>
      </c>
      <c r="C15" s="45"/>
      <c r="D15" s="80">
        <f>SUM(D7:D14)</f>
        <v>12950808.293399999</v>
      </c>
      <c r="E15" s="109"/>
      <c r="F15" s="109"/>
      <c r="G15" s="109"/>
      <c r="H15" s="80">
        <f>SUM(H7:H14)</f>
        <v>1145914.5900000001</v>
      </c>
      <c r="I15" s="80">
        <f t="shared" ref="I15:J15" si="6">SUM(I7:I14)</f>
        <v>1145914.5900000001</v>
      </c>
      <c r="J15" s="80">
        <f t="shared" si="6"/>
        <v>1145914.5900000001</v>
      </c>
      <c r="K15" s="80">
        <f t="shared" si="1"/>
        <v>3437743.7700000005</v>
      </c>
      <c r="L15" s="80">
        <f>SUM(L7:L14)</f>
        <v>1145914.5900000001</v>
      </c>
      <c r="M15" s="80">
        <f t="shared" ref="M15:N15" si="7">SUM(M7:M14)</f>
        <v>1145914.5900000001</v>
      </c>
      <c r="N15" s="80">
        <f t="shared" si="7"/>
        <v>1145914.5900000001</v>
      </c>
      <c r="O15" s="80">
        <f t="shared" si="2"/>
        <v>3437743.7700000005</v>
      </c>
      <c r="P15" s="80">
        <f>SUM(P7:P14)</f>
        <v>1145914.5900000001</v>
      </c>
      <c r="Q15" s="80">
        <f t="shared" ref="Q15:R15" si="8">SUM(Q7:Q14)</f>
        <v>1145914.5900000001</v>
      </c>
      <c r="R15" s="80">
        <f t="shared" si="8"/>
        <v>1145914.5900000001</v>
      </c>
      <c r="S15" s="80">
        <f t="shared" si="3"/>
        <v>3437743.7700000005</v>
      </c>
      <c r="T15" s="80">
        <f>SUM(T7:T14)</f>
        <v>1145914.5900000001</v>
      </c>
      <c r="U15" s="80">
        <f t="shared" ref="U15:V15" si="9">SUM(U7:U14)</f>
        <v>1145914.5900000001</v>
      </c>
      <c r="V15" s="80">
        <f t="shared" si="9"/>
        <v>1145914.5900000001</v>
      </c>
      <c r="W15" s="80">
        <f t="shared" si="4"/>
        <v>3437743.7700000005</v>
      </c>
      <c r="X15" s="110"/>
      <c r="Y15" s="111">
        <f t="shared" si="5"/>
        <v>13750975.080000002</v>
      </c>
    </row>
    <row r="16" spans="1:25" ht="13" x14ac:dyDescent="0.15">
      <c r="A16" s="46"/>
      <c r="B16" s="59"/>
      <c r="C16" s="45"/>
      <c r="D16" s="60"/>
      <c r="E16" s="61"/>
      <c r="F16" s="61"/>
      <c r="G16" s="61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45"/>
    </row>
    <row r="17" spans="1:25" ht="13" x14ac:dyDescent="0.15">
      <c r="A17" s="62" t="s">
        <v>14</v>
      </c>
      <c r="B17" s="2"/>
      <c r="C17" s="45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45"/>
    </row>
    <row r="18" spans="1:25" ht="13" x14ac:dyDescent="0.15">
      <c r="A18" s="64" t="s">
        <v>15</v>
      </c>
      <c r="B18" s="2"/>
      <c r="C18" s="45"/>
      <c r="D18" s="2"/>
      <c r="F18" s="2" t="s">
        <v>143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45"/>
    </row>
    <row r="19" spans="1:25" ht="13" x14ac:dyDescent="0.15">
      <c r="A19" s="46"/>
      <c r="B19" s="2" t="s">
        <v>16</v>
      </c>
      <c r="C19" s="45"/>
      <c r="D19" s="65">
        <v>344500</v>
      </c>
      <c r="E19" s="66"/>
      <c r="F19" s="65">
        <v>6</v>
      </c>
      <c r="G19" s="66"/>
      <c r="H19" s="65">
        <v>50250</v>
      </c>
      <c r="I19" s="65">
        <v>50250</v>
      </c>
      <c r="J19" s="65">
        <v>50250</v>
      </c>
      <c r="K19" s="67">
        <f t="shared" ref="K19:K33" si="10">SUM(H19:J19)</f>
        <v>150750</v>
      </c>
      <c r="L19" s="65">
        <v>50250</v>
      </c>
      <c r="M19" s="65">
        <v>50250</v>
      </c>
      <c r="N19" s="65">
        <v>50250</v>
      </c>
      <c r="O19" s="67">
        <f t="shared" ref="O19:O33" si="11">SUM(L19:N19)</f>
        <v>150750</v>
      </c>
      <c r="P19" s="65">
        <v>50250</v>
      </c>
      <c r="Q19" s="65">
        <v>50250</v>
      </c>
      <c r="R19" s="65">
        <v>50250</v>
      </c>
      <c r="S19" s="67">
        <f t="shared" ref="S19:S33" si="12">SUM(P19:R19)</f>
        <v>150750</v>
      </c>
      <c r="T19" s="65">
        <v>50250</v>
      </c>
      <c r="U19" s="65">
        <v>50250</v>
      </c>
      <c r="V19" s="65">
        <v>50250</v>
      </c>
      <c r="W19" s="67">
        <f t="shared" ref="W19:W33" si="13">SUM(T19:V19)</f>
        <v>150750</v>
      </c>
      <c r="X19" s="45"/>
      <c r="Y19" s="47">
        <f t="shared" ref="Y19:Y33" si="14">SUM(K19,O19,S19,W19)</f>
        <v>603000</v>
      </c>
    </row>
    <row r="20" spans="1:25" ht="13" x14ac:dyDescent="0.15">
      <c r="A20" s="46"/>
      <c r="B20" s="2" t="s">
        <v>17</v>
      </c>
      <c r="C20" s="45"/>
      <c r="D20" s="65">
        <v>3303293.6499999994</v>
      </c>
      <c r="E20" s="66"/>
      <c r="F20" s="65">
        <v>48</v>
      </c>
      <c r="G20" s="66"/>
      <c r="H20" s="65">
        <v>256000</v>
      </c>
      <c r="I20" s="65">
        <v>256000</v>
      </c>
      <c r="J20" s="65">
        <v>256000</v>
      </c>
      <c r="K20" s="67">
        <f t="shared" si="10"/>
        <v>768000</v>
      </c>
      <c r="L20" s="65">
        <v>256000</v>
      </c>
      <c r="M20" s="65">
        <v>256000</v>
      </c>
      <c r="N20" s="65">
        <v>256000</v>
      </c>
      <c r="O20" s="67">
        <f t="shared" si="11"/>
        <v>768000</v>
      </c>
      <c r="P20" s="65">
        <v>256000</v>
      </c>
      <c r="Q20" s="65">
        <v>256000</v>
      </c>
      <c r="R20" s="65">
        <v>256000</v>
      </c>
      <c r="S20" s="67">
        <f t="shared" si="12"/>
        <v>768000</v>
      </c>
      <c r="T20" s="65">
        <v>256000</v>
      </c>
      <c r="U20" s="65">
        <v>256000</v>
      </c>
      <c r="V20" s="65">
        <v>256000</v>
      </c>
      <c r="W20" s="67">
        <f t="shared" si="13"/>
        <v>768000</v>
      </c>
      <c r="X20" s="45"/>
      <c r="Y20" s="47">
        <f t="shared" si="14"/>
        <v>3072000</v>
      </c>
    </row>
    <row r="21" spans="1:25" ht="13" x14ac:dyDescent="0.15">
      <c r="A21" s="46"/>
      <c r="B21" s="2" t="s">
        <v>18</v>
      </c>
      <c r="C21" s="45"/>
      <c r="D21" s="65">
        <v>294223.65000000002</v>
      </c>
      <c r="E21" s="66"/>
      <c r="F21" s="65">
        <v>9</v>
      </c>
      <c r="G21" s="66"/>
      <c r="H21" s="65">
        <v>48000</v>
      </c>
      <c r="I21" s="65">
        <v>48000</v>
      </c>
      <c r="J21" s="65">
        <v>48000</v>
      </c>
      <c r="K21" s="67">
        <f t="shared" si="10"/>
        <v>144000</v>
      </c>
      <c r="L21" s="65">
        <v>48000</v>
      </c>
      <c r="M21" s="65">
        <v>48000</v>
      </c>
      <c r="N21" s="65">
        <v>48000</v>
      </c>
      <c r="O21" s="67">
        <f t="shared" si="11"/>
        <v>144000</v>
      </c>
      <c r="P21" s="65">
        <v>48000</v>
      </c>
      <c r="Q21" s="65">
        <v>48000</v>
      </c>
      <c r="R21" s="65">
        <v>48000</v>
      </c>
      <c r="S21" s="67">
        <f t="shared" si="12"/>
        <v>144000</v>
      </c>
      <c r="T21" s="65">
        <v>48000</v>
      </c>
      <c r="U21" s="65">
        <v>48000</v>
      </c>
      <c r="V21" s="65">
        <v>48000</v>
      </c>
      <c r="W21" s="67">
        <f t="shared" si="13"/>
        <v>144000</v>
      </c>
      <c r="X21" s="45"/>
      <c r="Y21" s="47">
        <f t="shared" si="14"/>
        <v>576000</v>
      </c>
    </row>
    <row r="22" spans="1:25" ht="13" x14ac:dyDescent="0.15">
      <c r="A22" s="46"/>
      <c r="B22" s="2" t="s">
        <v>19</v>
      </c>
      <c r="C22" s="45"/>
      <c r="D22" s="65">
        <v>0</v>
      </c>
      <c r="E22" s="66"/>
      <c r="F22" s="65"/>
      <c r="G22" s="66"/>
      <c r="H22" s="65"/>
      <c r="I22" s="65"/>
      <c r="J22" s="65"/>
      <c r="K22" s="67">
        <f t="shared" si="10"/>
        <v>0</v>
      </c>
      <c r="L22" s="65"/>
      <c r="M22" s="65"/>
      <c r="N22" s="65"/>
      <c r="O22" s="67">
        <f t="shared" si="11"/>
        <v>0</v>
      </c>
      <c r="P22" s="65"/>
      <c r="Q22" s="65"/>
      <c r="R22" s="65"/>
      <c r="S22" s="67">
        <f t="shared" si="12"/>
        <v>0</v>
      </c>
      <c r="T22" s="65"/>
      <c r="U22" s="65"/>
      <c r="V22" s="65"/>
      <c r="W22" s="67">
        <f t="shared" si="13"/>
        <v>0</v>
      </c>
      <c r="X22" s="45"/>
      <c r="Y22" s="47">
        <f t="shared" si="14"/>
        <v>0</v>
      </c>
    </row>
    <row r="23" spans="1:25" ht="13" x14ac:dyDescent="0.15">
      <c r="A23" s="46"/>
      <c r="B23" s="2" t="s">
        <v>20</v>
      </c>
      <c r="C23" s="45"/>
      <c r="D23" s="65">
        <v>0</v>
      </c>
      <c r="E23" s="66"/>
      <c r="F23" s="65"/>
      <c r="G23" s="66"/>
      <c r="H23" s="65"/>
      <c r="I23" s="65"/>
      <c r="J23" s="65"/>
      <c r="K23" s="67">
        <f t="shared" si="10"/>
        <v>0</v>
      </c>
      <c r="L23" s="65"/>
      <c r="M23" s="65"/>
      <c r="N23" s="65"/>
      <c r="O23" s="67">
        <f t="shared" si="11"/>
        <v>0</v>
      </c>
      <c r="P23" s="65"/>
      <c r="Q23" s="65"/>
      <c r="R23" s="65"/>
      <c r="S23" s="67">
        <f t="shared" si="12"/>
        <v>0</v>
      </c>
      <c r="T23" s="65"/>
      <c r="U23" s="65"/>
      <c r="V23" s="65"/>
      <c r="W23" s="67">
        <f t="shared" si="13"/>
        <v>0</v>
      </c>
      <c r="X23" s="45"/>
      <c r="Y23" s="47">
        <f t="shared" si="14"/>
        <v>0</v>
      </c>
    </row>
    <row r="24" spans="1:25" ht="13" x14ac:dyDescent="0.15">
      <c r="A24" s="46"/>
      <c r="B24" s="2" t="s">
        <v>21</v>
      </c>
      <c r="C24" s="45"/>
      <c r="D24" s="65">
        <v>0</v>
      </c>
      <c r="E24" s="66"/>
      <c r="F24" s="65"/>
      <c r="G24" s="66"/>
      <c r="H24" s="65"/>
      <c r="I24" s="65"/>
      <c r="J24" s="65"/>
      <c r="K24" s="67">
        <f t="shared" si="10"/>
        <v>0</v>
      </c>
      <c r="L24" s="65"/>
      <c r="M24" s="65"/>
      <c r="N24" s="65"/>
      <c r="O24" s="67">
        <f t="shared" si="11"/>
        <v>0</v>
      </c>
      <c r="P24" s="65"/>
      <c r="Q24" s="65"/>
      <c r="R24" s="65"/>
      <c r="S24" s="67">
        <f t="shared" si="12"/>
        <v>0</v>
      </c>
      <c r="T24" s="65"/>
      <c r="U24" s="65"/>
      <c r="V24" s="65"/>
      <c r="W24" s="67">
        <f t="shared" si="13"/>
        <v>0</v>
      </c>
      <c r="X24" s="45"/>
      <c r="Y24" s="47">
        <f t="shared" si="14"/>
        <v>0</v>
      </c>
    </row>
    <row r="25" spans="1:25" ht="13" x14ac:dyDescent="0.15">
      <c r="A25" s="46"/>
      <c r="B25" s="2" t="s">
        <v>22</v>
      </c>
      <c r="C25" s="45"/>
      <c r="D25" s="65">
        <v>780588</v>
      </c>
      <c r="E25" s="66"/>
      <c r="F25" s="65">
        <v>5</v>
      </c>
      <c r="G25" s="66"/>
      <c r="H25" s="65">
        <v>19166.666669999999</v>
      </c>
      <c r="I25" s="65">
        <v>19166.666669999999</v>
      </c>
      <c r="J25" s="65">
        <v>19166.666669999999</v>
      </c>
      <c r="K25" s="67">
        <f t="shared" si="10"/>
        <v>57500.000009999996</v>
      </c>
      <c r="L25" s="65">
        <v>19166.666669999999</v>
      </c>
      <c r="M25" s="65">
        <v>19166.666669999999</v>
      </c>
      <c r="N25" s="65">
        <v>19166.666669999999</v>
      </c>
      <c r="O25" s="67">
        <f t="shared" si="11"/>
        <v>57500.000009999996</v>
      </c>
      <c r="P25" s="65">
        <v>19166.666669999999</v>
      </c>
      <c r="Q25" s="65">
        <v>19166.666669999999</v>
      </c>
      <c r="R25" s="65">
        <v>19166.666669999999</v>
      </c>
      <c r="S25" s="67">
        <f t="shared" si="12"/>
        <v>57500.000009999996</v>
      </c>
      <c r="T25" s="65">
        <v>19166.666669999999</v>
      </c>
      <c r="U25" s="65">
        <v>19166.666669999999</v>
      </c>
      <c r="V25" s="65">
        <v>19166.666669999999</v>
      </c>
      <c r="W25" s="67">
        <f t="shared" si="13"/>
        <v>57500.000009999996</v>
      </c>
      <c r="X25" s="45"/>
      <c r="Y25" s="47">
        <f t="shared" si="14"/>
        <v>230000.00003999998</v>
      </c>
    </row>
    <row r="26" spans="1:25" ht="13" x14ac:dyDescent="0.15">
      <c r="A26" s="46"/>
      <c r="B26" s="2" t="s">
        <v>23</v>
      </c>
      <c r="C26" s="45"/>
      <c r="D26" s="65">
        <v>172925</v>
      </c>
      <c r="E26" s="66"/>
      <c r="F26" s="65">
        <v>1</v>
      </c>
      <c r="G26" s="66">
        <v>5500</v>
      </c>
      <c r="H26" s="65">
        <v>55000</v>
      </c>
      <c r="I26" s="65">
        <v>55000</v>
      </c>
      <c r="J26" s="65">
        <v>55000</v>
      </c>
      <c r="K26" s="67">
        <f t="shared" si="10"/>
        <v>165000</v>
      </c>
      <c r="L26" s="65">
        <v>55000</v>
      </c>
      <c r="M26" s="65">
        <v>55000</v>
      </c>
      <c r="N26" s="65">
        <v>55000</v>
      </c>
      <c r="O26" s="67">
        <f t="shared" si="11"/>
        <v>165000</v>
      </c>
      <c r="P26" s="65">
        <v>55000</v>
      </c>
      <c r="Q26" s="65">
        <v>55000</v>
      </c>
      <c r="R26" s="65">
        <v>55000</v>
      </c>
      <c r="S26" s="67">
        <f t="shared" si="12"/>
        <v>165000</v>
      </c>
      <c r="T26" s="65">
        <v>55000</v>
      </c>
      <c r="U26" s="65">
        <v>55000</v>
      </c>
      <c r="V26" s="65">
        <v>55000</v>
      </c>
      <c r="W26" s="67">
        <f t="shared" si="13"/>
        <v>165000</v>
      </c>
      <c r="X26" s="45"/>
      <c r="Y26" s="47">
        <f t="shared" si="14"/>
        <v>660000</v>
      </c>
    </row>
    <row r="27" spans="1:25" ht="13" x14ac:dyDescent="0.15">
      <c r="A27" s="46"/>
      <c r="B27" s="2" t="s">
        <v>24</v>
      </c>
      <c r="C27" s="45"/>
      <c r="D27" s="65">
        <v>166504.79999999999</v>
      </c>
      <c r="E27" s="66"/>
      <c r="F27" s="65">
        <v>2</v>
      </c>
      <c r="G27" s="66"/>
      <c r="H27" s="65">
        <v>14917</v>
      </c>
      <c r="I27" s="65">
        <v>14917</v>
      </c>
      <c r="J27" s="65">
        <v>14917</v>
      </c>
      <c r="K27" s="67">
        <f t="shared" si="10"/>
        <v>44751</v>
      </c>
      <c r="L27" s="65">
        <v>14917</v>
      </c>
      <c r="M27" s="65">
        <v>14917</v>
      </c>
      <c r="N27" s="65">
        <v>14917</v>
      </c>
      <c r="O27" s="67">
        <f t="shared" si="11"/>
        <v>44751</v>
      </c>
      <c r="P27" s="65">
        <v>14917</v>
      </c>
      <c r="Q27" s="65">
        <v>14917</v>
      </c>
      <c r="R27" s="65">
        <v>14917</v>
      </c>
      <c r="S27" s="67">
        <f t="shared" si="12"/>
        <v>44751</v>
      </c>
      <c r="T27" s="65">
        <v>14917</v>
      </c>
      <c r="U27" s="65">
        <v>14917</v>
      </c>
      <c r="V27" s="65">
        <v>14917</v>
      </c>
      <c r="W27" s="67">
        <f t="shared" si="13"/>
        <v>44751</v>
      </c>
      <c r="X27" s="45"/>
      <c r="Y27" s="47">
        <f t="shared" si="14"/>
        <v>179004</v>
      </c>
    </row>
    <row r="28" spans="1:25" ht="13" x14ac:dyDescent="0.15">
      <c r="A28" s="46"/>
      <c r="B28" s="2" t="s">
        <v>25</v>
      </c>
      <c r="C28" s="45"/>
      <c r="D28" s="65">
        <v>42000</v>
      </c>
      <c r="E28" s="66"/>
      <c r="F28" s="65"/>
      <c r="G28" s="66"/>
      <c r="H28" s="65"/>
      <c r="I28" s="65"/>
      <c r="J28" s="65"/>
      <c r="K28" s="67">
        <f t="shared" si="10"/>
        <v>0</v>
      </c>
      <c r="L28" s="65"/>
      <c r="M28" s="65"/>
      <c r="N28" s="65"/>
      <c r="O28" s="67">
        <f t="shared" si="11"/>
        <v>0</v>
      </c>
      <c r="P28" s="65"/>
      <c r="Q28" s="65"/>
      <c r="R28" s="65"/>
      <c r="S28" s="67">
        <f t="shared" si="12"/>
        <v>0</v>
      </c>
      <c r="T28" s="65"/>
      <c r="U28" s="65"/>
      <c r="V28" s="65"/>
      <c r="W28" s="67">
        <f t="shared" si="13"/>
        <v>0</v>
      </c>
      <c r="X28" s="45"/>
      <c r="Y28" s="47">
        <f t="shared" si="14"/>
        <v>0</v>
      </c>
    </row>
    <row r="29" spans="1:25" ht="13" x14ac:dyDescent="0.15">
      <c r="A29" s="46"/>
      <c r="B29" s="2" t="s">
        <v>26</v>
      </c>
      <c r="C29" s="45"/>
      <c r="D29" s="65">
        <v>160917.52225702727</v>
      </c>
      <c r="E29" s="66"/>
      <c r="F29" s="65">
        <v>3</v>
      </c>
      <c r="G29" s="66"/>
      <c r="H29" s="65">
        <v>11916.666670000001</v>
      </c>
      <c r="I29" s="65">
        <v>11916.666670000001</v>
      </c>
      <c r="J29" s="65">
        <v>11916.666670000001</v>
      </c>
      <c r="K29" s="67">
        <f t="shared" si="10"/>
        <v>35750.000010000003</v>
      </c>
      <c r="L29" s="65">
        <v>11916.666670000001</v>
      </c>
      <c r="M29" s="65">
        <v>11916.666670000001</v>
      </c>
      <c r="N29" s="65">
        <v>11916.666670000001</v>
      </c>
      <c r="O29" s="67">
        <f t="shared" si="11"/>
        <v>35750.000010000003</v>
      </c>
      <c r="P29" s="65">
        <v>11916.666670000001</v>
      </c>
      <c r="Q29" s="65">
        <v>11916.666670000001</v>
      </c>
      <c r="R29" s="65">
        <v>11916.666670000001</v>
      </c>
      <c r="S29" s="67">
        <f t="shared" si="12"/>
        <v>35750.000010000003</v>
      </c>
      <c r="T29" s="65">
        <v>11916.666670000001</v>
      </c>
      <c r="U29" s="65">
        <v>11916.666670000001</v>
      </c>
      <c r="V29" s="65">
        <v>11916.666670000001</v>
      </c>
      <c r="W29" s="67">
        <f t="shared" si="13"/>
        <v>35750.000010000003</v>
      </c>
      <c r="X29" s="45"/>
      <c r="Y29" s="47">
        <f t="shared" si="14"/>
        <v>143000.00004000001</v>
      </c>
    </row>
    <row r="30" spans="1:25" ht="13" x14ac:dyDescent="0.15">
      <c r="A30" s="46"/>
      <c r="B30" s="2" t="s">
        <v>27</v>
      </c>
      <c r="C30" s="45"/>
      <c r="D30" s="65">
        <v>1063110.8402795182</v>
      </c>
      <c r="E30" s="66"/>
      <c r="F30" s="65"/>
      <c r="G30" s="66"/>
      <c r="H30" s="65">
        <v>96842.85</v>
      </c>
      <c r="I30" s="65">
        <v>96842.85</v>
      </c>
      <c r="J30" s="65">
        <v>96842.85</v>
      </c>
      <c r="K30" s="67">
        <f t="shared" si="10"/>
        <v>290528.55000000005</v>
      </c>
      <c r="L30" s="65">
        <v>96842.85</v>
      </c>
      <c r="M30" s="65">
        <v>96842.85</v>
      </c>
      <c r="N30" s="65">
        <v>96842.85</v>
      </c>
      <c r="O30" s="67">
        <f t="shared" si="11"/>
        <v>290528.55000000005</v>
      </c>
      <c r="P30" s="65">
        <v>96842.85</v>
      </c>
      <c r="Q30" s="65">
        <v>96842.85</v>
      </c>
      <c r="R30" s="65">
        <v>96842.85</v>
      </c>
      <c r="S30" s="67">
        <f t="shared" si="12"/>
        <v>290528.55000000005</v>
      </c>
      <c r="T30" s="65">
        <v>96842.85</v>
      </c>
      <c r="U30" s="65">
        <v>96842.85</v>
      </c>
      <c r="V30" s="65">
        <v>96842.85</v>
      </c>
      <c r="W30" s="67">
        <f t="shared" si="13"/>
        <v>290528.55000000005</v>
      </c>
      <c r="X30" s="45"/>
      <c r="Y30" s="47">
        <f t="shared" si="14"/>
        <v>1162114.2000000002</v>
      </c>
    </row>
    <row r="31" spans="1:25" ht="13" x14ac:dyDescent="0.15">
      <c r="A31" s="46"/>
      <c r="B31" s="2" t="s">
        <v>28</v>
      </c>
      <c r="C31" s="45"/>
      <c r="D31" s="65">
        <v>212400</v>
      </c>
      <c r="E31" s="66"/>
      <c r="F31" s="65"/>
      <c r="G31" s="66"/>
      <c r="H31" s="65">
        <v>81250</v>
      </c>
      <c r="I31" s="65">
        <v>81250</v>
      </c>
      <c r="J31" s="65">
        <v>81250</v>
      </c>
      <c r="K31" s="67">
        <f t="shared" si="10"/>
        <v>243750</v>
      </c>
      <c r="L31" s="65">
        <v>81250</v>
      </c>
      <c r="M31" s="65">
        <v>81250</v>
      </c>
      <c r="N31" s="65">
        <v>81250</v>
      </c>
      <c r="O31" s="67">
        <f t="shared" si="11"/>
        <v>243750</v>
      </c>
      <c r="P31" s="65">
        <v>81250</v>
      </c>
      <c r="Q31" s="65">
        <v>81250</v>
      </c>
      <c r="R31" s="65">
        <v>81250</v>
      </c>
      <c r="S31" s="67">
        <f t="shared" si="12"/>
        <v>243750</v>
      </c>
      <c r="T31" s="65">
        <v>81250</v>
      </c>
      <c r="U31" s="65">
        <v>81250</v>
      </c>
      <c r="V31" s="65">
        <v>81250</v>
      </c>
      <c r="W31" s="67">
        <f t="shared" si="13"/>
        <v>243750</v>
      </c>
      <c r="X31" s="45"/>
      <c r="Y31" s="47">
        <f t="shared" si="14"/>
        <v>975000</v>
      </c>
    </row>
    <row r="32" spans="1:25" ht="13" x14ac:dyDescent="0.15">
      <c r="A32" s="46"/>
      <c r="B32" s="2" t="s">
        <v>29</v>
      </c>
      <c r="C32" s="45"/>
      <c r="D32" s="65">
        <v>56100</v>
      </c>
      <c r="E32" s="66"/>
      <c r="F32" s="65"/>
      <c r="G32" s="66"/>
      <c r="H32" s="65">
        <v>7456.25</v>
      </c>
      <c r="I32" s="65">
        <v>7456.25</v>
      </c>
      <c r="J32" s="65">
        <v>7456.25</v>
      </c>
      <c r="K32" s="67">
        <f t="shared" si="10"/>
        <v>22368.75</v>
      </c>
      <c r="L32" s="65">
        <v>7456.25</v>
      </c>
      <c r="M32" s="65">
        <v>7456.25</v>
      </c>
      <c r="N32" s="65">
        <v>7456.25</v>
      </c>
      <c r="O32" s="67">
        <f t="shared" si="11"/>
        <v>22368.75</v>
      </c>
      <c r="P32" s="65">
        <v>7456.25</v>
      </c>
      <c r="Q32" s="65">
        <v>7456.25</v>
      </c>
      <c r="R32" s="65">
        <v>7456.25</v>
      </c>
      <c r="S32" s="67">
        <f t="shared" si="12"/>
        <v>22368.75</v>
      </c>
      <c r="T32" s="65">
        <v>7456.25</v>
      </c>
      <c r="U32" s="65">
        <v>7456.25</v>
      </c>
      <c r="V32" s="65">
        <v>7456.25</v>
      </c>
      <c r="W32" s="67">
        <f t="shared" si="13"/>
        <v>22368.75</v>
      </c>
      <c r="X32" s="45"/>
      <c r="Y32" s="48">
        <f t="shared" si="14"/>
        <v>89475</v>
      </c>
    </row>
    <row r="33" spans="1:25" ht="13" x14ac:dyDescent="0.15">
      <c r="A33" s="2"/>
      <c r="B33" s="56" t="s">
        <v>30</v>
      </c>
      <c r="C33" s="45"/>
      <c r="D33" s="80">
        <f>SUM(D19:D32)</f>
        <v>6596563.4625365436</v>
      </c>
      <c r="E33" s="109"/>
      <c r="F33" s="80">
        <f>SUM(F19:F32)</f>
        <v>74</v>
      </c>
      <c r="G33" s="109"/>
      <c r="H33" s="80">
        <f>SUM(H19:H32)</f>
        <v>640799.43333999999</v>
      </c>
      <c r="I33" s="80">
        <f>SUM(I19:I32)</f>
        <v>640799.43333999999</v>
      </c>
      <c r="J33" s="80">
        <f>SUM(J19:J32)</f>
        <v>640799.43333999999</v>
      </c>
      <c r="K33" s="80">
        <f t="shared" si="10"/>
        <v>1922398.30002</v>
      </c>
      <c r="L33" s="80">
        <f>SUM(L19:L32)</f>
        <v>640799.43333999999</v>
      </c>
      <c r="M33" s="80">
        <f>SUM(M19:M32)</f>
        <v>640799.43333999999</v>
      </c>
      <c r="N33" s="80">
        <f>SUM(N19:N32)</f>
        <v>640799.43333999999</v>
      </c>
      <c r="O33" s="80">
        <f t="shared" si="11"/>
        <v>1922398.30002</v>
      </c>
      <c r="P33" s="80">
        <f>SUM(P19:P32)</f>
        <v>640799.43333999999</v>
      </c>
      <c r="Q33" s="80">
        <f>SUM(Q19:Q32)</f>
        <v>640799.43333999999</v>
      </c>
      <c r="R33" s="80">
        <f>SUM(R19:R32)</f>
        <v>640799.43333999999</v>
      </c>
      <c r="S33" s="80">
        <f t="shared" si="12"/>
        <v>1922398.30002</v>
      </c>
      <c r="T33" s="80">
        <f>SUM(T19:T32)</f>
        <v>640799.43333999999</v>
      </c>
      <c r="U33" s="80">
        <f>SUM(U19:U32)</f>
        <v>640799.43333999999</v>
      </c>
      <c r="V33" s="80">
        <f>SUM(V19:V32)</f>
        <v>640799.43333999999</v>
      </c>
      <c r="W33" s="80">
        <f t="shared" si="13"/>
        <v>1922398.30002</v>
      </c>
      <c r="X33" s="110"/>
      <c r="Y33" s="111">
        <f t="shared" si="14"/>
        <v>7689593.2000799999</v>
      </c>
    </row>
    <row r="34" spans="1:25" ht="13" x14ac:dyDescent="0.15">
      <c r="A34" s="2"/>
      <c r="C34" s="45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45"/>
    </row>
    <row r="35" spans="1:25" ht="13" x14ac:dyDescent="0.15">
      <c r="A35" s="64" t="s">
        <v>31</v>
      </c>
      <c r="B35" s="2"/>
      <c r="C35" s="45"/>
      <c r="D35" s="2"/>
      <c r="F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5"/>
    </row>
    <row r="36" spans="1:25" ht="13" x14ac:dyDescent="0.15">
      <c r="A36" s="46"/>
      <c r="B36" s="2" t="s">
        <v>32</v>
      </c>
      <c r="C36" s="45"/>
      <c r="D36" s="65">
        <v>34440</v>
      </c>
      <c r="E36" s="66"/>
      <c r="F36" s="66"/>
      <c r="G36" s="66"/>
      <c r="H36" s="65">
        <v>3303</v>
      </c>
      <c r="I36" s="65">
        <v>3303</v>
      </c>
      <c r="J36" s="65">
        <v>3303</v>
      </c>
      <c r="K36" s="67">
        <f t="shared" ref="K36:K42" si="15">SUM(H36:J36)</f>
        <v>9909</v>
      </c>
      <c r="L36" s="65">
        <v>3303</v>
      </c>
      <c r="M36" s="65">
        <v>3303</v>
      </c>
      <c r="N36" s="65">
        <v>3303</v>
      </c>
      <c r="O36" s="67">
        <f t="shared" ref="O36:O42" si="16">SUM(L36:N36)</f>
        <v>9909</v>
      </c>
      <c r="P36" s="65">
        <v>3303</v>
      </c>
      <c r="Q36" s="65">
        <v>3303</v>
      </c>
      <c r="R36" s="65">
        <v>3303</v>
      </c>
      <c r="S36" s="67">
        <f t="shared" ref="S36:S42" si="17">SUM(P36:R36)</f>
        <v>9909</v>
      </c>
      <c r="T36" s="65">
        <v>3303</v>
      </c>
      <c r="U36" s="65">
        <v>3303</v>
      </c>
      <c r="V36" s="65">
        <v>3303</v>
      </c>
      <c r="W36" s="67">
        <f t="shared" ref="W36:W42" si="18">SUM(T36:V36)</f>
        <v>9909</v>
      </c>
      <c r="X36" s="45"/>
      <c r="Y36" s="47">
        <f t="shared" ref="Y36:Y42" si="19">SUM(K36,O36,S36,W36)</f>
        <v>39636</v>
      </c>
    </row>
    <row r="37" spans="1:25" ht="13" x14ac:dyDescent="0.15">
      <c r="A37" s="46"/>
      <c r="B37" s="2" t="s">
        <v>33</v>
      </c>
      <c r="C37" s="45"/>
      <c r="D37" s="65">
        <v>65370</v>
      </c>
      <c r="E37" s="66"/>
      <c r="F37" s="66"/>
      <c r="G37" s="66"/>
      <c r="H37" s="65">
        <v>9099.7649999999994</v>
      </c>
      <c r="I37" s="65">
        <v>9099.7649999999994</v>
      </c>
      <c r="J37" s="65">
        <v>9099.7649999999994</v>
      </c>
      <c r="K37" s="67">
        <f t="shared" si="15"/>
        <v>27299.294999999998</v>
      </c>
      <c r="L37" s="65">
        <v>9099.7649999999994</v>
      </c>
      <c r="M37" s="65">
        <v>9099.7649999999994</v>
      </c>
      <c r="N37" s="65">
        <v>9099.7649999999994</v>
      </c>
      <c r="O37" s="67">
        <f t="shared" si="16"/>
        <v>27299.294999999998</v>
      </c>
      <c r="P37" s="65">
        <v>9099.7649999999994</v>
      </c>
      <c r="Q37" s="65">
        <v>9099.7649999999994</v>
      </c>
      <c r="R37" s="65">
        <v>9099.7649999999994</v>
      </c>
      <c r="S37" s="67">
        <f t="shared" si="17"/>
        <v>27299.294999999998</v>
      </c>
      <c r="T37" s="65">
        <v>9099.7649999999994</v>
      </c>
      <c r="U37" s="65">
        <v>9099.7649999999994</v>
      </c>
      <c r="V37" s="65">
        <v>9099.7649999999994</v>
      </c>
      <c r="W37" s="67">
        <f t="shared" si="18"/>
        <v>27299.294999999998</v>
      </c>
      <c r="X37" s="45"/>
      <c r="Y37" s="47">
        <f t="shared" si="19"/>
        <v>109197.18</v>
      </c>
    </row>
    <row r="38" spans="1:25" ht="13" x14ac:dyDescent="0.15">
      <c r="A38" s="46"/>
      <c r="B38" s="2" t="s">
        <v>34</v>
      </c>
      <c r="C38" s="45"/>
      <c r="D38" s="65">
        <v>0</v>
      </c>
      <c r="E38" s="66"/>
      <c r="F38" s="66"/>
      <c r="G38" s="66"/>
      <c r="H38" s="65">
        <v>550.5</v>
      </c>
      <c r="I38" s="65">
        <v>550.5</v>
      </c>
      <c r="J38" s="65">
        <v>550.5</v>
      </c>
      <c r="K38" s="67">
        <f t="shared" si="15"/>
        <v>1651.5</v>
      </c>
      <c r="L38" s="65">
        <v>550.5</v>
      </c>
      <c r="M38" s="65">
        <v>550.5</v>
      </c>
      <c r="N38" s="65">
        <v>550.5</v>
      </c>
      <c r="O38" s="67">
        <f t="shared" si="16"/>
        <v>1651.5</v>
      </c>
      <c r="P38" s="65">
        <v>550.5</v>
      </c>
      <c r="Q38" s="65">
        <v>550.5</v>
      </c>
      <c r="R38" s="65">
        <v>550.5</v>
      </c>
      <c r="S38" s="67">
        <f t="shared" si="17"/>
        <v>1651.5</v>
      </c>
      <c r="T38" s="65">
        <v>550.5</v>
      </c>
      <c r="U38" s="65">
        <v>550.5</v>
      </c>
      <c r="V38" s="65">
        <v>550.5</v>
      </c>
      <c r="W38" s="67">
        <f t="shared" si="18"/>
        <v>1651.5</v>
      </c>
      <c r="X38" s="45"/>
      <c r="Y38" s="47">
        <f t="shared" si="19"/>
        <v>6606</v>
      </c>
    </row>
    <row r="39" spans="1:25" ht="13" x14ac:dyDescent="0.15">
      <c r="A39" s="46"/>
      <c r="B39" s="2" t="s">
        <v>35</v>
      </c>
      <c r="C39" s="45"/>
      <c r="D39" s="65">
        <v>9000</v>
      </c>
      <c r="E39" s="66"/>
      <c r="F39" s="66"/>
      <c r="G39" s="66"/>
      <c r="H39" s="65">
        <v>1376.25</v>
      </c>
      <c r="I39" s="65">
        <v>1376.25</v>
      </c>
      <c r="J39" s="65">
        <v>1376.25</v>
      </c>
      <c r="K39" s="67">
        <f t="shared" si="15"/>
        <v>4128.75</v>
      </c>
      <c r="L39" s="65">
        <v>1376.25</v>
      </c>
      <c r="M39" s="65">
        <v>1376.25</v>
      </c>
      <c r="N39" s="65">
        <v>1376.25</v>
      </c>
      <c r="O39" s="67">
        <f t="shared" si="16"/>
        <v>4128.75</v>
      </c>
      <c r="P39" s="65">
        <v>1376.25</v>
      </c>
      <c r="Q39" s="65">
        <v>1376.25</v>
      </c>
      <c r="R39" s="65">
        <v>1376.25</v>
      </c>
      <c r="S39" s="67">
        <f t="shared" si="17"/>
        <v>4128.75</v>
      </c>
      <c r="T39" s="65">
        <v>1376.25</v>
      </c>
      <c r="U39" s="65">
        <v>1376.25</v>
      </c>
      <c r="V39" s="65">
        <v>1376.25</v>
      </c>
      <c r="W39" s="67">
        <f t="shared" si="18"/>
        <v>4128.75</v>
      </c>
      <c r="X39" s="45"/>
      <c r="Y39" s="47">
        <f t="shared" si="19"/>
        <v>16515</v>
      </c>
    </row>
    <row r="40" spans="1:25" ht="13" x14ac:dyDescent="0.15">
      <c r="A40" s="46" t="s">
        <v>188</v>
      </c>
      <c r="B40" s="2" t="s">
        <v>36</v>
      </c>
      <c r="C40" s="45"/>
      <c r="D40" s="65">
        <v>1386960.2097119999</v>
      </c>
      <c r="E40" s="66"/>
      <c r="F40" s="66"/>
      <c r="G40" s="66"/>
      <c r="H40" s="65"/>
      <c r="I40" s="65"/>
      <c r="J40" s="65"/>
      <c r="K40" s="67">
        <f t="shared" si="15"/>
        <v>0</v>
      </c>
      <c r="L40" s="65"/>
      <c r="M40" s="65"/>
      <c r="N40" s="65"/>
      <c r="O40" s="67">
        <f t="shared" si="16"/>
        <v>0</v>
      </c>
      <c r="P40" s="65"/>
      <c r="Q40" s="65"/>
      <c r="R40" s="65"/>
      <c r="S40" s="67">
        <f t="shared" si="17"/>
        <v>0</v>
      </c>
      <c r="T40" s="65"/>
      <c r="U40" s="65"/>
      <c r="V40" s="65"/>
      <c r="W40" s="67">
        <f t="shared" si="18"/>
        <v>0</v>
      </c>
      <c r="X40" s="45"/>
      <c r="Y40" s="47">
        <f t="shared" si="19"/>
        <v>0</v>
      </c>
    </row>
    <row r="41" spans="1:25" ht="13" x14ac:dyDescent="0.15">
      <c r="A41" s="46"/>
      <c r="B41" s="2" t="s">
        <v>37</v>
      </c>
      <c r="C41" s="45"/>
      <c r="D41" s="65">
        <v>161200</v>
      </c>
      <c r="E41" s="66"/>
      <c r="F41" s="66"/>
      <c r="G41" s="66"/>
      <c r="H41" s="65">
        <v>42986.563332999998</v>
      </c>
      <c r="I41" s="65">
        <v>42986.563332999998</v>
      </c>
      <c r="J41" s="65">
        <v>42986.563332999998</v>
      </c>
      <c r="K41" s="67">
        <f t="shared" si="15"/>
        <v>128959.68999899999</v>
      </c>
      <c r="L41" s="65">
        <v>42986.563332999998</v>
      </c>
      <c r="M41" s="65">
        <v>42986.563332999998</v>
      </c>
      <c r="N41" s="65">
        <v>42986.563332999998</v>
      </c>
      <c r="O41" s="67">
        <f t="shared" si="16"/>
        <v>128959.68999899999</v>
      </c>
      <c r="P41" s="65">
        <v>42986.563332999998</v>
      </c>
      <c r="Q41" s="65">
        <v>42986.563332999998</v>
      </c>
      <c r="R41" s="65">
        <v>42986.563332999998</v>
      </c>
      <c r="S41" s="67">
        <f t="shared" si="17"/>
        <v>128959.68999899999</v>
      </c>
      <c r="T41" s="65">
        <v>42986.563332999998</v>
      </c>
      <c r="U41" s="65">
        <v>42986.563332999998</v>
      </c>
      <c r="V41" s="65">
        <v>42986.563332999998</v>
      </c>
      <c r="W41" s="67">
        <f t="shared" si="18"/>
        <v>128959.68999899999</v>
      </c>
      <c r="X41" s="45"/>
      <c r="Y41" s="48">
        <f t="shared" si="19"/>
        <v>515838.75999599998</v>
      </c>
    </row>
    <row r="42" spans="1:25" ht="13" x14ac:dyDescent="0.15">
      <c r="A42" s="2"/>
      <c r="B42" s="56" t="s">
        <v>38</v>
      </c>
      <c r="C42" s="45"/>
      <c r="D42" s="57">
        <f>SUM(D36:D41)</f>
        <v>1656970.2097119999</v>
      </c>
      <c r="E42" s="58"/>
      <c r="F42" s="58"/>
      <c r="G42" s="58"/>
      <c r="H42" s="57">
        <f>SUM(H36:H41)</f>
        <v>57316.078332999998</v>
      </c>
      <c r="I42" s="57">
        <f t="shared" ref="I42:J42" si="20">SUM(I36:I41)</f>
        <v>57316.078332999998</v>
      </c>
      <c r="J42" s="57">
        <f t="shared" si="20"/>
        <v>57316.078332999998</v>
      </c>
      <c r="K42" s="57">
        <f t="shared" si="15"/>
        <v>171948.23499899998</v>
      </c>
      <c r="L42" s="57">
        <f>SUM(L36:L41)</f>
        <v>57316.078332999998</v>
      </c>
      <c r="M42" s="57">
        <f t="shared" ref="M42:N42" si="21">SUM(M36:M41)</f>
        <v>57316.078332999998</v>
      </c>
      <c r="N42" s="57">
        <f t="shared" si="21"/>
        <v>57316.078332999998</v>
      </c>
      <c r="O42" s="57">
        <f t="shared" si="16"/>
        <v>171948.23499899998</v>
      </c>
      <c r="P42" s="57">
        <f>SUM(P36:P41)</f>
        <v>57316.078332999998</v>
      </c>
      <c r="Q42" s="57">
        <f t="shared" ref="Q42:R42" si="22">SUM(Q36:Q41)</f>
        <v>57316.078332999998</v>
      </c>
      <c r="R42" s="57">
        <f t="shared" si="22"/>
        <v>57316.078332999998</v>
      </c>
      <c r="S42" s="57">
        <f t="shared" si="17"/>
        <v>171948.23499899998</v>
      </c>
      <c r="T42" s="57">
        <f>SUM(T36:T41)</f>
        <v>57316.078332999998</v>
      </c>
      <c r="U42" s="57">
        <f t="shared" ref="U42:V42" si="23">SUM(U36:U41)</f>
        <v>57316.078332999998</v>
      </c>
      <c r="V42" s="57">
        <f t="shared" si="23"/>
        <v>57316.078332999998</v>
      </c>
      <c r="W42" s="57">
        <f t="shared" si="18"/>
        <v>171948.23499899998</v>
      </c>
      <c r="X42" s="45"/>
      <c r="Y42" s="47">
        <f t="shared" si="19"/>
        <v>687792.93999599991</v>
      </c>
    </row>
    <row r="43" spans="1:25" ht="13" x14ac:dyDescent="0.15">
      <c r="A43" s="53"/>
      <c r="B43" s="53"/>
      <c r="C43" s="45"/>
      <c r="D43" s="46"/>
      <c r="F43" s="2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5"/>
    </row>
    <row r="44" spans="1:25" ht="13" x14ac:dyDescent="0.15">
      <c r="A44" s="68" t="s">
        <v>39</v>
      </c>
      <c r="B44" s="46"/>
      <c r="C44" s="45"/>
      <c r="D44" s="67"/>
      <c r="E44" s="66"/>
      <c r="F44" s="66"/>
      <c r="G44" s="66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45"/>
    </row>
    <row r="45" spans="1:25" ht="13" x14ac:dyDescent="0.15">
      <c r="A45" s="46"/>
      <c r="B45" s="46" t="s">
        <v>40</v>
      </c>
      <c r="C45" s="45"/>
      <c r="D45" s="65">
        <v>1569506.8900000001</v>
      </c>
      <c r="E45" s="66"/>
      <c r="F45" s="66"/>
      <c r="G45" s="66"/>
      <c r="H45" s="65">
        <v>191239.83</v>
      </c>
      <c r="I45" s="65">
        <v>191239.83</v>
      </c>
      <c r="J45" s="65">
        <v>191239.83</v>
      </c>
      <c r="K45" s="67">
        <f t="shared" ref="K45:K50" si="24">SUM(H45:J45)</f>
        <v>573719.49</v>
      </c>
      <c r="L45" s="65">
        <v>191239.83</v>
      </c>
      <c r="M45" s="65">
        <v>191239.83</v>
      </c>
      <c r="N45" s="65">
        <v>191239.83</v>
      </c>
      <c r="O45" s="67">
        <f t="shared" ref="O45:O50" si="25">SUM(L45:N45)</f>
        <v>573719.49</v>
      </c>
      <c r="P45" s="65">
        <v>191239.83</v>
      </c>
      <c r="Q45" s="65">
        <v>191239.83</v>
      </c>
      <c r="R45" s="65">
        <v>191239.83</v>
      </c>
      <c r="S45" s="67">
        <f t="shared" ref="S45:S50" si="26">SUM(P45:R45)</f>
        <v>573719.49</v>
      </c>
      <c r="T45" s="65">
        <v>191239.83</v>
      </c>
      <c r="U45" s="65">
        <v>191239.83</v>
      </c>
      <c r="V45" s="65">
        <v>191239.83</v>
      </c>
      <c r="W45" s="67">
        <f t="shared" ref="W45:W50" si="27">SUM(T45:V45)</f>
        <v>573719.49</v>
      </c>
      <c r="X45" s="45"/>
      <c r="Y45" s="47">
        <f t="shared" ref="Y45:Y50" si="28">SUM(K45,O45,S45,W45)</f>
        <v>2294877.96</v>
      </c>
    </row>
    <row r="46" spans="1:25" ht="13" x14ac:dyDescent="0.15">
      <c r="A46" s="46"/>
      <c r="B46" s="46" t="s">
        <v>41</v>
      </c>
      <c r="C46" s="45"/>
      <c r="D46" s="65">
        <v>25200</v>
      </c>
      <c r="E46" s="66"/>
      <c r="F46" s="66"/>
      <c r="G46" s="66"/>
      <c r="H46" s="65">
        <v>1030</v>
      </c>
      <c r="I46" s="65">
        <v>1030</v>
      </c>
      <c r="J46" s="65">
        <v>1030</v>
      </c>
      <c r="K46" s="67">
        <f t="shared" si="24"/>
        <v>3090</v>
      </c>
      <c r="L46" s="65">
        <v>1030</v>
      </c>
      <c r="M46" s="65">
        <v>1030</v>
      </c>
      <c r="N46" s="65">
        <v>1030</v>
      </c>
      <c r="O46" s="67">
        <f t="shared" si="25"/>
        <v>3090</v>
      </c>
      <c r="P46" s="65">
        <v>1030</v>
      </c>
      <c r="Q46" s="65">
        <v>1030</v>
      </c>
      <c r="R46" s="65">
        <v>1030</v>
      </c>
      <c r="S46" s="67">
        <f t="shared" si="26"/>
        <v>3090</v>
      </c>
      <c r="T46" s="65">
        <v>1030</v>
      </c>
      <c r="U46" s="65">
        <v>1030</v>
      </c>
      <c r="V46" s="65">
        <v>1030</v>
      </c>
      <c r="W46" s="67">
        <f t="shared" si="27"/>
        <v>3090</v>
      </c>
      <c r="X46" s="45"/>
      <c r="Y46" s="47">
        <f t="shared" si="28"/>
        <v>12360</v>
      </c>
    </row>
    <row r="47" spans="1:25" ht="13" x14ac:dyDescent="0.15">
      <c r="A47" s="46"/>
      <c r="B47" s="46" t="s">
        <v>42</v>
      </c>
      <c r="C47" s="45"/>
      <c r="D47" s="65">
        <v>135000</v>
      </c>
      <c r="E47" s="66"/>
      <c r="F47" s="66"/>
      <c r="G47" s="66"/>
      <c r="H47" s="65">
        <v>18000</v>
      </c>
      <c r="I47" s="65">
        <v>18000</v>
      </c>
      <c r="J47" s="65">
        <v>18000</v>
      </c>
      <c r="K47" s="67">
        <f t="shared" si="24"/>
        <v>54000</v>
      </c>
      <c r="L47" s="65">
        <v>18000</v>
      </c>
      <c r="M47" s="65">
        <v>18000</v>
      </c>
      <c r="N47" s="65">
        <v>18000</v>
      </c>
      <c r="O47" s="67">
        <f t="shared" si="25"/>
        <v>54000</v>
      </c>
      <c r="P47" s="65">
        <v>18000</v>
      </c>
      <c r="Q47" s="65">
        <v>18000</v>
      </c>
      <c r="R47" s="65">
        <v>18000</v>
      </c>
      <c r="S47" s="67">
        <f t="shared" si="26"/>
        <v>54000</v>
      </c>
      <c r="T47" s="65">
        <v>18000</v>
      </c>
      <c r="U47" s="65">
        <v>18000</v>
      </c>
      <c r="V47" s="65">
        <v>18000</v>
      </c>
      <c r="W47" s="67">
        <f t="shared" si="27"/>
        <v>54000</v>
      </c>
      <c r="X47" s="45"/>
      <c r="Y47" s="47">
        <f t="shared" si="28"/>
        <v>216000</v>
      </c>
    </row>
    <row r="48" spans="1:25" ht="13" x14ac:dyDescent="0.15">
      <c r="A48" s="46"/>
      <c r="B48" s="46" t="s">
        <v>43</v>
      </c>
      <c r="C48" s="45"/>
      <c r="D48" s="65">
        <v>113000</v>
      </c>
      <c r="E48" s="66"/>
      <c r="F48" s="66"/>
      <c r="G48" s="66"/>
      <c r="H48" s="65">
        <v>16000</v>
      </c>
      <c r="I48" s="65">
        <v>16000</v>
      </c>
      <c r="J48" s="65">
        <v>16000</v>
      </c>
      <c r="K48" s="67">
        <f t="shared" si="24"/>
        <v>48000</v>
      </c>
      <c r="L48" s="65">
        <v>16000</v>
      </c>
      <c r="M48" s="65">
        <v>16000</v>
      </c>
      <c r="N48" s="65">
        <v>16000</v>
      </c>
      <c r="O48" s="67">
        <f t="shared" si="25"/>
        <v>48000</v>
      </c>
      <c r="P48" s="65">
        <v>16000</v>
      </c>
      <c r="Q48" s="65">
        <v>16000</v>
      </c>
      <c r="R48" s="65">
        <v>16000</v>
      </c>
      <c r="S48" s="67">
        <f t="shared" si="26"/>
        <v>48000</v>
      </c>
      <c r="T48" s="65">
        <v>16000</v>
      </c>
      <c r="U48" s="65">
        <v>16000</v>
      </c>
      <c r="V48" s="65">
        <v>16000</v>
      </c>
      <c r="W48" s="67">
        <f t="shared" si="27"/>
        <v>48000</v>
      </c>
      <c r="X48" s="45"/>
      <c r="Y48" s="47">
        <f t="shared" si="28"/>
        <v>192000</v>
      </c>
    </row>
    <row r="49" spans="1:25" ht="13" x14ac:dyDescent="0.15">
      <c r="A49" s="46"/>
      <c r="B49" s="46" t="s">
        <v>44</v>
      </c>
      <c r="C49" s="45"/>
      <c r="D49" s="65">
        <v>228800</v>
      </c>
      <c r="E49" s="66"/>
      <c r="F49" s="66"/>
      <c r="G49" s="66"/>
      <c r="H49" s="65">
        <v>2060</v>
      </c>
      <c r="I49" s="65">
        <v>2060</v>
      </c>
      <c r="J49" s="65">
        <v>2060</v>
      </c>
      <c r="K49" s="67">
        <f t="shared" si="24"/>
        <v>6180</v>
      </c>
      <c r="L49" s="65">
        <v>2060</v>
      </c>
      <c r="M49" s="65">
        <v>2060</v>
      </c>
      <c r="N49" s="65">
        <v>2060</v>
      </c>
      <c r="O49" s="67">
        <f t="shared" si="25"/>
        <v>6180</v>
      </c>
      <c r="P49" s="65">
        <v>2060</v>
      </c>
      <c r="Q49" s="65">
        <v>2060</v>
      </c>
      <c r="R49" s="65">
        <v>2060</v>
      </c>
      <c r="S49" s="67">
        <f t="shared" si="26"/>
        <v>6180</v>
      </c>
      <c r="T49" s="65">
        <v>2060</v>
      </c>
      <c r="U49" s="65">
        <v>2060</v>
      </c>
      <c r="V49" s="65">
        <v>2060</v>
      </c>
      <c r="W49" s="67">
        <f t="shared" si="27"/>
        <v>6180</v>
      </c>
      <c r="X49" s="45"/>
      <c r="Y49" s="48">
        <f t="shared" si="28"/>
        <v>24720</v>
      </c>
    </row>
    <row r="50" spans="1:25" ht="13" x14ac:dyDescent="0.15">
      <c r="A50" s="46"/>
      <c r="B50" s="56" t="s">
        <v>45</v>
      </c>
      <c r="C50" s="45"/>
      <c r="D50" s="57">
        <f>SUM(D45:D49)</f>
        <v>2071506.8900000001</v>
      </c>
      <c r="E50" s="58"/>
      <c r="F50" s="58"/>
      <c r="G50" s="58"/>
      <c r="H50" s="57">
        <f>SUM(H45:H49)</f>
        <v>228329.83</v>
      </c>
      <c r="I50" s="57">
        <f t="shared" ref="I50:J50" si="29">SUM(I45:I49)</f>
        <v>228329.83</v>
      </c>
      <c r="J50" s="57">
        <f t="shared" si="29"/>
        <v>228329.83</v>
      </c>
      <c r="K50" s="57">
        <f t="shared" si="24"/>
        <v>684989.49</v>
      </c>
      <c r="L50" s="57">
        <f>SUM(L45:L49)</f>
        <v>228329.83</v>
      </c>
      <c r="M50" s="57">
        <f t="shared" ref="M50:N50" si="30">SUM(M45:M49)</f>
        <v>228329.83</v>
      </c>
      <c r="N50" s="57">
        <f t="shared" si="30"/>
        <v>228329.83</v>
      </c>
      <c r="O50" s="57">
        <f t="shared" si="25"/>
        <v>684989.49</v>
      </c>
      <c r="P50" s="57">
        <f>SUM(P45:P49)</f>
        <v>228329.83</v>
      </c>
      <c r="Q50" s="57">
        <f t="shared" ref="Q50:R50" si="31">SUM(Q45:Q49)</f>
        <v>228329.83</v>
      </c>
      <c r="R50" s="57">
        <f t="shared" si="31"/>
        <v>228329.83</v>
      </c>
      <c r="S50" s="57">
        <f t="shared" si="26"/>
        <v>684989.49</v>
      </c>
      <c r="T50" s="57">
        <f>SUM(T45:T49)</f>
        <v>228329.83</v>
      </c>
      <c r="U50" s="57">
        <f t="shared" ref="U50:V50" si="32">SUM(U45:U49)</f>
        <v>228329.83</v>
      </c>
      <c r="V50" s="57">
        <f t="shared" si="32"/>
        <v>228329.83</v>
      </c>
      <c r="W50" s="57">
        <f t="shared" si="27"/>
        <v>684989.49</v>
      </c>
      <c r="X50" s="45"/>
      <c r="Y50" s="47">
        <f t="shared" si="28"/>
        <v>2739957.96</v>
      </c>
    </row>
    <row r="51" spans="1:25" ht="13" x14ac:dyDescent="0.15">
      <c r="A51" s="46"/>
      <c r="B51" s="53"/>
      <c r="C51" s="45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45"/>
    </row>
    <row r="52" spans="1:25" ht="13" x14ac:dyDescent="0.15">
      <c r="A52" s="68" t="s">
        <v>46</v>
      </c>
      <c r="B52" s="46"/>
      <c r="C52" s="45"/>
      <c r="D52" s="46"/>
      <c r="F52" s="2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5"/>
    </row>
    <row r="53" spans="1:25" ht="13" x14ac:dyDescent="0.15">
      <c r="A53" s="46"/>
      <c r="B53" s="46" t="s">
        <v>47</v>
      </c>
      <c r="C53" s="45"/>
      <c r="D53" s="65">
        <v>8725</v>
      </c>
      <c r="E53" s="66"/>
      <c r="F53" s="66"/>
      <c r="G53" s="66"/>
      <c r="H53" s="65">
        <v>772.5</v>
      </c>
      <c r="I53" s="65">
        <v>772.5</v>
      </c>
      <c r="J53" s="65">
        <v>772.5</v>
      </c>
      <c r="K53" s="67">
        <f t="shared" ref="K53:K60" si="33">SUM(H53:J53)</f>
        <v>2317.5</v>
      </c>
      <c r="L53" s="65">
        <v>772.5</v>
      </c>
      <c r="M53" s="65">
        <v>772.5</v>
      </c>
      <c r="N53" s="65">
        <v>772.5</v>
      </c>
      <c r="O53" s="67">
        <f t="shared" ref="O53:O60" si="34">SUM(L53:N53)</f>
        <v>2317.5</v>
      </c>
      <c r="P53" s="65">
        <v>772.5</v>
      </c>
      <c r="Q53" s="65">
        <v>772.5</v>
      </c>
      <c r="R53" s="65">
        <v>772.5</v>
      </c>
      <c r="S53" s="67">
        <f t="shared" ref="S53:S60" si="35">SUM(P53:R53)</f>
        <v>2317.5</v>
      </c>
      <c r="T53" s="65">
        <v>772.5</v>
      </c>
      <c r="U53" s="65">
        <v>772.5</v>
      </c>
      <c r="V53" s="65">
        <v>772.5</v>
      </c>
      <c r="W53" s="67">
        <f t="shared" ref="W53:W60" si="36">SUM(T53:V53)</f>
        <v>2317.5</v>
      </c>
      <c r="X53" s="45"/>
      <c r="Y53" s="47">
        <f t="shared" ref="Y53:Y60" si="37">SUM(K53,O53,S53,W53)</f>
        <v>9270</v>
      </c>
    </row>
    <row r="54" spans="1:25" ht="13" x14ac:dyDescent="0.15">
      <c r="A54" s="46"/>
      <c r="B54" s="46" t="s">
        <v>48</v>
      </c>
      <c r="C54" s="45"/>
      <c r="D54" s="65">
        <v>2200</v>
      </c>
      <c r="E54" s="66"/>
      <c r="F54" s="66"/>
      <c r="G54" s="66"/>
      <c r="H54" s="65">
        <v>8240</v>
      </c>
      <c r="I54" s="65">
        <v>8240</v>
      </c>
      <c r="J54" s="65">
        <v>8240</v>
      </c>
      <c r="K54" s="67">
        <f t="shared" si="33"/>
        <v>24720</v>
      </c>
      <c r="L54" s="65">
        <v>8240</v>
      </c>
      <c r="M54" s="65">
        <v>8240</v>
      </c>
      <c r="N54" s="65">
        <v>8240</v>
      </c>
      <c r="O54" s="67">
        <f t="shared" si="34"/>
        <v>24720</v>
      </c>
      <c r="P54" s="65">
        <v>8240</v>
      </c>
      <c r="Q54" s="65">
        <v>8240</v>
      </c>
      <c r="R54" s="65">
        <v>8240</v>
      </c>
      <c r="S54" s="67">
        <f t="shared" si="35"/>
        <v>24720</v>
      </c>
      <c r="T54" s="65">
        <v>8240</v>
      </c>
      <c r="U54" s="65">
        <v>8240</v>
      </c>
      <c r="V54" s="65">
        <v>8240</v>
      </c>
      <c r="W54" s="67">
        <f t="shared" si="36"/>
        <v>24720</v>
      </c>
      <c r="X54" s="45"/>
      <c r="Y54" s="47">
        <f t="shared" si="37"/>
        <v>98880</v>
      </c>
    </row>
    <row r="55" spans="1:25" ht="13" x14ac:dyDescent="0.15">
      <c r="A55" s="46"/>
      <c r="B55" s="46" t="s">
        <v>49</v>
      </c>
      <c r="C55" s="45"/>
      <c r="D55" s="65">
        <v>99720</v>
      </c>
      <c r="E55" s="66"/>
      <c r="F55" s="66"/>
      <c r="G55" s="66"/>
      <c r="H55" s="65">
        <v>15774.44</v>
      </c>
      <c r="I55" s="65">
        <v>15774.44</v>
      </c>
      <c r="J55" s="65">
        <v>15774.44</v>
      </c>
      <c r="K55" s="67">
        <f t="shared" si="33"/>
        <v>47323.32</v>
      </c>
      <c r="L55" s="65">
        <v>15774.44</v>
      </c>
      <c r="M55" s="65">
        <v>15774.44</v>
      </c>
      <c r="N55" s="65">
        <v>15774.44</v>
      </c>
      <c r="O55" s="67">
        <f t="shared" si="34"/>
        <v>47323.32</v>
      </c>
      <c r="P55" s="65">
        <v>15774.44</v>
      </c>
      <c r="Q55" s="65">
        <v>15774.44</v>
      </c>
      <c r="R55" s="65">
        <v>15774.44</v>
      </c>
      <c r="S55" s="67">
        <f t="shared" si="35"/>
        <v>47323.32</v>
      </c>
      <c r="T55" s="65">
        <v>15774.44</v>
      </c>
      <c r="U55" s="65">
        <v>15774.44</v>
      </c>
      <c r="V55" s="65">
        <v>15774.44</v>
      </c>
      <c r="W55" s="67">
        <f t="shared" si="36"/>
        <v>47323.32</v>
      </c>
      <c r="X55" s="45"/>
      <c r="Y55" s="47">
        <f t="shared" si="37"/>
        <v>189293.28</v>
      </c>
    </row>
    <row r="56" spans="1:25" ht="13" x14ac:dyDescent="0.15">
      <c r="A56" s="46"/>
      <c r="B56" s="46" t="s">
        <v>50</v>
      </c>
      <c r="C56" s="45"/>
      <c r="D56" s="65">
        <v>46810</v>
      </c>
      <c r="E56" s="66"/>
      <c r="F56" s="66"/>
      <c r="G56" s="66"/>
      <c r="H56" s="65">
        <v>3867.833333</v>
      </c>
      <c r="I56" s="65">
        <v>3867.833333</v>
      </c>
      <c r="J56" s="65">
        <v>3867.833333</v>
      </c>
      <c r="K56" s="67">
        <f t="shared" si="33"/>
        <v>11603.499999</v>
      </c>
      <c r="L56" s="65">
        <v>3867.833333</v>
      </c>
      <c r="M56" s="65">
        <v>3867.833333</v>
      </c>
      <c r="N56" s="65">
        <v>3867.833333</v>
      </c>
      <c r="O56" s="67">
        <f t="shared" si="34"/>
        <v>11603.499999</v>
      </c>
      <c r="P56" s="65">
        <v>3867.833333</v>
      </c>
      <c r="Q56" s="65">
        <v>3867.833333</v>
      </c>
      <c r="R56" s="65">
        <v>3867.833333</v>
      </c>
      <c r="S56" s="67">
        <f t="shared" si="35"/>
        <v>11603.499999</v>
      </c>
      <c r="T56" s="65">
        <v>3867.833333</v>
      </c>
      <c r="U56" s="65">
        <v>3867.833333</v>
      </c>
      <c r="V56" s="65">
        <v>3867.833333</v>
      </c>
      <c r="W56" s="67">
        <f t="shared" si="36"/>
        <v>11603.499999</v>
      </c>
      <c r="X56" s="45"/>
      <c r="Y56" s="47">
        <f t="shared" si="37"/>
        <v>46413.999995999999</v>
      </c>
    </row>
    <row r="57" spans="1:25" ht="13" x14ac:dyDescent="0.15">
      <c r="A57" s="46"/>
      <c r="B57" s="46" t="s">
        <v>51</v>
      </c>
      <c r="C57" s="45"/>
      <c r="D57" s="65">
        <v>13000</v>
      </c>
      <c r="E57" s="66"/>
      <c r="F57" s="66"/>
      <c r="G57" s="66"/>
      <c r="H57" s="65">
        <v>5150</v>
      </c>
      <c r="I57" s="65">
        <v>5150</v>
      </c>
      <c r="J57" s="65">
        <v>5150</v>
      </c>
      <c r="K57" s="67">
        <f t="shared" si="33"/>
        <v>15450</v>
      </c>
      <c r="L57" s="65">
        <v>5150</v>
      </c>
      <c r="M57" s="65">
        <v>5150</v>
      </c>
      <c r="N57" s="65">
        <v>5150</v>
      </c>
      <c r="O57" s="67">
        <f t="shared" si="34"/>
        <v>15450</v>
      </c>
      <c r="P57" s="65">
        <v>5150</v>
      </c>
      <c r="Q57" s="65">
        <v>5150</v>
      </c>
      <c r="R57" s="65">
        <v>5150</v>
      </c>
      <c r="S57" s="67">
        <f t="shared" si="35"/>
        <v>15450</v>
      </c>
      <c r="T57" s="65">
        <v>5150</v>
      </c>
      <c r="U57" s="65">
        <v>5150</v>
      </c>
      <c r="V57" s="65">
        <v>5150</v>
      </c>
      <c r="W57" s="67">
        <f t="shared" si="36"/>
        <v>15450</v>
      </c>
      <c r="X57" s="45"/>
      <c r="Y57" s="47">
        <f t="shared" si="37"/>
        <v>61800</v>
      </c>
    </row>
    <row r="58" spans="1:25" ht="13" x14ac:dyDescent="0.15">
      <c r="A58" s="46"/>
      <c r="B58" s="46" t="s">
        <v>52</v>
      </c>
      <c r="C58" s="45"/>
      <c r="D58" s="65">
        <v>3500</v>
      </c>
      <c r="E58" s="66"/>
      <c r="F58" s="66"/>
      <c r="G58" s="66"/>
      <c r="H58" s="65">
        <v>275.25</v>
      </c>
      <c r="I58" s="65">
        <v>275.25</v>
      </c>
      <c r="J58" s="65">
        <v>275.25</v>
      </c>
      <c r="K58" s="67">
        <f t="shared" si="33"/>
        <v>825.75</v>
      </c>
      <c r="L58" s="65">
        <v>275.25</v>
      </c>
      <c r="M58" s="65">
        <v>275.25</v>
      </c>
      <c r="N58" s="65">
        <v>275.25</v>
      </c>
      <c r="O58" s="67">
        <f t="shared" si="34"/>
        <v>825.75</v>
      </c>
      <c r="P58" s="65">
        <v>275.25</v>
      </c>
      <c r="Q58" s="65">
        <v>275.25</v>
      </c>
      <c r="R58" s="65">
        <v>275.25</v>
      </c>
      <c r="S58" s="67">
        <f t="shared" si="35"/>
        <v>825.75</v>
      </c>
      <c r="T58" s="65">
        <v>275.25</v>
      </c>
      <c r="U58" s="65">
        <v>275.25</v>
      </c>
      <c r="V58" s="65">
        <v>275.25</v>
      </c>
      <c r="W58" s="67">
        <f t="shared" si="36"/>
        <v>825.75</v>
      </c>
      <c r="X58" s="45"/>
      <c r="Y58" s="47">
        <f t="shared" si="37"/>
        <v>3303</v>
      </c>
    </row>
    <row r="59" spans="1:25" ht="13" x14ac:dyDescent="0.15">
      <c r="A59" s="46"/>
      <c r="B59" s="46" t="s">
        <v>53</v>
      </c>
      <c r="C59" s="45"/>
      <c r="D59" s="65">
        <v>55400</v>
      </c>
      <c r="E59" s="66"/>
      <c r="F59" s="66"/>
      <c r="G59" s="66"/>
      <c r="H59" s="65">
        <v>4500</v>
      </c>
      <c r="I59" s="65">
        <v>4500</v>
      </c>
      <c r="J59" s="65">
        <v>4500</v>
      </c>
      <c r="K59" s="67">
        <f t="shared" si="33"/>
        <v>13500</v>
      </c>
      <c r="L59" s="65">
        <v>4500</v>
      </c>
      <c r="M59" s="65">
        <v>4500</v>
      </c>
      <c r="N59" s="65">
        <v>4500</v>
      </c>
      <c r="O59" s="67">
        <f t="shared" si="34"/>
        <v>13500</v>
      </c>
      <c r="P59" s="65">
        <v>4500</v>
      </c>
      <c r="Q59" s="65">
        <v>4500</v>
      </c>
      <c r="R59" s="65">
        <v>4500</v>
      </c>
      <c r="S59" s="67">
        <f t="shared" si="35"/>
        <v>13500</v>
      </c>
      <c r="T59" s="65">
        <v>4500</v>
      </c>
      <c r="U59" s="65">
        <v>4500</v>
      </c>
      <c r="V59" s="65">
        <v>4500</v>
      </c>
      <c r="W59" s="67">
        <f t="shared" si="36"/>
        <v>13500</v>
      </c>
      <c r="X59" s="45"/>
      <c r="Y59" s="48">
        <f t="shared" si="37"/>
        <v>54000</v>
      </c>
    </row>
    <row r="60" spans="1:25" ht="13" x14ac:dyDescent="0.15">
      <c r="A60" s="46"/>
      <c r="B60" s="56" t="s">
        <v>54</v>
      </c>
      <c r="C60" s="45"/>
      <c r="D60" s="57">
        <f>SUM(D53:D59)</f>
        <v>229355</v>
      </c>
      <c r="E60" s="58"/>
      <c r="F60" s="58"/>
      <c r="G60" s="58"/>
      <c r="H60" s="57">
        <f>SUM(H53:H59)</f>
        <v>38580.023333000005</v>
      </c>
      <c r="I60" s="57">
        <f t="shared" ref="I60:J60" si="38">SUM(I53:I59)</f>
        <v>38580.023333000005</v>
      </c>
      <c r="J60" s="57">
        <f t="shared" si="38"/>
        <v>38580.023333000005</v>
      </c>
      <c r="K60" s="57">
        <f t="shared" si="33"/>
        <v>115740.06999900001</v>
      </c>
      <c r="L60" s="57">
        <f>SUM(L53:L59)</f>
        <v>38580.023333000005</v>
      </c>
      <c r="M60" s="57">
        <f t="shared" ref="M60:N60" si="39">SUM(M53:M59)</f>
        <v>38580.023333000005</v>
      </c>
      <c r="N60" s="57">
        <f t="shared" si="39"/>
        <v>38580.023333000005</v>
      </c>
      <c r="O60" s="57">
        <f t="shared" si="34"/>
        <v>115740.06999900001</v>
      </c>
      <c r="P60" s="57">
        <f>SUM(P53:P59)</f>
        <v>38580.023333000005</v>
      </c>
      <c r="Q60" s="57">
        <f t="shared" ref="Q60:R60" si="40">SUM(Q53:Q59)</f>
        <v>38580.023333000005</v>
      </c>
      <c r="R60" s="57">
        <f t="shared" si="40"/>
        <v>38580.023333000005</v>
      </c>
      <c r="S60" s="57">
        <f t="shared" si="35"/>
        <v>115740.06999900001</v>
      </c>
      <c r="T60" s="57">
        <f>SUM(T53:T59)</f>
        <v>38580.023333000005</v>
      </c>
      <c r="U60" s="57">
        <f t="shared" ref="U60:V60" si="41">SUM(U53:U59)</f>
        <v>38580.023333000005</v>
      </c>
      <c r="V60" s="57">
        <f t="shared" si="41"/>
        <v>38580.023333000005</v>
      </c>
      <c r="W60" s="57">
        <f t="shared" si="36"/>
        <v>115740.06999900001</v>
      </c>
      <c r="X60" s="45"/>
      <c r="Y60" s="47">
        <f t="shared" si="37"/>
        <v>462960.27999600006</v>
      </c>
    </row>
    <row r="61" spans="1:25" ht="13" x14ac:dyDescent="0.15">
      <c r="A61" s="46"/>
      <c r="B61" s="53"/>
      <c r="C61" s="45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45"/>
    </row>
    <row r="62" spans="1:25" ht="13" x14ac:dyDescent="0.15">
      <c r="A62" s="68" t="s">
        <v>55</v>
      </c>
      <c r="B62" s="46"/>
      <c r="C62" s="45"/>
      <c r="D62" s="67"/>
      <c r="E62" s="66"/>
      <c r="F62" s="66"/>
      <c r="G62" s="66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45"/>
    </row>
    <row r="63" spans="1:25" ht="13" x14ac:dyDescent="0.15">
      <c r="A63" s="46"/>
      <c r="B63" s="46" t="s">
        <v>56</v>
      </c>
      <c r="C63" s="45"/>
      <c r="D63" s="65">
        <v>65484.531000000003</v>
      </c>
      <c r="E63" s="66"/>
      <c r="F63" s="66"/>
      <c r="G63" s="66"/>
      <c r="H63" s="65">
        <v>10485</v>
      </c>
      <c r="I63" s="65">
        <v>10485</v>
      </c>
      <c r="J63" s="65">
        <v>10485</v>
      </c>
      <c r="K63" s="67">
        <f t="shared" ref="K63:K70" si="42">SUM(H63:J63)</f>
        <v>31455</v>
      </c>
      <c r="L63" s="65">
        <v>10485</v>
      </c>
      <c r="M63" s="65">
        <v>10485</v>
      </c>
      <c r="N63" s="65">
        <v>10485</v>
      </c>
      <c r="O63" s="67">
        <f t="shared" ref="O63:O70" si="43">SUM(L63:N63)</f>
        <v>31455</v>
      </c>
      <c r="P63" s="65">
        <v>10485</v>
      </c>
      <c r="Q63" s="65">
        <v>10485</v>
      </c>
      <c r="R63" s="65">
        <v>10485</v>
      </c>
      <c r="S63" s="67">
        <f t="shared" ref="S63:S70" si="44">SUM(P63:R63)</f>
        <v>31455</v>
      </c>
      <c r="T63" s="65">
        <v>10485</v>
      </c>
      <c r="U63" s="65">
        <v>10485</v>
      </c>
      <c r="V63" s="65">
        <v>10485</v>
      </c>
      <c r="W63" s="67">
        <f t="shared" ref="W63:W70" si="45">SUM(T63:V63)</f>
        <v>31455</v>
      </c>
      <c r="X63" s="45"/>
      <c r="Y63" s="47">
        <f t="shared" ref="Y63:Y72" si="46">SUM(K63,O63,S63,W63)</f>
        <v>125820</v>
      </c>
    </row>
    <row r="64" spans="1:25" ht="13" x14ac:dyDescent="0.15">
      <c r="A64" s="46"/>
      <c r="B64" s="46" t="s">
        <v>57</v>
      </c>
      <c r="C64" s="45"/>
      <c r="D64" s="65">
        <v>0</v>
      </c>
      <c r="E64" s="66"/>
      <c r="F64" s="66"/>
      <c r="G64" s="66"/>
      <c r="H64" s="65">
        <v>1666.67</v>
      </c>
      <c r="I64" s="65">
        <v>1666.67</v>
      </c>
      <c r="J64" s="65">
        <v>1666.67</v>
      </c>
      <c r="K64" s="67">
        <f t="shared" si="42"/>
        <v>5000.01</v>
      </c>
      <c r="L64" s="65">
        <v>1666.67</v>
      </c>
      <c r="M64" s="65">
        <v>1666.67</v>
      </c>
      <c r="N64" s="65">
        <v>1666.67</v>
      </c>
      <c r="O64" s="67">
        <f t="shared" si="43"/>
        <v>5000.01</v>
      </c>
      <c r="P64" s="65">
        <v>1666.67</v>
      </c>
      <c r="Q64" s="65">
        <v>1666.67</v>
      </c>
      <c r="R64" s="65">
        <v>1666.67</v>
      </c>
      <c r="S64" s="67">
        <f t="shared" si="44"/>
        <v>5000.01</v>
      </c>
      <c r="T64" s="65">
        <v>1666.67</v>
      </c>
      <c r="U64" s="65">
        <v>1666.67</v>
      </c>
      <c r="V64" s="65">
        <v>1666.67</v>
      </c>
      <c r="W64" s="67">
        <f t="shared" si="45"/>
        <v>5000.01</v>
      </c>
      <c r="X64" s="45"/>
      <c r="Y64" s="47">
        <f t="shared" si="46"/>
        <v>20000.04</v>
      </c>
    </row>
    <row r="65" spans="1:25" ht="13" x14ac:dyDescent="0.15">
      <c r="A65" s="46"/>
      <c r="B65" s="46" t="s">
        <v>58</v>
      </c>
      <c r="C65" s="45"/>
      <c r="D65" s="65">
        <v>691209.72147489409</v>
      </c>
      <c r="E65" s="66"/>
      <c r="F65" s="66"/>
      <c r="G65" s="66"/>
      <c r="H65" s="65">
        <v>36750</v>
      </c>
      <c r="I65" s="65">
        <v>36750</v>
      </c>
      <c r="J65" s="65">
        <v>36750</v>
      </c>
      <c r="K65" s="67">
        <f t="shared" si="42"/>
        <v>110250</v>
      </c>
      <c r="L65" s="65">
        <v>36750</v>
      </c>
      <c r="M65" s="65">
        <v>36750</v>
      </c>
      <c r="N65" s="65">
        <v>36750</v>
      </c>
      <c r="O65" s="67">
        <f t="shared" si="43"/>
        <v>110250</v>
      </c>
      <c r="P65" s="65">
        <v>36750</v>
      </c>
      <c r="Q65" s="65">
        <v>36750</v>
      </c>
      <c r="R65" s="65">
        <v>36750</v>
      </c>
      <c r="S65" s="67">
        <f t="shared" si="44"/>
        <v>110250</v>
      </c>
      <c r="T65" s="65">
        <v>36750</v>
      </c>
      <c r="U65" s="65">
        <v>36750</v>
      </c>
      <c r="V65" s="65">
        <v>36750</v>
      </c>
      <c r="W65" s="67">
        <f t="shared" si="45"/>
        <v>110250</v>
      </c>
      <c r="X65" s="45"/>
      <c r="Y65" s="47">
        <f t="shared" si="46"/>
        <v>441000</v>
      </c>
    </row>
    <row r="66" spans="1:25" ht="13" x14ac:dyDescent="0.15">
      <c r="A66" s="46"/>
      <c r="B66" s="46" t="s">
        <v>59</v>
      </c>
      <c r="C66" s="45"/>
      <c r="D66" s="65">
        <v>105334.64130059996</v>
      </c>
      <c r="E66" s="66"/>
      <c r="F66" s="66"/>
      <c r="G66" s="66"/>
      <c r="H66" s="65">
        <v>10564.52</v>
      </c>
      <c r="I66" s="65">
        <v>10564.52</v>
      </c>
      <c r="J66" s="65">
        <v>10564.52</v>
      </c>
      <c r="K66" s="67">
        <f t="shared" si="42"/>
        <v>31693.56</v>
      </c>
      <c r="L66" s="65">
        <v>10564.52</v>
      </c>
      <c r="M66" s="65">
        <v>10564.52</v>
      </c>
      <c r="N66" s="65">
        <v>10564.52</v>
      </c>
      <c r="O66" s="67">
        <f t="shared" si="43"/>
        <v>31693.56</v>
      </c>
      <c r="P66" s="65">
        <v>10564.52</v>
      </c>
      <c r="Q66" s="65">
        <v>10564.52</v>
      </c>
      <c r="R66" s="65">
        <v>10564.52</v>
      </c>
      <c r="S66" s="67">
        <f t="shared" si="44"/>
        <v>31693.56</v>
      </c>
      <c r="T66" s="65">
        <v>10564.52</v>
      </c>
      <c r="U66" s="65">
        <v>10564.52</v>
      </c>
      <c r="V66" s="65">
        <v>10564.52</v>
      </c>
      <c r="W66" s="67">
        <f t="shared" si="45"/>
        <v>31693.56</v>
      </c>
      <c r="X66" s="45"/>
      <c r="Y66" s="47">
        <f t="shared" si="46"/>
        <v>126774.24</v>
      </c>
    </row>
    <row r="67" spans="1:25" ht="13" x14ac:dyDescent="0.15">
      <c r="A67" s="46"/>
      <c r="B67" s="46" t="s">
        <v>60</v>
      </c>
      <c r="C67" s="45"/>
      <c r="D67" s="65">
        <v>1244165.0248729999</v>
      </c>
      <c r="E67" s="66"/>
      <c r="F67" s="66"/>
      <c r="G67" s="66"/>
      <c r="H67" s="65">
        <v>106665.44</v>
      </c>
      <c r="I67" s="65">
        <v>106665.44</v>
      </c>
      <c r="J67" s="65">
        <v>106665.44</v>
      </c>
      <c r="K67" s="67">
        <f t="shared" si="42"/>
        <v>319996.32</v>
      </c>
      <c r="L67" s="65">
        <v>106665.44</v>
      </c>
      <c r="M67" s="65">
        <v>106665.44</v>
      </c>
      <c r="N67" s="65">
        <v>106665.44</v>
      </c>
      <c r="O67" s="67">
        <f t="shared" si="43"/>
        <v>319996.32</v>
      </c>
      <c r="P67" s="65">
        <v>106665.44</v>
      </c>
      <c r="Q67" s="65">
        <v>106665.44</v>
      </c>
      <c r="R67" s="65">
        <v>106665.44</v>
      </c>
      <c r="S67" s="67">
        <f t="shared" si="44"/>
        <v>319996.32</v>
      </c>
      <c r="T67" s="65">
        <v>106665.44</v>
      </c>
      <c r="U67" s="65">
        <v>106665.44</v>
      </c>
      <c r="V67" s="65">
        <v>106665.44</v>
      </c>
      <c r="W67" s="67">
        <f t="shared" si="45"/>
        <v>319996.32</v>
      </c>
      <c r="X67" s="45"/>
      <c r="Y67" s="47">
        <f t="shared" si="46"/>
        <v>1279985.28</v>
      </c>
    </row>
    <row r="68" spans="1:25" ht="13" x14ac:dyDescent="0.15">
      <c r="A68" s="46"/>
      <c r="B68" s="46" t="s">
        <v>68</v>
      </c>
      <c r="C68" s="45"/>
      <c r="D68" s="65">
        <v>5100</v>
      </c>
      <c r="E68" s="66"/>
      <c r="F68" s="66"/>
      <c r="G68" s="66"/>
      <c r="H68" s="65">
        <v>583</v>
      </c>
      <c r="I68" s="65">
        <v>583</v>
      </c>
      <c r="J68" s="65">
        <v>583</v>
      </c>
      <c r="K68" s="67"/>
      <c r="L68" s="65">
        <v>583</v>
      </c>
      <c r="M68" s="65">
        <v>583</v>
      </c>
      <c r="N68" s="65">
        <v>583</v>
      </c>
      <c r="O68" s="67"/>
      <c r="P68" s="65">
        <v>583</v>
      </c>
      <c r="Q68" s="65">
        <v>583</v>
      </c>
      <c r="R68" s="65">
        <v>583</v>
      </c>
      <c r="S68" s="67"/>
      <c r="T68" s="65">
        <v>583</v>
      </c>
      <c r="U68" s="65">
        <v>583</v>
      </c>
      <c r="V68" s="65">
        <v>583</v>
      </c>
      <c r="W68" s="67"/>
      <c r="X68" s="45"/>
      <c r="Y68" s="47">
        <f t="shared" si="46"/>
        <v>0</v>
      </c>
    </row>
    <row r="69" spans="1:25" ht="13" x14ac:dyDescent="0.15">
      <c r="A69" s="46"/>
      <c r="B69" s="46" t="s">
        <v>61</v>
      </c>
      <c r="C69" s="45"/>
      <c r="D69" s="65">
        <v>166008.08293400001</v>
      </c>
      <c r="E69" s="66"/>
      <c r="F69" s="66"/>
      <c r="G69" s="66"/>
      <c r="H69" s="65">
        <v>8257.5</v>
      </c>
      <c r="I69" s="65">
        <v>8257.5</v>
      </c>
      <c r="J69" s="65">
        <v>8257.5</v>
      </c>
      <c r="K69" s="67">
        <f t="shared" si="42"/>
        <v>24772.5</v>
      </c>
      <c r="L69" s="65">
        <v>8257.5</v>
      </c>
      <c r="M69" s="65">
        <v>8257.5</v>
      </c>
      <c r="N69" s="65">
        <v>8257.5</v>
      </c>
      <c r="O69" s="67">
        <f t="shared" si="43"/>
        <v>24772.5</v>
      </c>
      <c r="P69" s="65">
        <v>8257.5</v>
      </c>
      <c r="Q69" s="65">
        <v>8257.5</v>
      </c>
      <c r="R69" s="65">
        <v>8257.5</v>
      </c>
      <c r="S69" s="67">
        <f t="shared" si="44"/>
        <v>24772.5</v>
      </c>
      <c r="T69" s="65">
        <v>8257.5</v>
      </c>
      <c r="U69" s="65">
        <v>8257.5</v>
      </c>
      <c r="V69" s="65">
        <v>8257.5</v>
      </c>
      <c r="W69" s="67">
        <f t="shared" si="45"/>
        <v>24772.5</v>
      </c>
      <c r="X69" s="45"/>
      <c r="Y69" s="48">
        <f t="shared" si="46"/>
        <v>99090</v>
      </c>
    </row>
    <row r="70" spans="1:25" ht="13" x14ac:dyDescent="0.15">
      <c r="A70" s="46"/>
      <c r="B70" s="69" t="s">
        <v>62</v>
      </c>
      <c r="C70" s="45"/>
      <c r="D70" s="70">
        <f>SUM(D63:D69)</f>
        <v>2277302.001582494</v>
      </c>
      <c r="E70" s="58"/>
      <c r="F70" s="58"/>
      <c r="G70" s="58"/>
      <c r="H70" s="70">
        <f>SUM(H63:H69)</f>
        <v>174972.13</v>
      </c>
      <c r="I70" s="70">
        <f>SUM(I63:I69)</f>
        <v>174972.13</v>
      </c>
      <c r="J70" s="70">
        <f>SUM(J63:J69)</f>
        <v>174972.13</v>
      </c>
      <c r="K70" s="70">
        <f t="shared" si="42"/>
        <v>524916.39</v>
      </c>
      <c r="L70" s="70">
        <f>SUM(L63:L69)</f>
        <v>174972.13</v>
      </c>
      <c r="M70" s="70">
        <f>SUM(M63:M69)</f>
        <v>174972.13</v>
      </c>
      <c r="N70" s="70">
        <f>SUM(N63:N69)</f>
        <v>174972.13</v>
      </c>
      <c r="O70" s="70">
        <f t="shared" si="43"/>
        <v>524916.39</v>
      </c>
      <c r="P70" s="70">
        <f>SUM(P63:P69)</f>
        <v>174972.13</v>
      </c>
      <c r="Q70" s="70">
        <f>SUM(Q63:Q69)</f>
        <v>174972.13</v>
      </c>
      <c r="R70" s="70">
        <f>SUM(R63:R69)</f>
        <v>174972.13</v>
      </c>
      <c r="S70" s="70">
        <f t="shared" si="44"/>
        <v>524916.39</v>
      </c>
      <c r="T70" s="70">
        <f>SUM(T63:T69)</f>
        <v>174972.13</v>
      </c>
      <c r="U70" s="70">
        <f>SUM(U63:U69)</f>
        <v>174972.13</v>
      </c>
      <c r="V70" s="70">
        <f>SUM(V63:V69)</f>
        <v>174972.13</v>
      </c>
      <c r="W70" s="70">
        <f t="shared" si="45"/>
        <v>524916.39</v>
      </c>
      <c r="X70" s="45"/>
      <c r="Y70" s="48">
        <f t="shared" si="46"/>
        <v>2099665.56</v>
      </c>
    </row>
    <row r="71" spans="1:25" ht="13" x14ac:dyDescent="0.15">
      <c r="A71" s="46"/>
      <c r="B71" s="56" t="s">
        <v>63</v>
      </c>
      <c r="C71" s="45"/>
      <c r="D71" s="57">
        <f>D70+D60+D50+D42+D33</f>
        <v>12831697.563831039</v>
      </c>
      <c r="E71" s="58"/>
      <c r="F71" s="58"/>
      <c r="G71" s="58"/>
      <c r="H71" s="57">
        <f t="shared" ref="H71:W71" si="47">H70+H60+H50+H42+H33</f>
        <v>1139997.4950059999</v>
      </c>
      <c r="I71" s="57">
        <f t="shared" si="47"/>
        <v>1139997.4950059999</v>
      </c>
      <c r="J71" s="57">
        <f t="shared" si="47"/>
        <v>1139997.4950059999</v>
      </c>
      <c r="K71" s="57">
        <f t="shared" si="47"/>
        <v>3419992.485018</v>
      </c>
      <c r="L71" s="57">
        <f t="shared" si="47"/>
        <v>1139997.4950059999</v>
      </c>
      <c r="M71" s="57">
        <f t="shared" si="47"/>
        <v>1139997.4950059999</v>
      </c>
      <c r="N71" s="57">
        <f t="shared" si="47"/>
        <v>1139997.4950059999</v>
      </c>
      <c r="O71" s="57">
        <f t="shared" si="47"/>
        <v>3419992.485018</v>
      </c>
      <c r="P71" s="57">
        <f t="shared" si="47"/>
        <v>1139997.4950059999</v>
      </c>
      <c r="Q71" s="57">
        <f t="shared" si="47"/>
        <v>1139997.4950059999</v>
      </c>
      <c r="R71" s="57">
        <f t="shared" si="47"/>
        <v>1139997.4950059999</v>
      </c>
      <c r="S71" s="57">
        <f t="shared" si="47"/>
        <v>3419992.485018</v>
      </c>
      <c r="T71" s="57">
        <f t="shared" si="47"/>
        <v>1139997.4950059999</v>
      </c>
      <c r="U71" s="57">
        <f t="shared" si="47"/>
        <v>1139997.4950059999</v>
      </c>
      <c r="V71" s="57">
        <f t="shared" si="47"/>
        <v>1139997.4950059999</v>
      </c>
      <c r="W71" s="71">
        <f t="shared" si="47"/>
        <v>3419992.485018</v>
      </c>
      <c r="X71" s="45"/>
      <c r="Y71" s="48">
        <f t="shared" si="46"/>
        <v>13679969.940072</v>
      </c>
    </row>
    <row r="72" spans="1:25" ht="12.75" customHeight="1" x14ac:dyDescent="0.15">
      <c r="A72" s="59" t="s">
        <v>64</v>
      </c>
      <c r="B72" s="56"/>
      <c r="C72" s="45"/>
      <c r="D72" s="57">
        <f>D15-D71</f>
        <v>119110.72956896015</v>
      </c>
      <c r="E72" s="58"/>
      <c r="F72" s="58"/>
      <c r="G72" s="58"/>
      <c r="H72" s="57">
        <f t="shared" ref="H72:W72" si="48">H15-H71</f>
        <v>5917.0949940001592</v>
      </c>
      <c r="I72" s="57">
        <f t="shared" si="48"/>
        <v>5917.0949940001592</v>
      </c>
      <c r="J72" s="57">
        <f t="shared" si="48"/>
        <v>5917.0949940001592</v>
      </c>
      <c r="K72" s="57">
        <f t="shared" si="48"/>
        <v>17751.284982000478</v>
      </c>
      <c r="L72" s="57">
        <f t="shared" si="48"/>
        <v>5917.0949940001592</v>
      </c>
      <c r="M72" s="57">
        <f t="shared" si="48"/>
        <v>5917.0949940001592</v>
      </c>
      <c r="N72" s="57">
        <f t="shared" si="48"/>
        <v>5917.0949940001592</v>
      </c>
      <c r="O72" s="57">
        <f t="shared" si="48"/>
        <v>17751.284982000478</v>
      </c>
      <c r="P72" s="57">
        <f t="shared" si="48"/>
        <v>5917.0949940001592</v>
      </c>
      <c r="Q72" s="57">
        <f t="shared" si="48"/>
        <v>5917.0949940001592</v>
      </c>
      <c r="R72" s="57">
        <f t="shared" si="48"/>
        <v>5917.0949940001592</v>
      </c>
      <c r="S72" s="57">
        <f t="shared" si="48"/>
        <v>17751.284982000478</v>
      </c>
      <c r="T72" s="57">
        <f t="shared" si="48"/>
        <v>5917.0949940001592</v>
      </c>
      <c r="U72" s="57">
        <f t="shared" si="48"/>
        <v>5917.0949940001592</v>
      </c>
      <c r="V72" s="57">
        <f t="shared" si="48"/>
        <v>5917.0949940001592</v>
      </c>
      <c r="W72" s="57">
        <f t="shared" si="48"/>
        <v>17751.284982000478</v>
      </c>
      <c r="X72" s="45"/>
      <c r="Y72" s="47">
        <f t="shared" si="46"/>
        <v>71005.13992800191</v>
      </c>
    </row>
    <row r="73" spans="1:25" ht="12.75" customHeight="1" x14ac:dyDescent="0.15">
      <c r="A73" s="59"/>
      <c r="B73" s="53"/>
      <c r="C73" s="45"/>
      <c r="D73" s="72"/>
      <c r="E73" s="58"/>
      <c r="F73" s="58"/>
      <c r="G73" s="58"/>
      <c r="H73" s="72"/>
      <c r="I73" s="72"/>
      <c r="J73" s="72"/>
      <c r="K73" s="58"/>
      <c r="L73" s="72"/>
      <c r="M73" s="72"/>
      <c r="N73" s="72"/>
      <c r="O73" s="58"/>
      <c r="P73" s="72"/>
      <c r="Q73" s="72"/>
      <c r="R73" s="72"/>
      <c r="S73" s="58"/>
      <c r="T73" s="72"/>
      <c r="U73" s="72"/>
      <c r="V73" s="72"/>
      <c r="W73" s="58"/>
      <c r="X73" s="45"/>
    </row>
    <row r="74" spans="1:25" ht="12.75" customHeight="1" x14ac:dyDescent="0.15">
      <c r="A74" s="46"/>
      <c r="B74" s="46" t="s">
        <v>65</v>
      </c>
      <c r="C74" s="45"/>
      <c r="D74" s="65">
        <v>94000</v>
      </c>
      <c r="E74" s="66"/>
      <c r="F74" s="66"/>
      <c r="G74" s="66"/>
      <c r="H74" s="65">
        <v>2916.67</v>
      </c>
      <c r="I74" s="65">
        <v>2916.67</v>
      </c>
      <c r="J74" s="65">
        <v>2916.67</v>
      </c>
      <c r="K74" s="67">
        <f t="shared" ref="K74" si="49">SUM(H74:J74)</f>
        <v>8750.01</v>
      </c>
      <c r="L74" s="65">
        <v>2916.67</v>
      </c>
      <c r="M74" s="65">
        <v>2916.67</v>
      </c>
      <c r="N74" s="65">
        <v>2916.67</v>
      </c>
      <c r="O74" s="67">
        <f t="shared" ref="O74" si="50">SUM(L74:N74)</f>
        <v>8750.01</v>
      </c>
      <c r="P74" s="65">
        <v>2916.67</v>
      </c>
      <c r="Q74" s="65">
        <v>2916.67</v>
      </c>
      <c r="R74" s="65">
        <v>2916.67</v>
      </c>
      <c r="S74" s="67">
        <f t="shared" ref="S74" si="51">SUM(P74:R74)</f>
        <v>8750.01</v>
      </c>
      <c r="T74" s="65">
        <v>2916.67</v>
      </c>
      <c r="U74" s="65">
        <v>2916.67</v>
      </c>
      <c r="V74" s="65">
        <v>2916.67</v>
      </c>
      <c r="W74" s="67">
        <f t="shared" ref="W74" si="52">SUM(T74:V74)</f>
        <v>8750.01</v>
      </c>
      <c r="X74" s="45"/>
      <c r="Y74" s="48">
        <f t="shared" ref="Y74:Y75" si="53">SUM(K74,O74,S74,W74)</f>
        <v>35000.04</v>
      </c>
    </row>
    <row r="75" spans="1:25" ht="13" x14ac:dyDescent="0.15">
      <c r="A75" s="59" t="s">
        <v>66</v>
      </c>
      <c r="B75" s="56"/>
      <c r="C75" s="45"/>
      <c r="D75" s="105">
        <f>D72-D74</f>
        <v>25110.729568960145</v>
      </c>
      <c r="E75" s="106"/>
      <c r="F75" s="106"/>
      <c r="G75" s="106"/>
      <c r="H75" s="105">
        <f t="shared" ref="H75:W75" si="54">H72-H74</f>
        <v>3000.4249940001591</v>
      </c>
      <c r="I75" s="105">
        <f t="shared" si="54"/>
        <v>3000.4249940001591</v>
      </c>
      <c r="J75" s="105">
        <f t="shared" si="54"/>
        <v>3000.4249940001591</v>
      </c>
      <c r="K75" s="105">
        <f t="shared" si="54"/>
        <v>9001.2749820004774</v>
      </c>
      <c r="L75" s="105">
        <f t="shared" si="54"/>
        <v>3000.4249940001591</v>
      </c>
      <c r="M75" s="105">
        <f t="shared" si="54"/>
        <v>3000.4249940001591</v>
      </c>
      <c r="N75" s="105">
        <f t="shared" si="54"/>
        <v>3000.4249940001591</v>
      </c>
      <c r="O75" s="105">
        <f t="shared" si="54"/>
        <v>9001.2749820004774</v>
      </c>
      <c r="P75" s="105">
        <f t="shared" si="54"/>
        <v>3000.4249940001591</v>
      </c>
      <c r="Q75" s="105">
        <f t="shared" si="54"/>
        <v>3000.4249940001591</v>
      </c>
      <c r="R75" s="105">
        <f t="shared" si="54"/>
        <v>3000.4249940001591</v>
      </c>
      <c r="S75" s="105">
        <f t="shared" si="54"/>
        <v>9001.2749820004774</v>
      </c>
      <c r="T75" s="105">
        <f t="shared" si="54"/>
        <v>3000.4249940001591</v>
      </c>
      <c r="U75" s="105">
        <f t="shared" si="54"/>
        <v>3000.4249940001591</v>
      </c>
      <c r="V75" s="105">
        <f t="shared" si="54"/>
        <v>3000.4249940001591</v>
      </c>
      <c r="W75" s="105">
        <f t="shared" si="54"/>
        <v>9001.2749820004774</v>
      </c>
      <c r="X75" s="107"/>
      <c r="Y75" s="108">
        <f t="shared" si="53"/>
        <v>36005.09992800191</v>
      </c>
    </row>
  </sheetData>
  <pageMargins left="0.75" right="0.35" top="0.5" bottom="0.5" header="0.5" footer="0.5"/>
  <pageSetup scale="37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AA81"/>
  <sheetViews>
    <sheetView showGridLines="0" workbookViewId="0">
      <selection activeCell="F4" sqref="F4:U4"/>
    </sheetView>
  </sheetViews>
  <sheetFormatPr baseColWidth="10" defaultColWidth="9.1640625" defaultRowHeight="12.75" customHeight="1" x14ac:dyDescent="0.15"/>
  <cols>
    <col min="1" max="1" width="1.83203125" style="43" customWidth="1"/>
    <col min="2" max="2" width="30.5" style="43" customWidth="1"/>
    <col min="3" max="3" width="2.83203125" style="43" customWidth="1"/>
    <col min="4" max="4" width="10.6640625" style="43" customWidth="1"/>
    <col min="5" max="5" width="2.83203125" style="2" customWidth="1"/>
    <col min="6" max="21" width="10.6640625" style="43" customWidth="1"/>
    <col min="22" max="22" width="2.6640625" style="43" customWidth="1"/>
    <col min="23" max="25" width="9.6640625" style="43" bestFit="1" customWidth="1"/>
    <col min="26" max="16384" width="9.1640625" style="43"/>
  </cols>
  <sheetData>
    <row r="1" spans="1:27" ht="12.75" customHeight="1" x14ac:dyDescent="0.15">
      <c r="A1" s="62" t="str">
        <f>'Cover Sheet'!A2</f>
        <v>Democracy Prep Congress Heights</v>
      </c>
    </row>
    <row r="2" spans="1:27" ht="13" x14ac:dyDescent="0.15">
      <c r="A2" s="43" t="str">
        <f>'Cover Sheet'!A8&amp;" "&amp;'Cover Sheet'!$A$9&amp;" Financials"</f>
        <v>2018-19 1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7"/>
    </row>
    <row r="3" spans="1:27" ht="13" x14ac:dyDescent="0.15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7" ht="13" x14ac:dyDescent="0.15">
      <c r="A4" s="2"/>
      <c r="B4" s="2"/>
      <c r="C4" s="45"/>
      <c r="D4" s="49" t="s">
        <v>182</v>
      </c>
      <c r="E4" s="50"/>
      <c r="F4" s="49" t="s">
        <v>170</v>
      </c>
      <c r="G4" s="49" t="s">
        <v>171</v>
      </c>
      <c r="H4" s="49" t="s">
        <v>172</v>
      </c>
      <c r="I4" s="49" t="s">
        <v>113</v>
      </c>
      <c r="J4" s="49" t="s">
        <v>173</v>
      </c>
      <c r="K4" s="49" t="s">
        <v>174</v>
      </c>
      <c r="L4" s="49" t="s">
        <v>175</v>
      </c>
      <c r="M4" s="49" t="s">
        <v>114</v>
      </c>
      <c r="N4" s="49" t="s">
        <v>176</v>
      </c>
      <c r="O4" s="49" t="s">
        <v>177</v>
      </c>
      <c r="P4" s="49" t="s">
        <v>178</v>
      </c>
      <c r="Q4" s="49" t="s">
        <v>115</v>
      </c>
      <c r="R4" s="49" t="s">
        <v>179</v>
      </c>
      <c r="S4" s="49" t="s">
        <v>180</v>
      </c>
      <c r="T4" s="49" t="s">
        <v>181</v>
      </c>
      <c r="U4" s="49" t="s">
        <v>116</v>
      </c>
      <c r="V4" s="45"/>
      <c r="W4" s="78"/>
      <c r="X4" s="79" t="s">
        <v>0</v>
      </c>
      <c r="Y4" s="78"/>
    </row>
    <row r="5" spans="1:27" ht="13" x14ac:dyDescent="0.15">
      <c r="B5" s="2"/>
      <c r="C5" s="45"/>
      <c r="D5" s="51" t="s">
        <v>67</v>
      </c>
      <c r="E5" s="52"/>
      <c r="F5" s="51" t="s">
        <v>67</v>
      </c>
      <c r="G5" s="51" t="s">
        <v>67</v>
      </c>
      <c r="H5" s="51" t="s">
        <v>67</v>
      </c>
      <c r="I5" s="51" t="s">
        <v>67</v>
      </c>
      <c r="J5" s="51" t="s">
        <v>67</v>
      </c>
      <c r="K5" s="51" t="s">
        <v>67</v>
      </c>
      <c r="L5" s="51" t="s">
        <v>67</v>
      </c>
      <c r="M5" s="51" t="s">
        <v>67</v>
      </c>
      <c r="N5" s="51" t="s">
        <v>67</v>
      </c>
      <c r="O5" s="51" t="s">
        <v>67</v>
      </c>
      <c r="P5" s="51" t="s">
        <v>67</v>
      </c>
      <c r="Q5" s="51" t="s">
        <v>67</v>
      </c>
      <c r="R5" s="51" t="s">
        <v>67</v>
      </c>
      <c r="S5" s="51" t="s">
        <v>67</v>
      </c>
      <c r="T5" s="51" t="s">
        <v>67</v>
      </c>
      <c r="U5" s="51" t="s">
        <v>67</v>
      </c>
      <c r="V5" s="45"/>
      <c r="W5" s="51" t="s">
        <v>1</v>
      </c>
      <c r="X5" s="51" t="s">
        <v>2</v>
      </c>
      <c r="Y5" s="51" t="s">
        <v>3</v>
      </c>
    </row>
    <row r="6" spans="1:27" ht="13" x14ac:dyDescent="0.15">
      <c r="A6" s="53" t="s">
        <v>4</v>
      </c>
      <c r="B6" s="2"/>
      <c r="C6" s="45"/>
      <c r="V6" s="45"/>
      <c r="W6" s="52"/>
      <c r="X6" s="52"/>
      <c r="Y6" s="52"/>
    </row>
    <row r="7" spans="1:27" ht="13" x14ac:dyDescent="0.15">
      <c r="A7" s="46"/>
      <c r="B7" s="46" t="s">
        <v>5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12677422.32</v>
      </c>
      <c r="Y7" s="67">
        <f>W7-X7</f>
        <v>-12677422.32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3169355.58</v>
      </c>
    </row>
    <row r="8" spans="1:27" ht="13" x14ac:dyDescent="0.15">
      <c r="A8" s="46"/>
      <c r="B8" s="46" t="s">
        <v>7</v>
      </c>
      <c r="C8" s="45"/>
      <c r="D8" s="54"/>
      <c r="E8" s="55"/>
      <c r="F8" s="54"/>
      <c r="G8" s="54"/>
      <c r="H8" s="54"/>
      <c r="I8" s="55">
        <f t="shared" ref="I8:I14" si="0">SUM(F8:H8)</f>
        <v>0</v>
      </c>
      <c r="J8" s="54"/>
      <c r="K8" s="54"/>
      <c r="L8" s="54"/>
      <c r="M8" s="55">
        <f t="shared" ref="M8:M14" si="1">SUM(J8:L8)</f>
        <v>0</v>
      </c>
      <c r="N8" s="54"/>
      <c r="O8" s="54"/>
      <c r="P8" s="54"/>
      <c r="Q8" s="55">
        <f t="shared" ref="Q8:Q14" si="2">SUM(N8:P8)</f>
        <v>0</v>
      </c>
      <c r="R8" s="54"/>
      <c r="S8" s="54"/>
      <c r="T8" s="54"/>
      <c r="U8" s="55">
        <f t="shared" ref="U8:U14" si="3">SUM(R8:T8)</f>
        <v>0</v>
      </c>
      <c r="V8" s="45"/>
      <c r="W8" s="55">
        <f t="shared" ref="W8:W13" si="4">SUM(I8,M8,Q8,U8)</f>
        <v>0</v>
      </c>
      <c r="X8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0</v>
      </c>
      <c r="Y8" s="67">
        <f t="shared" ref="Y8:Y14" si="5">W8-X8</f>
        <v>0</v>
      </c>
    </row>
    <row r="9" spans="1:27" ht="13" x14ac:dyDescent="0.15">
      <c r="A9" s="46"/>
      <c r="B9" s="46" t="s">
        <v>8</v>
      </c>
      <c r="C9" s="45"/>
      <c r="D9" s="54"/>
      <c r="E9" s="55"/>
      <c r="F9" s="54"/>
      <c r="G9" s="54"/>
      <c r="H9" s="54"/>
      <c r="I9" s="55">
        <f t="shared" si="0"/>
        <v>0</v>
      </c>
      <c r="J9" s="54"/>
      <c r="K9" s="54"/>
      <c r="L9" s="54"/>
      <c r="M9" s="55">
        <f t="shared" si="1"/>
        <v>0</v>
      </c>
      <c r="N9" s="54"/>
      <c r="O9" s="54"/>
      <c r="P9" s="54"/>
      <c r="Q9" s="55">
        <f t="shared" si="2"/>
        <v>0</v>
      </c>
      <c r="R9" s="54"/>
      <c r="S9" s="54"/>
      <c r="T9" s="54"/>
      <c r="U9" s="55">
        <f t="shared" si="3"/>
        <v>0</v>
      </c>
      <c r="V9" s="45"/>
      <c r="W9" s="55">
        <f t="shared" si="4"/>
        <v>0</v>
      </c>
      <c r="X9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1073552.76</v>
      </c>
      <c r="Y9" s="67">
        <f t="shared" si="5"/>
        <v>-1073552.76</v>
      </c>
    </row>
    <row r="10" spans="1:27" ht="13" x14ac:dyDescent="0.15">
      <c r="A10" s="46"/>
      <c r="B10" s="46" t="s">
        <v>9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0</v>
      </c>
      <c r="Y10" s="67">
        <f t="shared" si="5"/>
        <v>0</v>
      </c>
    </row>
    <row r="11" spans="1:27" ht="13" x14ac:dyDescent="0.15">
      <c r="A11" s="46"/>
      <c r="B11" s="46" t="s">
        <v>10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1" s="67">
        <f t="shared" si="5"/>
        <v>0</v>
      </c>
    </row>
    <row r="12" spans="1:27" ht="13" x14ac:dyDescent="0.15">
      <c r="A12" s="46"/>
      <c r="B12" s="46" t="s">
        <v>11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2" s="67">
        <f t="shared" si="5"/>
        <v>0</v>
      </c>
    </row>
    <row r="13" spans="1:27" ht="13" x14ac:dyDescent="0.15">
      <c r="A13" s="46"/>
      <c r="B13" s="46" t="s">
        <v>12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3" s="67">
        <f t="shared" si="5"/>
        <v>0</v>
      </c>
    </row>
    <row r="14" spans="1:27" ht="13" x14ac:dyDescent="0.15">
      <c r="A14" s="46"/>
      <c r="B14" s="56" t="s">
        <v>13</v>
      </c>
      <c r="C14" s="45"/>
      <c r="D14" s="57">
        <f>SUM(D7:D13)</f>
        <v>0</v>
      </c>
      <c r="E14" s="58"/>
      <c r="F14" s="57">
        <f>SUM(F7:F13)</f>
        <v>0</v>
      </c>
      <c r="G14" s="57">
        <f>SUM(G7:G13)</f>
        <v>0</v>
      </c>
      <c r="H14" s="57">
        <f>SUM(H7:H13)</f>
        <v>0</v>
      </c>
      <c r="I14" s="57">
        <f t="shared" si="0"/>
        <v>0</v>
      </c>
      <c r="J14" s="57">
        <f>SUM(J7:J13)</f>
        <v>0</v>
      </c>
      <c r="K14" s="57">
        <f>SUM(K7:K13)</f>
        <v>0</v>
      </c>
      <c r="L14" s="57">
        <f>SUM(L7:L13)</f>
        <v>0</v>
      </c>
      <c r="M14" s="57">
        <f t="shared" si="1"/>
        <v>0</v>
      </c>
      <c r="N14" s="57">
        <f>SUM(N7:N13)</f>
        <v>0</v>
      </c>
      <c r="O14" s="57">
        <f>SUM(O7:O13)</f>
        <v>0</v>
      </c>
      <c r="P14" s="57">
        <f>SUM(P7:P13)</f>
        <v>0</v>
      </c>
      <c r="Q14" s="57">
        <f t="shared" si="2"/>
        <v>0</v>
      </c>
      <c r="R14" s="57">
        <f>SUM(R7:R13)</f>
        <v>0</v>
      </c>
      <c r="S14" s="57">
        <f>SUM(S7:S13)</f>
        <v>0</v>
      </c>
      <c r="T14" s="57">
        <f>SUM(T7:T13)</f>
        <v>0</v>
      </c>
      <c r="U14" s="57">
        <f t="shared" si="3"/>
        <v>0</v>
      </c>
      <c r="V14" s="45"/>
      <c r="W14" s="57">
        <f>SUM(W7:W13)</f>
        <v>0</v>
      </c>
      <c r="X14" s="57">
        <f>SUM(X7:X13)</f>
        <v>13750975.08</v>
      </c>
      <c r="Y14" s="57">
        <f t="shared" si="5"/>
        <v>-13750975.08</v>
      </c>
    </row>
    <row r="15" spans="1:27" ht="13" x14ac:dyDescent="0.15">
      <c r="A15" s="46"/>
      <c r="B15" s="59"/>
      <c r="C15" s="45"/>
      <c r="D15" s="60"/>
      <c r="E15" s="61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45"/>
      <c r="W15" s="60"/>
      <c r="X15" s="60"/>
      <c r="Y15" s="60"/>
    </row>
    <row r="16" spans="1:27" ht="13" x14ac:dyDescent="0.15">
      <c r="A16" s="62" t="s">
        <v>14</v>
      </c>
      <c r="B16" s="2"/>
      <c r="C16" s="45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45"/>
      <c r="W16" s="63"/>
      <c r="X16" s="63"/>
      <c r="Y16" s="63"/>
    </row>
    <row r="17" spans="1:25" ht="13" x14ac:dyDescent="0.15">
      <c r="A17" s="64" t="s">
        <v>15</v>
      </c>
      <c r="B17" s="2"/>
      <c r="C17" s="45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5"/>
      <c r="W17" s="2"/>
      <c r="X17" s="2"/>
      <c r="Y17" s="2"/>
    </row>
    <row r="18" spans="1:25" ht="13" x14ac:dyDescent="0.15">
      <c r="A18" s="46"/>
      <c r="B18" s="2" t="s">
        <v>16</v>
      </c>
      <c r="C18" s="45"/>
      <c r="D18" s="65"/>
      <c r="E18" s="66"/>
      <c r="F18" s="65"/>
      <c r="G18" s="65"/>
      <c r="H18" s="65"/>
      <c r="I18" s="67">
        <f t="shared" ref="I18:I32" si="6">SUM(F18:H18)</f>
        <v>0</v>
      </c>
      <c r="J18" s="65"/>
      <c r="K18" s="65"/>
      <c r="L18" s="65"/>
      <c r="M18" s="67">
        <f t="shared" ref="M18:M32" si="7">SUM(J18:L18)</f>
        <v>0</v>
      </c>
      <c r="N18" s="65"/>
      <c r="O18" s="65"/>
      <c r="P18" s="65"/>
      <c r="Q18" s="67">
        <f t="shared" ref="Q18:Q32" si="8">SUM(N18:P18)</f>
        <v>0</v>
      </c>
      <c r="R18" s="65"/>
      <c r="S18" s="65"/>
      <c r="T18" s="65"/>
      <c r="U18" s="67">
        <f t="shared" ref="U18:U32" si="9">SUM(R18:T18)</f>
        <v>0</v>
      </c>
      <c r="V18" s="45"/>
      <c r="W18" s="55">
        <f t="shared" ref="W18:W31" si="10">SUM(I18,M18,Q18,U18)</f>
        <v>0</v>
      </c>
      <c r="X18" s="67">
        <f>IF('Cover Sheet'!$A$9=References!$A$3,'Annual Budget'!K19,IF('Cover Sheet'!$A$9=References!$A$4,SUM('Annual Budget'!K19,'Annual Budget'!S19),IF('Cover Sheet'!$A$9=References!$A$5,SUM('Annual Budget'!K19,'Annual Budget'!S19,'Annual Budget'!O19),SUM('Annual Budget'!K19,'Annual Budget'!S19,'Annual Budget'!O19,'Annual Budget'!W19))))</f>
        <v>603000</v>
      </c>
      <c r="Y18" s="67">
        <f>X18-W18</f>
        <v>603000</v>
      </c>
    </row>
    <row r="19" spans="1:25" ht="13" x14ac:dyDescent="0.15">
      <c r="A19" s="46"/>
      <c r="B19" s="2" t="s">
        <v>17</v>
      </c>
      <c r="C19" s="45"/>
      <c r="D19" s="65"/>
      <c r="E19" s="66"/>
      <c r="F19" s="65"/>
      <c r="G19" s="65"/>
      <c r="H19" s="65"/>
      <c r="I19" s="67">
        <f t="shared" si="6"/>
        <v>0</v>
      </c>
      <c r="J19" s="65"/>
      <c r="K19" s="65"/>
      <c r="L19" s="65"/>
      <c r="M19" s="67">
        <f t="shared" si="7"/>
        <v>0</v>
      </c>
      <c r="N19" s="65"/>
      <c r="O19" s="65"/>
      <c r="P19" s="65"/>
      <c r="Q19" s="67">
        <f t="shared" si="8"/>
        <v>0</v>
      </c>
      <c r="R19" s="65"/>
      <c r="S19" s="65"/>
      <c r="T19" s="65"/>
      <c r="U19" s="67">
        <f t="shared" si="9"/>
        <v>0</v>
      </c>
      <c r="V19" s="45"/>
      <c r="W19" s="55">
        <f t="shared" si="10"/>
        <v>0</v>
      </c>
      <c r="X19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3072000</v>
      </c>
      <c r="Y19" s="67">
        <f t="shared" ref="Y19:Y31" si="11">X19-W19</f>
        <v>3072000</v>
      </c>
    </row>
    <row r="20" spans="1:25" ht="13" x14ac:dyDescent="0.15">
      <c r="A20" s="46"/>
      <c r="B20" s="2" t="s">
        <v>18</v>
      </c>
      <c r="C20" s="45"/>
      <c r="D20" s="65"/>
      <c r="E20" s="66"/>
      <c r="F20" s="65"/>
      <c r="G20" s="65"/>
      <c r="H20" s="65"/>
      <c r="I20" s="67">
        <f t="shared" si="6"/>
        <v>0</v>
      </c>
      <c r="J20" s="65"/>
      <c r="K20" s="65"/>
      <c r="L20" s="65"/>
      <c r="M20" s="67">
        <f t="shared" si="7"/>
        <v>0</v>
      </c>
      <c r="N20" s="65"/>
      <c r="O20" s="65"/>
      <c r="P20" s="65"/>
      <c r="Q20" s="67">
        <f t="shared" si="8"/>
        <v>0</v>
      </c>
      <c r="R20" s="65"/>
      <c r="S20" s="65"/>
      <c r="T20" s="65"/>
      <c r="U20" s="67">
        <f t="shared" si="9"/>
        <v>0</v>
      </c>
      <c r="V20" s="45"/>
      <c r="W20" s="55">
        <f t="shared" si="10"/>
        <v>0</v>
      </c>
      <c r="X20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576000</v>
      </c>
      <c r="Y20" s="67">
        <f t="shared" si="11"/>
        <v>576000</v>
      </c>
    </row>
    <row r="21" spans="1:25" ht="13" x14ac:dyDescent="0.15">
      <c r="A21" s="46"/>
      <c r="B21" s="2" t="s">
        <v>19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0</v>
      </c>
      <c r="Y21" s="67">
        <f t="shared" si="11"/>
        <v>0</v>
      </c>
    </row>
    <row r="22" spans="1:25" ht="13" x14ac:dyDescent="0.15">
      <c r="A22" s="46"/>
      <c r="B22" s="2" t="s">
        <v>20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0</v>
      </c>
      <c r="Y22" s="67">
        <f t="shared" si="11"/>
        <v>0</v>
      </c>
    </row>
    <row r="23" spans="1:25" ht="13" x14ac:dyDescent="0.15">
      <c r="A23" s="46"/>
      <c r="B23" s="2" t="s">
        <v>21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0</v>
      </c>
      <c r="Y23" s="67">
        <f t="shared" si="11"/>
        <v>0</v>
      </c>
    </row>
    <row r="24" spans="1:25" ht="13" x14ac:dyDescent="0.15">
      <c r="A24" s="46"/>
      <c r="B24" s="2" t="s">
        <v>22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230000.00003999998</v>
      </c>
      <c r="Y24" s="67">
        <f t="shared" si="11"/>
        <v>230000.00003999998</v>
      </c>
    </row>
    <row r="25" spans="1:25" ht="13" x14ac:dyDescent="0.15">
      <c r="A25" s="46"/>
      <c r="B25" s="2" t="s">
        <v>23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660000</v>
      </c>
      <c r="Y25" s="67">
        <f t="shared" si="11"/>
        <v>660000</v>
      </c>
    </row>
    <row r="26" spans="1:25" ht="13" x14ac:dyDescent="0.15">
      <c r="A26" s="46"/>
      <c r="B26" s="2" t="s">
        <v>24</v>
      </c>
      <c r="C26" s="45"/>
      <c r="D26" s="65"/>
      <c r="E26" s="66"/>
      <c r="F26" s="65"/>
      <c r="G26" s="65"/>
      <c r="H26" s="65"/>
      <c r="I26" s="67">
        <f t="shared" si="6"/>
        <v>0</v>
      </c>
      <c r="J26" s="65"/>
      <c r="K26" s="65"/>
      <c r="L26" s="65"/>
      <c r="M26" s="67">
        <f t="shared" si="7"/>
        <v>0</v>
      </c>
      <c r="N26" s="65"/>
      <c r="O26" s="65"/>
      <c r="P26" s="65"/>
      <c r="Q26" s="67">
        <f t="shared" si="8"/>
        <v>0</v>
      </c>
      <c r="R26" s="65"/>
      <c r="S26" s="65"/>
      <c r="T26" s="65"/>
      <c r="U26" s="67">
        <f t="shared" si="9"/>
        <v>0</v>
      </c>
      <c r="V26" s="45"/>
      <c r="W26" s="55">
        <f t="shared" si="10"/>
        <v>0</v>
      </c>
      <c r="X26" s="67">
        <f>IF('Cover Sheet'!$A$9=References!$A$3,'Annual Budget'!K27,IF('Cover Sheet'!$A$9=References!$A$4,SUM('Annual Budget'!K27,'Annual Budget'!S27),IF('Cover Sheet'!$A$9=References!$A$5,SUM('Annual Budget'!K27,'Annual Budget'!S27,'Annual Budget'!O27),SUM('Annual Budget'!K27,'Annual Budget'!S27,'Annual Budget'!O27,'Annual Budget'!W27))))</f>
        <v>179004</v>
      </c>
      <c r="Y26" s="67">
        <f t="shared" si="11"/>
        <v>179004</v>
      </c>
    </row>
    <row r="27" spans="1:25" ht="13" x14ac:dyDescent="0.15">
      <c r="A27" s="46"/>
      <c r="B27" s="2" t="s">
        <v>25</v>
      </c>
      <c r="C27" s="45"/>
      <c r="D27" s="65"/>
      <c r="E27" s="66"/>
      <c r="F27" s="65"/>
      <c r="G27" s="65"/>
      <c r="H27" s="65"/>
      <c r="I27" s="67">
        <f t="shared" si="6"/>
        <v>0</v>
      </c>
      <c r="J27" s="65"/>
      <c r="K27" s="65"/>
      <c r="L27" s="65"/>
      <c r="M27" s="67">
        <f t="shared" si="7"/>
        <v>0</v>
      </c>
      <c r="N27" s="65"/>
      <c r="O27" s="65"/>
      <c r="P27" s="65"/>
      <c r="Q27" s="67">
        <f t="shared" si="8"/>
        <v>0</v>
      </c>
      <c r="R27" s="65"/>
      <c r="S27" s="65"/>
      <c r="T27" s="65"/>
      <c r="U27" s="67">
        <f t="shared" si="9"/>
        <v>0</v>
      </c>
      <c r="V27" s="45"/>
      <c r="W27" s="55">
        <f t="shared" si="10"/>
        <v>0</v>
      </c>
      <c r="X27" s="67">
        <f>IF('Cover Sheet'!$A$9=References!$A$3,'Annual Budget'!K28,IF('Cover Sheet'!$A$9=References!$A$4,SUM('Annual Budget'!K28,'Annual Budget'!S28),IF('Cover Sheet'!$A$9=References!$A$5,SUM('Annual Budget'!K28,'Annual Budget'!S28,'Annual Budget'!O28),SUM('Annual Budget'!K28,'Annual Budget'!S28,'Annual Budget'!O28,'Annual Budget'!W28))))</f>
        <v>0</v>
      </c>
      <c r="Y27" s="67">
        <f t="shared" si="11"/>
        <v>0</v>
      </c>
    </row>
    <row r="28" spans="1:25" ht="13" x14ac:dyDescent="0.15">
      <c r="A28" s="46"/>
      <c r="B28" s="2" t="s">
        <v>26</v>
      </c>
      <c r="C28" s="45"/>
      <c r="D28" s="65"/>
      <c r="E28" s="66"/>
      <c r="F28" s="65"/>
      <c r="G28" s="65"/>
      <c r="H28" s="65"/>
      <c r="I28" s="67">
        <f t="shared" si="6"/>
        <v>0</v>
      </c>
      <c r="J28" s="65"/>
      <c r="K28" s="65"/>
      <c r="L28" s="65"/>
      <c r="M28" s="67">
        <f t="shared" si="7"/>
        <v>0</v>
      </c>
      <c r="N28" s="65"/>
      <c r="O28" s="65"/>
      <c r="P28" s="65"/>
      <c r="Q28" s="67">
        <f t="shared" si="8"/>
        <v>0</v>
      </c>
      <c r="R28" s="65"/>
      <c r="S28" s="65"/>
      <c r="T28" s="65"/>
      <c r="U28" s="67">
        <f t="shared" si="9"/>
        <v>0</v>
      </c>
      <c r="V28" s="45"/>
      <c r="W28" s="55">
        <f t="shared" si="10"/>
        <v>0</v>
      </c>
      <c r="X28" s="67">
        <f>IF('Cover Sheet'!$A$9=References!$A$3,'Annual Budget'!K29,IF('Cover Sheet'!$A$9=References!$A$4,SUM('Annual Budget'!K29,'Annual Budget'!S29),IF('Cover Sheet'!$A$9=References!$A$5,SUM('Annual Budget'!K29,'Annual Budget'!S29,'Annual Budget'!O29),SUM('Annual Budget'!K29,'Annual Budget'!S29,'Annual Budget'!O29,'Annual Budget'!W29))))</f>
        <v>143000.00004000001</v>
      </c>
      <c r="Y28" s="67">
        <f t="shared" si="11"/>
        <v>143000.00004000001</v>
      </c>
    </row>
    <row r="29" spans="1:25" ht="13" x14ac:dyDescent="0.15">
      <c r="A29" s="46"/>
      <c r="B29" s="2" t="s">
        <v>27</v>
      </c>
      <c r="C29" s="45"/>
      <c r="D29" s="65"/>
      <c r="E29" s="66"/>
      <c r="F29" s="65"/>
      <c r="G29" s="65"/>
      <c r="H29" s="65"/>
      <c r="I29" s="67">
        <f t="shared" si="6"/>
        <v>0</v>
      </c>
      <c r="J29" s="65"/>
      <c r="K29" s="65"/>
      <c r="L29" s="65"/>
      <c r="M29" s="67">
        <f t="shared" si="7"/>
        <v>0</v>
      </c>
      <c r="N29" s="65"/>
      <c r="O29" s="65"/>
      <c r="P29" s="65"/>
      <c r="Q29" s="67">
        <f t="shared" si="8"/>
        <v>0</v>
      </c>
      <c r="R29" s="65"/>
      <c r="S29" s="65"/>
      <c r="T29" s="65"/>
      <c r="U29" s="67">
        <f t="shared" si="9"/>
        <v>0</v>
      </c>
      <c r="V29" s="45"/>
      <c r="W29" s="55">
        <f t="shared" si="10"/>
        <v>0</v>
      </c>
      <c r="X29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1162114.2000000002</v>
      </c>
      <c r="Y29" s="67">
        <f t="shared" si="11"/>
        <v>1162114.2000000002</v>
      </c>
    </row>
    <row r="30" spans="1:25" ht="13" x14ac:dyDescent="0.15">
      <c r="A30" s="46"/>
      <c r="B30" s="2" t="s">
        <v>28</v>
      </c>
      <c r="C30" s="45"/>
      <c r="D30" s="65"/>
      <c r="E30" s="66"/>
      <c r="F30" s="65"/>
      <c r="G30" s="65"/>
      <c r="H30" s="65"/>
      <c r="I30" s="67">
        <f t="shared" si="6"/>
        <v>0</v>
      </c>
      <c r="J30" s="65"/>
      <c r="K30" s="65"/>
      <c r="L30" s="65"/>
      <c r="M30" s="67">
        <f t="shared" si="7"/>
        <v>0</v>
      </c>
      <c r="N30" s="65"/>
      <c r="O30" s="65"/>
      <c r="P30" s="65"/>
      <c r="Q30" s="67">
        <f t="shared" si="8"/>
        <v>0</v>
      </c>
      <c r="R30" s="65"/>
      <c r="S30" s="65"/>
      <c r="T30" s="65"/>
      <c r="U30" s="67">
        <f t="shared" si="9"/>
        <v>0</v>
      </c>
      <c r="V30" s="45"/>
      <c r="W30" s="55">
        <f t="shared" si="10"/>
        <v>0</v>
      </c>
      <c r="X30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975000</v>
      </c>
      <c r="Y30" s="67">
        <f t="shared" si="11"/>
        <v>975000</v>
      </c>
    </row>
    <row r="31" spans="1:25" ht="13" x14ac:dyDescent="0.15">
      <c r="A31" s="46"/>
      <c r="B31" s="2" t="s">
        <v>29</v>
      </c>
      <c r="C31" s="45"/>
      <c r="D31" s="65"/>
      <c r="E31" s="66"/>
      <c r="F31" s="65"/>
      <c r="G31" s="65"/>
      <c r="H31" s="65"/>
      <c r="I31" s="67">
        <f t="shared" si="6"/>
        <v>0</v>
      </c>
      <c r="J31" s="65"/>
      <c r="K31" s="65"/>
      <c r="L31" s="65"/>
      <c r="M31" s="67">
        <f t="shared" si="7"/>
        <v>0</v>
      </c>
      <c r="N31" s="65"/>
      <c r="O31" s="65"/>
      <c r="P31" s="65"/>
      <c r="Q31" s="67">
        <f t="shared" si="8"/>
        <v>0</v>
      </c>
      <c r="R31" s="65"/>
      <c r="S31" s="65"/>
      <c r="T31" s="65"/>
      <c r="U31" s="67">
        <f t="shared" si="9"/>
        <v>0</v>
      </c>
      <c r="V31" s="45"/>
      <c r="W31" s="55">
        <f t="shared" si="10"/>
        <v>0</v>
      </c>
      <c r="X31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89475</v>
      </c>
      <c r="Y31" s="67">
        <f t="shared" si="11"/>
        <v>89475</v>
      </c>
    </row>
    <row r="32" spans="1:25" ht="13" x14ac:dyDescent="0.15">
      <c r="A32" s="2"/>
      <c r="B32" s="56" t="s">
        <v>30</v>
      </c>
      <c r="C32" s="45"/>
      <c r="D32" s="57">
        <f>SUM(D18:D31)</f>
        <v>0</v>
      </c>
      <c r="E32" s="58"/>
      <c r="F32" s="57">
        <f>SUM(F18:F31)</f>
        <v>0</v>
      </c>
      <c r="G32" s="57">
        <f>SUM(G18:G31)</f>
        <v>0</v>
      </c>
      <c r="H32" s="57">
        <f>SUM(H18:H31)</f>
        <v>0</v>
      </c>
      <c r="I32" s="57">
        <f t="shared" si="6"/>
        <v>0</v>
      </c>
      <c r="J32" s="57">
        <f>SUM(J18:J31)</f>
        <v>0</v>
      </c>
      <c r="K32" s="57">
        <f>SUM(K18:K31)</f>
        <v>0</v>
      </c>
      <c r="L32" s="57">
        <f>SUM(L18:L31)</f>
        <v>0</v>
      </c>
      <c r="M32" s="57">
        <f t="shared" si="7"/>
        <v>0</v>
      </c>
      <c r="N32" s="57">
        <f>SUM(N18:N31)</f>
        <v>0</v>
      </c>
      <c r="O32" s="57">
        <f>SUM(O18:O31)</f>
        <v>0</v>
      </c>
      <c r="P32" s="57">
        <f>SUM(P18:P31)</f>
        <v>0</v>
      </c>
      <c r="Q32" s="57">
        <f t="shared" si="8"/>
        <v>0</v>
      </c>
      <c r="R32" s="57">
        <f>SUM(R18:R31)</f>
        <v>0</v>
      </c>
      <c r="S32" s="57">
        <f>SUM(S18:S31)</f>
        <v>0</v>
      </c>
      <c r="T32" s="57">
        <f>SUM(T18:T31)</f>
        <v>0</v>
      </c>
      <c r="U32" s="57">
        <f t="shared" si="9"/>
        <v>0</v>
      </c>
      <c r="V32" s="45"/>
      <c r="W32" s="57">
        <f>SUM(W18:W31)</f>
        <v>0</v>
      </c>
      <c r="X32" s="57">
        <f>SUM(X18:X31)</f>
        <v>7689593.2000800008</v>
      </c>
      <c r="Y32" s="57">
        <f>X32-W32</f>
        <v>7689593.2000800008</v>
      </c>
    </row>
    <row r="33" spans="1:26" ht="13" x14ac:dyDescent="0.15">
      <c r="A33" s="2"/>
      <c r="C33" s="45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45"/>
      <c r="W33" s="61"/>
      <c r="X33" s="61"/>
      <c r="Y33" s="61"/>
    </row>
    <row r="34" spans="1:26" ht="13" x14ac:dyDescent="0.15">
      <c r="A34" s="64" t="s">
        <v>31</v>
      </c>
      <c r="B34" s="2"/>
      <c r="C34" s="45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5"/>
      <c r="W34" s="2"/>
      <c r="X34" s="2"/>
      <c r="Y34" s="2"/>
    </row>
    <row r="35" spans="1:26" ht="13" x14ac:dyDescent="0.15">
      <c r="A35" s="46"/>
      <c r="B35" s="2" t="s">
        <v>32</v>
      </c>
      <c r="C35" s="45"/>
      <c r="D35" s="65"/>
      <c r="E35" s="66"/>
      <c r="F35" s="65"/>
      <c r="G35" s="65"/>
      <c r="H35" s="65"/>
      <c r="I35" s="67">
        <f t="shared" ref="I35:I42" si="12">SUM(F35:H35)</f>
        <v>0</v>
      </c>
      <c r="J35" s="65"/>
      <c r="K35" s="65"/>
      <c r="L35" s="65"/>
      <c r="M35" s="67">
        <f t="shared" ref="M35:M42" si="13">SUM(J35:L35)</f>
        <v>0</v>
      </c>
      <c r="N35" s="65"/>
      <c r="O35" s="65"/>
      <c r="P35" s="65"/>
      <c r="Q35" s="67">
        <f t="shared" ref="Q35:Q42" si="14">SUM(N35:P35)</f>
        <v>0</v>
      </c>
      <c r="R35" s="65"/>
      <c r="S35" s="65"/>
      <c r="T35" s="65"/>
      <c r="U35" s="67">
        <f t="shared" ref="U35:U42" si="15">SUM(R35:T35)</f>
        <v>0</v>
      </c>
      <c r="V35" s="45"/>
      <c r="W35" s="55">
        <f t="shared" ref="W35:W41" si="16">SUM(I35,M35,Q35,U35)</f>
        <v>0</v>
      </c>
      <c r="X35" s="67">
        <f>IF('Cover Sheet'!$A$9=References!$A$3,'Annual Budget'!K36,IF('Cover Sheet'!$A$9=References!$A$4,SUM('Annual Budget'!K36,'Annual Budget'!S36),IF('Cover Sheet'!$A$9=References!$A$5,SUM('Annual Budget'!K36,'Annual Budget'!S36,'Annual Budget'!O36),SUM('Annual Budget'!K36,'Annual Budget'!S36,'Annual Budget'!O36,'Annual Budget'!W36))))</f>
        <v>39636</v>
      </c>
      <c r="Y35" s="67">
        <f t="shared" ref="Y35:Y41" si="17">X35-W35</f>
        <v>39636</v>
      </c>
    </row>
    <row r="36" spans="1:26" ht="13" x14ac:dyDescent="0.15">
      <c r="A36" s="46"/>
      <c r="B36" s="2" t="s">
        <v>33</v>
      </c>
      <c r="C36" s="45"/>
      <c r="D36" s="65"/>
      <c r="E36" s="66"/>
      <c r="F36" s="65"/>
      <c r="G36" s="65"/>
      <c r="H36" s="65"/>
      <c r="I36" s="67">
        <f t="shared" si="12"/>
        <v>0</v>
      </c>
      <c r="J36" s="65"/>
      <c r="K36" s="65"/>
      <c r="L36" s="65"/>
      <c r="M36" s="67">
        <f t="shared" si="13"/>
        <v>0</v>
      </c>
      <c r="N36" s="65"/>
      <c r="O36" s="65"/>
      <c r="P36" s="65"/>
      <c r="Q36" s="67">
        <f t="shared" si="14"/>
        <v>0</v>
      </c>
      <c r="R36" s="65"/>
      <c r="S36" s="65"/>
      <c r="T36" s="65"/>
      <c r="U36" s="67">
        <f t="shared" si="15"/>
        <v>0</v>
      </c>
      <c r="V36" s="45"/>
      <c r="W36" s="55">
        <f t="shared" si="16"/>
        <v>0</v>
      </c>
      <c r="X36" s="67">
        <f>IF('Cover Sheet'!$A$9=References!$A$3,'Annual Budget'!K37,IF('Cover Sheet'!$A$9=References!$A$4,SUM('Annual Budget'!K37,'Annual Budget'!S37),IF('Cover Sheet'!$A$9=References!$A$5,SUM('Annual Budget'!K37,'Annual Budget'!S37,'Annual Budget'!O37),SUM('Annual Budget'!K37,'Annual Budget'!S37,'Annual Budget'!O37,'Annual Budget'!W37))))</f>
        <v>109197.18</v>
      </c>
      <c r="Y36" s="67">
        <f t="shared" si="17"/>
        <v>109197.18</v>
      </c>
    </row>
    <row r="37" spans="1:26" ht="13" x14ac:dyDescent="0.15">
      <c r="A37" s="46"/>
      <c r="B37" s="2" t="s">
        <v>34</v>
      </c>
      <c r="C37" s="45"/>
      <c r="D37" s="65"/>
      <c r="E37" s="66"/>
      <c r="F37" s="65"/>
      <c r="G37" s="65"/>
      <c r="H37" s="65"/>
      <c r="I37" s="67">
        <f t="shared" si="12"/>
        <v>0</v>
      </c>
      <c r="J37" s="65"/>
      <c r="K37" s="65"/>
      <c r="L37" s="65"/>
      <c r="M37" s="67">
        <f t="shared" si="13"/>
        <v>0</v>
      </c>
      <c r="N37" s="65"/>
      <c r="O37" s="65"/>
      <c r="P37" s="65"/>
      <c r="Q37" s="67">
        <f t="shared" si="14"/>
        <v>0</v>
      </c>
      <c r="R37" s="65"/>
      <c r="S37" s="65"/>
      <c r="T37" s="65"/>
      <c r="U37" s="67">
        <f t="shared" si="15"/>
        <v>0</v>
      </c>
      <c r="V37" s="45"/>
      <c r="W37" s="55">
        <f t="shared" si="16"/>
        <v>0</v>
      </c>
      <c r="X37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6606</v>
      </c>
      <c r="Y37" s="67">
        <f t="shared" si="17"/>
        <v>6606</v>
      </c>
    </row>
    <row r="38" spans="1:26" ht="13" x14ac:dyDescent="0.15">
      <c r="A38" s="46"/>
      <c r="B38" s="2" t="s">
        <v>35</v>
      </c>
      <c r="C38" s="45"/>
      <c r="D38" s="65"/>
      <c r="E38" s="66"/>
      <c r="F38" s="65"/>
      <c r="G38" s="65"/>
      <c r="H38" s="65"/>
      <c r="I38" s="67">
        <f t="shared" si="12"/>
        <v>0</v>
      </c>
      <c r="J38" s="65"/>
      <c r="K38" s="65"/>
      <c r="L38" s="65"/>
      <c r="M38" s="67">
        <f t="shared" si="13"/>
        <v>0</v>
      </c>
      <c r="N38" s="65"/>
      <c r="O38" s="65"/>
      <c r="P38" s="65"/>
      <c r="Q38" s="67">
        <f t="shared" si="14"/>
        <v>0</v>
      </c>
      <c r="R38" s="65"/>
      <c r="S38" s="65"/>
      <c r="T38" s="65"/>
      <c r="U38" s="67">
        <f t="shared" si="15"/>
        <v>0</v>
      </c>
      <c r="V38" s="45"/>
      <c r="W38" s="55">
        <f t="shared" si="16"/>
        <v>0</v>
      </c>
      <c r="X38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16515</v>
      </c>
      <c r="Y38" s="67">
        <f t="shared" si="17"/>
        <v>16515</v>
      </c>
    </row>
    <row r="39" spans="1:26" ht="13" x14ac:dyDescent="0.15">
      <c r="A39" s="46"/>
      <c r="B39" s="2" t="s">
        <v>36</v>
      </c>
      <c r="C39" s="45"/>
      <c r="D39" s="65"/>
      <c r="E39" s="66"/>
      <c r="F39" s="65"/>
      <c r="G39" s="65"/>
      <c r="H39" s="65"/>
      <c r="I39" s="67">
        <f t="shared" si="12"/>
        <v>0</v>
      </c>
      <c r="J39" s="65"/>
      <c r="K39" s="65"/>
      <c r="L39" s="65"/>
      <c r="M39" s="67">
        <f t="shared" si="13"/>
        <v>0</v>
      </c>
      <c r="N39" s="65"/>
      <c r="O39" s="65"/>
      <c r="P39" s="65"/>
      <c r="Q39" s="67">
        <f t="shared" si="14"/>
        <v>0</v>
      </c>
      <c r="R39" s="65"/>
      <c r="S39" s="65"/>
      <c r="T39" s="65"/>
      <c r="U39" s="67">
        <f t="shared" si="15"/>
        <v>0</v>
      </c>
      <c r="V39" s="45"/>
      <c r="W39" s="55">
        <f t="shared" si="16"/>
        <v>0</v>
      </c>
      <c r="X39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39" s="67">
        <f t="shared" si="17"/>
        <v>0</v>
      </c>
    </row>
    <row r="40" spans="1:26" ht="13" x14ac:dyDescent="0.15">
      <c r="A40" s="46"/>
      <c r="B40" s="46" t="s">
        <v>58</v>
      </c>
      <c r="C40" s="45"/>
      <c r="D40" s="65"/>
      <c r="E40" s="66"/>
      <c r="F40" s="65"/>
      <c r="G40" s="65"/>
      <c r="H40" s="65"/>
      <c r="I40" s="67">
        <f>SUM(F40:H40)</f>
        <v>0</v>
      </c>
      <c r="J40" s="65"/>
      <c r="K40" s="65"/>
      <c r="L40" s="65"/>
      <c r="M40" s="67">
        <f>SUM(J40:L40)</f>
        <v>0</v>
      </c>
      <c r="N40" s="65"/>
      <c r="O40" s="65"/>
      <c r="P40" s="65"/>
      <c r="Q40" s="67">
        <f>SUM(N40:P40)</f>
        <v>0</v>
      </c>
      <c r="R40" s="65"/>
      <c r="S40" s="65"/>
      <c r="T40" s="65"/>
      <c r="U40" s="67">
        <f>SUM(R40:T40)</f>
        <v>0</v>
      </c>
      <c r="V40" s="45"/>
      <c r="W40" s="55">
        <f>SUM(I40,M40,Q40,U40)</f>
        <v>0</v>
      </c>
      <c r="X40" s="67">
        <f>IF('Cover Sheet'!$A$9=References!$A$3,'Annual Budget'!K65,IF('Cover Sheet'!$A$9=References!$A$4,SUM('Annual Budget'!K65,'Annual Budget'!S65),IF('Cover Sheet'!$A$9=References!$A$5,SUM('Annual Budget'!K65,'Annual Budget'!S65,'Annual Budget'!O65),SUM('Annual Budget'!K65,'Annual Budget'!S65,'Annual Budget'!O65,'Annual Budget'!W65))))</f>
        <v>441000</v>
      </c>
      <c r="Y40" s="67">
        <f>X40-W40</f>
        <v>441000</v>
      </c>
    </row>
    <row r="41" spans="1:26" ht="13" x14ac:dyDescent="0.15">
      <c r="A41" s="46"/>
      <c r="B41" s="2" t="s">
        <v>37</v>
      </c>
      <c r="C41" s="45"/>
      <c r="D41" s="65"/>
      <c r="E41" s="66"/>
      <c r="F41" s="65"/>
      <c r="G41" s="65"/>
      <c r="H41" s="65"/>
      <c r="I41" s="67">
        <f t="shared" si="12"/>
        <v>0</v>
      </c>
      <c r="J41" s="65"/>
      <c r="K41" s="65"/>
      <c r="L41" s="65"/>
      <c r="M41" s="67">
        <f t="shared" si="13"/>
        <v>0</v>
      </c>
      <c r="N41" s="65"/>
      <c r="O41" s="65"/>
      <c r="P41" s="65"/>
      <c r="Q41" s="67">
        <f t="shared" si="14"/>
        <v>0</v>
      </c>
      <c r="R41" s="65"/>
      <c r="S41" s="65"/>
      <c r="T41" s="65"/>
      <c r="U41" s="67">
        <f t="shared" si="15"/>
        <v>0</v>
      </c>
      <c r="V41" s="45"/>
      <c r="W41" s="55">
        <f t="shared" si="16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515838.75999599998</v>
      </c>
      <c r="Y41" s="67">
        <f t="shared" si="17"/>
        <v>515838.75999599998</v>
      </c>
    </row>
    <row r="42" spans="1:26" ht="13" x14ac:dyDescent="0.15">
      <c r="A42" s="2"/>
      <c r="B42" s="56" t="s">
        <v>38</v>
      </c>
      <c r="C42" s="45"/>
      <c r="D42" s="57">
        <f>SUM(D35:D41)</f>
        <v>0</v>
      </c>
      <c r="E42" s="58"/>
      <c r="F42" s="57">
        <f>SUM(F35:F41)</f>
        <v>0</v>
      </c>
      <c r="G42" s="57">
        <f>SUM(G35:G41)</f>
        <v>0</v>
      </c>
      <c r="H42" s="57">
        <f>SUM(H35:H41)</f>
        <v>0</v>
      </c>
      <c r="I42" s="57">
        <f t="shared" si="12"/>
        <v>0</v>
      </c>
      <c r="J42" s="57">
        <f>SUM(J35:J41)</f>
        <v>0</v>
      </c>
      <c r="K42" s="57">
        <f>SUM(K35:K41)</f>
        <v>0</v>
      </c>
      <c r="L42" s="57">
        <f>SUM(L35:L41)</f>
        <v>0</v>
      </c>
      <c r="M42" s="57">
        <f t="shared" si="13"/>
        <v>0</v>
      </c>
      <c r="N42" s="57">
        <f>SUM(N35:N41)</f>
        <v>0</v>
      </c>
      <c r="O42" s="57">
        <f>SUM(O35:O41)</f>
        <v>0</v>
      </c>
      <c r="P42" s="57">
        <f>SUM(P35:P41)</f>
        <v>0</v>
      </c>
      <c r="Q42" s="57">
        <f t="shared" si="14"/>
        <v>0</v>
      </c>
      <c r="R42" s="57">
        <f>SUM(R35:R41)</f>
        <v>0</v>
      </c>
      <c r="S42" s="57">
        <f>SUM(S35:S41)</f>
        <v>0</v>
      </c>
      <c r="T42" s="57">
        <f>SUM(T35:T41)</f>
        <v>0</v>
      </c>
      <c r="U42" s="57">
        <f t="shared" si="15"/>
        <v>0</v>
      </c>
      <c r="V42" s="45"/>
      <c r="W42" s="57">
        <f>SUM(W35:W41)</f>
        <v>0</v>
      </c>
      <c r="X42" s="57">
        <f>SUM(X35:X41)</f>
        <v>1128792.9399959999</v>
      </c>
      <c r="Y42" s="57">
        <f>X42-W42</f>
        <v>1128792.9399959999</v>
      </c>
      <c r="Z42" s="47"/>
    </row>
    <row r="43" spans="1:26" ht="13" x14ac:dyDescent="0.15">
      <c r="A43" s="53"/>
      <c r="B43" s="53"/>
      <c r="C43" s="45"/>
      <c r="D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5"/>
      <c r="W43" s="46"/>
      <c r="X43" s="46"/>
      <c r="Y43" s="46"/>
    </row>
    <row r="44" spans="1:26" ht="13" x14ac:dyDescent="0.15">
      <c r="A44" s="68" t="s">
        <v>39</v>
      </c>
      <c r="B44" s="46"/>
      <c r="C44" s="45"/>
      <c r="D44" s="67"/>
      <c r="E44" s="66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45"/>
      <c r="W44" s="67"/>
      <c r="X44" s="67"/>
      <c r="Y44" s="67"/>
    </row>
    <row r="45" spans="1:26" ht="13" x14ac:dyDescent="0.15">
      <c r="A45" s="46"/>
      <c r="B45" s="46" t="s">
        <v>40</v>
      </c>
      <c r="C45" s="45"/>
      <c r="D45" s="65"/>
      <c r="E45" s="66"/>
      <c r="F45" s="65"/>
      <c r="G45" s="65"/>
      <c r="H45" s="65"/>
      <c r="I45" s="67">
        <f t="shared" ref="I45" si="18">SUM(F45:H45)</f>
        <v>0</v>
      </c>
      <c r="J45" s="65"/>
      <c r="K45" s="65"/>
      <c r="L45" s="65"/>
      <c r="M45" s="67">
        <f t="shared" ref="M45:M50" si="19">SUM(J45:L45)</f>
        <v>0</v>
      </c>
      <c r="N45" s="65"/>
      <c r="O45" s="65"/>
      <c r="P45" s="65"/>
      <c r="Q45" s="67">
        <f t="shared" ref="Q45:Q50" si="20">SUM(N45:P45)</f>
        <v>0</v>
      </c>
      <c r="R45" s="65"/>
      <c r="S45" s="65"/>
      <c r="T45" s="65"/>
      <c r="U45" s="67">
        <f t="shared" ref="U45:U50" si="21">SUM(R45:T45)</f>
        <v>0</v>
      </c>
      <c r="V45" s="45"/>
      <c r="W45" s="55">
        <f t="shared" ref="W45:W49" si="22">SUM(I45,M45,Q45,U45)</f>
        <v>0</v>
      </c>
      <c r="X45" s="67">
        <f>IF('Cover Sheet'!$A$9=References!$A$3,'Annual Budget'!K45,IF('Cover Sheet'!$A$9=References!$A$4,SUM('Annual Budget'!K45,'Annual Budget'!S45),IF('Cover Sheet'!$A$9=References!$A$5,SUM('Annual Budget'!K45,'Annual Budget'!S45,'Annual Budget'!O45),SUM('Annual Budget'!K45,'Annual Budget'!S45,'Annual Budget'!O45,'Annual Budget'!W45))))</f>
        <v>2294877.96</v>
      </c>
      <c r="Y45" s="67">
        <f t="shared" ref="Y45:Y50" si="23">X45-W45</f>
        <v>2294877.96</v>
      </c>
    </row>
    <row r="46" spans="1:26" ht="13" x14ac:dyDescent="0.15">
      <c r="A46" s="46"/>
      <c r="B46" s="46" t="s">
        <v>41</v>
      </c>
      <c r="C46" s="45"/>
      <c r="D46" s="65"/>
      <c r="E46" s="66"/>
      <c r="F46" s="65"/>
      <c r="G46" s="65"/>
      <c r="H46" s="65"/>
      <c r="I46" s="67">
        <f t="shared" ref="I46:I50" si="24">SUM(F46:H46)</f>
        <v>0</v>
      </c>
      <c r="J46" s="65"/>
      <c r="K46" s="65"/>
      <c r="L46" s="65"/>
      <c r="M46" s="67">
        <f t="shared" si="19"/>
        <v>0</v>
      </c>
      <c r="N46" s="65"/>
      <c r="O46" s="65"/>
      <c r="P46" s="65"/>
      <c r="Q46" s="67">
        <f t="shared" si="20"/>
        <v>0</v>
      </c>
      <c r="R46" s="65"/>
      <c r="S46" s="65"/>
      <c r="T46" s="65"/>
      <c r="U46" s="67">
        <f t="shared" si="21"/>
        <v>0</v>
      </c>
      <c r="V46" s="45"/>
      <c r="W46" s="55">
        <f t="shared" si="22"/>
        <v>0</v>
      </c>
      <c r="X46" s="67">
        <f>IF('Cover Sheet'!$A$9=References!$A$3,'Annual Budget'!K46,IF('Cover Sheet'!$A$9=References!$A$4,SUM('Annual Budget'!K46,'Annual Budget'!S46),IF('Cover Sheet'!$A$9=References!$A$5,SUM('Annual Budget'!K46,'Annual Budget'!S46,'Annual Budget'!O46),SUM('Annual Budget'!K46,'Annual Budget'!S46,'Annual Budget'!O46,'Annual Budget'!W46))))</f>
        <v>12360</v>
      </c>
      <c r="Y46" s="67">
        <f t="shared" si="23"/>
        <v>12360</v>
      </c>
    </row>
    <row r="47" spans="1:26" ht="13" x14ac:dyDescent="0.15">
      <c r="A47" s="46"/>
      <c r="B47" s="46" t="s">
        <v>42</v>
      </c>
      <c r="C47" s="45"/>
      <c r="D47" s="65"/>
      <c r="E47" s="66"/>
      <c r="F47" s="65"/>
      <c r="G47" s="65"/>
      <c r="H47" s="65"/>
      <c r="I47" s="67">
        <f t="shared" si="24"/>
        <v>0</v>
      </c>
      <c r="J47" s="65"/>
      <c r="K47" s="65"/>
      <c r="L47" s="65"/>
      <c r="M47" s="67">
        <f t="shared" si="19"/>
        <v>0</v>
      </c>
      <c r="N47" s="65"/>
      <c r="O47" s="65"/>
      <c r="P47" s="65"/>
      <c r="Q47" s="67">
        <f t="shared" si="20"/>
        <v>0</v>
      </c>
      <c r="R47" s="65"/>
      <c r="S47" s="65"/>
      <c r="T47" s="65"/>
      <c r="U47" s="67">
        <f t="shared" si="21"/>
        <v>0</v>
      </c>
      <c r="V47" s="45"/>
      <c r="W47" s="55">
        <f t="shared" si="22"/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216000</v>
      </c>
      <c r="Y47" s="67">
        <f t="shared" si="23"/>
        <v>216000</v>
      </c>
    </row>
    <row r="48" spans="1:26" ht="13" x14ac:dyDescent="0.15">
      <c r="A48" s="46"/>
      <c r="B48" s="46" t="s">
        <v>43</v>
      </c>
      <c r="C48" s="45"/>
      <c r="D48" s="65"/>
      <c r="E48" s="66"/>
      <c r="F48" s="65"/>
      <c r="G48" s="65"/>
      <c r="H48" s="65"/>
      <c r="I48" s="67">
        <f t="shared" si="24"/>
        <v>0</v>
      </c>
      <c r="J48" s="65"/>
      <c r="K48" s="65"/>
      <c r="L48" s="65"/>
      <c r="M48" s="67">
        <f t="shared" si="19"/>
        <v>0</v>
      </c>
      <c r="N48" s="65"/>
      <c r="O48" s="65"/>
      <c r="P48" s="65"/>
      <c r="Q48" s="67">
        <f t="shared" si="20"/>
        <v>0</v>
      </c>
      <c r="R48" s="65"/>
      <c r="S48" s="65"/>
      <c r="T48" s="65"/>
      <c r="U48" s="67">
        <f t="shared" si="21"/>
        <v>0</v>
      </c>
      <c r="V48" s="45"/>
      <c r="W48" s="55">
        <f t="shared" si="22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192000</v>
      </c>
      <c r="Y48" s="67">
        <f t="shared" si="23"/>
        <v>192000</v>
      </c>
    </row>
    <row r="49" spans="1:25" ht="13" x14ac:dyDescent="0.15">
      <c r="A49" s="46"/>
      <c r="B49" s="46" t="s">
        <v>44</v>
      </c>
      <c r="C49" s="45"/>
      <c r="D49" s="65"/>
      <c r="E49" s="66"/>
      <c r="F49" s="65"/>
      <c r="G49" s="65"/>
      <c r="H49" s="65"/>
      <c r="I49" s="67">
        <f t="shared" si="24"/>
        <v>0</v>
      </c>
      <c r="J49" s="65"/>
      <c r="K49" s="65"/>
      <c r="L49" s="65"/>
      <c r="M49" s="67">
        <f t="shared" si="19"/>
        <v>0</v>
      </c>
      <c r="N49" s="65"/>
      <c r="O49" s="65"/>
      <c r="P49" s="65"/>
      <c r="Q49" s="67">
        <f t="shared" si="20"/>
        <v>0</v>
      </c>
      <c r="R49" s="65"/>
      <c r="S49" s="65"/>
      <c r="T49" s="65"/>
      <c r="U49" s="67">
        <f t="shared" si="21"/>
        <v>0</v>
      </c>
      <c r="V49" s="45"/>
      <c r="W49" s="55">
        <f t="shared" si="22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24720</v>
      </c>
      <c r="Y49" s="67">
        <f t="shared" si="23"/>
        <v>24720</v>
      </c>
    </row>
    <row r="50" spans="1:25" ht="13" x14ac:dyDescent="0.15">
      <c r="A50" s="46"/>
      <c r="B50" s="56" t="s">
        <v>45</v>
      </c>
      <c r="C50" s="45"/>
      <c r="D50" s="57">
        <f>SUM(D45:D49)</f>
        <v>0</v>
      </c>
      <c r="E50" s="58"/>
      <c r="F50" s="57">
        <f>SUM(F45:F49)</f>
        <v>0</v>
      </c>
      <c r="G50" s="57">
        <f>SUM(G45:G49)</f>
        <v>0</v>
      </c>
      <c r="H50" s="57">
        <f>SUM(H45:H49)</f>
        <v>0</v>
      </c>
      <c r="I50" s="57">
        <f t="shared" si="24"/>
        <v>0</v>
      </c>
      <c r="J50" s="57">
        <f>SUM(J45:J49)</f>
        <v>0</v>
      </c>
      <c r="K50" s="57">
        <f>SUM(K45:K49)</f>
        <v>0</v>
      </c>
      <c r="L50" s="57">
        <f>SUM(L45:L49)</f>
        <v>0</v>
      </c>
      <c r="M50" s="57">
        <f t="shared" si="19"/>
        <v>0</v>
      </c>
      <c r="N50" s="57">
        <f>SUM(N45:N49)</f>
        <v>0</v>
      </c>
      <c r="O50" s="57">
        <f>SUM(O45:O49)</f>
        <v>0</v>
      </c>
      <c r="P50" s="57">
        <f>SUM(P45:P49)</f>
        <v>0</v>
      </c>
      <c r="Q50" s="57">
        <f t="shared" si="20"/>
        <v>0</v>
      </c>
      <c r="R50" s="57">
        <f>SUM(R45:R49)</f>
        <v>0</v>
      </c>
      <c r="S50" s="57">
        <f>SUM(S45:S49)</f>
        <v>0</v>
      </c>
      <c r="T50" s="57">
        <f>SUM(T45:T49)</f>
        <v>0</v>
      </c>
      <c r="U50" s="57">
        <f t="shared" si="21"/>
        <v>0</v>
      </c>
      <c r="V50" s="45"/>
      <c r="W50" s="57">
        <f>SUM(W45:W49)</f>
        <v>0</v>
      </c>
      <c r="X50" s="57">
        <f>SUM(X45:X49)</f>
        <v>2739957.96</v>
      </c>
      <c r="Y50" s="57">
        <f t="shared" si="23"/>
        <v>2739957.96</v>
      </c>
    </row>
    <row r="51" spans="1:25" ht="13" x14ac:dyDescent="0.15">
      <c r="A51" s="46"/>
      <c r="B51" s="53"/>
      <c r="C51" s="45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45"/>
      <c r="W51" s="61"/>
      <c r="X51" s="61"/>
      <c r="Y51" s="61"/>
    </row>
    <row r="52" spans="1:25" ht="13" x14ac:dyDescent="0.15">
      <c r="A52" s="68" t="s">
        <v>46</v>
      </c>
      <c r="B52" s="46"/>
      <c r="C52" s="45"/>
      <c r="D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5"/>
      <c r="W52" s="46"/>
      <c r="X52" s="46"/>
      <c r="Y52" s="46"/>
    </row>
    <row r="53" spans="1:25" ht="13" x14ac:dyDescent="0.15">
      <c r="A53" s="46"/>
      <c r="B53" s="46" t="s">
        <v>47</v>
      </c>
      <c r="C53" s="45"/>
      <c r="D53" s="65"/>
      <c r="E53" s="66"/>
      <c r="F53" s="65"/>
      <c r="G53" s="65"/>
      <c r="H53" s="65"/>
      <c r="I53" s="67">
        <f t="shared" ref="I53" si="25">SUM(F53:H53)</f>
        <v>0</v>
      </c>
      <c r="J53" s="65"/>
      <c r="K53" s="65"/>
      <c r="L53" s="65"/>
      <c r="M53" s="67">
        <f t="shared" ref="M53:M60" si="26">SUM(J53:L53)</f>
        <v>0</v>
      </c>
      <c r="N53" s="65"/>
      <c r="O53" s="65"/>
      <c r="P53" s="65"/>
      <c r="Q53" s="67">
        <f t="shared" ref="Q53:Q60" si="27">SUM(N53:P53)</f>
        <v>0</v>
      </c>
      <c r="R53" s="65"/>
      <c r="S53" s="65"/>
      <c r="T53" s="65"/>
      <c r="U53" s="67">
        <f t="shared" ref="U53:U60" si="28">SUM(R53:T53)</f>
        <v>0</v>
      </c>
      <c r="V53" s="45"/>
      <c r="W53" s="55">
        <f t="shared" ref="W53:W59" si="29">SUM(I53,M53,Q53,U53)</f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9270</v>
      </c>
      <c r="Y53" s="67">
        <f t="shared" ref="Y53:Y60" si="30">X53-W53</f>
        <v>9270</v>
      </c>
    </row>
    <row r="54" spans="1:25" ht="13" x14ac:dyDescent="0.15">
      <c r="A54" s="46"/>
      <c r="B54" s="46" t="s">
        <v>48</v>
      </c>
      <c r="C54" s="45"/>
      <c r="D54" s="65"/>
      <c r="E54" s="66"/>
      <c r="F54" s="65"/>
      <c r="G54" s="65"/>
      <c r="H54" s="65"/>
      <c r="I54" s="67">
        <f t="shared" ref="I54:I60" si="31">SUM(F54:H54)</f>
        <v>0</v>
      </c>
      <c r="J54" s="65"/>
      <c r="K54" s="65"/>
      <c r="L54" s="65"/>
      <c r="M54" s="67">
        <f t="shared" si="26"/>
        <v>0</v>
      </c>
      <c r="N54" s="65"/>
      <c r="O54" s="65"/>
      <c r="P54" s="65"/>
      <c r="Q54" s="67">
        <f t="shared" si="27"/>
        <v>0</v>
      </c>
      <c r="R54" s="65"/>
      <c r="S54" s="65"/>
      <c r="T54" s="65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98880</v>
      </c>
      <c r="Y54" s="67">
        <f t="shared" si="30"/>
        <v>98880</v>
      </c>
    </row>
    <row r="55" spans="1:25" ht="13" x14ac:dyDescent="0.15">
      <c r="A55" s="46"/>
      <c r="B55" s="46" t="s">
        <v>49</v>
      </c>
      <c r="C55" s="45"/>
      <c r="D55" s="65"/>
      <c r="E55" s="66"/>
      <c r="F55" s="65"/>
      <c r="G55" s="65"/>
      <c r="H55" s="65"/>
      <c r="I55" s="67">
        <f t="shared" si="31"/>
        <v>0</v>
      </c>
      <c r="J55" s="65"/>
      <c r="K55" s="65"/>
      <c r="L55" s="65"/>
      <c r="M55" s="67">
        <f t="shared" si="26"/>
        <v>0</v>
      </c>
      <c r="N55" s="65"/>
      <c r="O55" s="65"/>
      <c r="P55" s="65"/>
      <c r="Q55" s="67">
        <f t="shared" si="27"/>
        <v>0</v>
      </c>
      <c r="R55" s="65"/>
      <c r="S55" s="65"/>
      <c r="T55" s="65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189293.28</v>
      </c>
      <c r="Y55" s="67">
        <f t="shared" si="30"/>
        <v>189293.28</v>
      </c>
    </row>
    <row r="56" spans="1:25" ht="13" x14ac:dyDescent="0.15">
      <c r="A56" s="46"/>
      <c r="B56" s="46" t="s">
        <v>50</v>
      </c>
      <c r="C56" s="45"/>
      <c r="D56" s="65"/>
      <c r="E56" s="66"/>
      <c r="F56" s="65"/>
      <c r="G56" s="65"/>
      <c r="H56" s="65"/>
      <c r="I56" s="67">
        <f t="shared" si="31"/>
        <v>0</v>
      </c>
      <c r="J56" s="65"/>
      <c r="K56" s="65"/>
      <c r="L56" s="65"/>
      <c r="M56" s="67">
        <f t="shared" si="26"/>
        <v>0</v>
      </c>
      <c r="N56" s="65"/>
      <c r="O56" s="65"/>
      <c r="P56" s="65"/>
      <c r="Q56" s="67">
        <f t="shared" si="27"/>
        <v>0</v>
      </c>
      <c r="R56" s="65"/>
      <c r="S56" s="65"/>
      <c r="T56" s="65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46413.999995999999</v>
      </c>
      <c r="Y56" s="67">
        <f t="shared" si="30"/>
        <v>46413.999995999999</v>
      </c>
    </row>
    <row r="57" spans="1:25" ht="13" x14ac:dyDescent="0.15">
      <c r="A57" s="46"/>
      <c r="B57" s="46" t="s">
        <v>51</v>
      </c>
      <c r="C57" s="45"/>
      <c r="D57" s="65"/>
      <c r="E57" s="66"/>
      <c r="F57" s="65"/>
      <c r="G57" s="65"/>
      <c r="H57" s="65"/>
      <c r="I57" s="67">
        <f t="shared" si="31"/>
        <v>0</v>
      </c>
      <c r="J57" s="65"/>
      <c r="K57" s="65"/>
      <c r="L57" s="65"/>
      <c r="M57" s="67">
        <f t="shared" si="26"/>
        <v>0</v>
      </c>
      <c r="N57" s="65"/>
      <c r="O57" s="65"/>
      <c r="P57" s="65"/>
      <c r="Q57" s="67">
        <f t="shared" si="27"/>
        <v>0</v>
      </c>
      <c r="R57" s="65"/>
      <c r="S57" s="65"/>
      <c r="T57" s="65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61800</v>
      </c>
      <c r="Y57" s="67">
        <f t="shared" si="30"/>
        <v>61800</v>
      </c>
    </row>
    <row r="58" spans="1:25" ht="13" x14ac:dyDescent="0.15">
      <c r="A58" s="46"/>
      <c r="B58" s="46" t="s">
        <v>52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3303</v>
      </c>
      <c r="Y58" s="67">
        <f t="shared" si="30"/>
        <v>3303</v>
      </c>
    </row>
    <row r="59" spans="1:25" ht="13" x14ac:dyDescent="0.15">
      <c r="A59" s="46"/>
      <c r="B59" s="46" t="s">
        <v>53</v>
      </c>
      <c r="C59" s="45"/>
      <c r="D59" s="65"/>
      <c r="E59" s="66"/>
      <c r="F59" s="65"/>
      <c r="G59" s="65"/>
      <c r="H59" s="65"/>
      <c r="I59" s="67">
        <f t="shared" si="31"/>
        <v>0</v>
      </c>
      <c r="J59" s="65"/>
      <c r="K59" s="65"/>
      <c r="L59" s="65"/>
      <c r="M59" s="67">
        <f t="shared" si="26"/>
        <v>0</v>
      </c>
      <c r="N59" s="65"/>
      <c r="O59" s="65"/>
      <c r="P59" s="65"/>
      <c r="Q59" s="67">
        <f t="shared" si="27"/>
        <v>0</v>
      </c>
      <c r="R59" s="65"/>
      <c r="S59" s="65"/>
      <c r="T59" s="65"/>
      <c r="U59" s="67">
        <f t="shared" si="28"/>
        <v>0</v>
      </c>
      <c r="V59" s="45"/>
      <c r="W59" s="55">
        <f t="shared" si="29"/>
        <v>0</v>
      </c>
      <c r="X59" s="67">
        <f>IF('Cover Sheet'!$A$9=References!$A$3,'Annual Budget'!K59,IF('Cover Sheet'!$A$9=References!$A$4,SUM('Annual Budget'!K59,'Annual Budget'!S59),IF('Cover Sheet'!$A$9=References!$A$5,SUM('Annual Budget'!K59,'Annual Budget'!S59,'Annual Budget'!O59),SUM('Annual Budget'!K59,'Annual Budget'!S59,'Annual Budget'!O59,'Annual Budget'!W59))))</f>
        <v>54000</v>
      </c>
      <c r="Y59" s="67">
        <f t="shared" si="30"/>
        <v>54000</v>
      </c>
    </row>
    <row r="60" spans="1:25" ht="13" x14ac:dyDescent="0.15">
      <c r="A60" s="46"/>
      <c r="B60" s="56" t="s">
        <v>54</v>
      </c>
      <c r="C60" s="45"/>
      <c r="D60" s="57">
        <f>SUM(D53:D59)</f>
        <v>0</v>
      </c>
      <c r="E60" s="58"/>
      <c r="F60" s="57">
        <f>SUM(F53:F59)</f>
        <v>0</v>
      </c>
      <c r="G60" s="57">
        <f t="shared" ref="G60:H60" si="32">SUM(G53:G59)</f>
        <v>0</v>
      </c>
      <c r="H60" s="57">
        <f t="shared" si="32"/>
        <v>0</v>
      </c>
      <c r="I60" s="57">
        <f t="shared" si="31"/>
        <v>0</v>
      </c>
      <c r="J60" s="57">
        <f>SUM(J53:J59)</f>
        <v>0</v>
      </c>
      <c r="K60" s="57">
        <f t="shared" ref="K60" si="33">SUM(K53:K59)</f>
        <v>0</v>
      </c>
      <c r="L60" s="57">
        <f t="shared" ref="L60" si="34">SUM(L53:L59)</f>
        <v>0</v>
      </c>
      <c r="M60" s="57">
        <f t="shared" si="26"/>
        <v>0</v>
      </c>
      <c r="N60" s="57">
        <f>SUM(N53:N59)</f>
        <v>0</v>
      </c>
      <c r="O60" s="57">
        <f t="shared" ref="O60" si="35">SUM(O53:O59)</f>
        <v>0</v>
      </c>
      <c r="P60" s="57">
        <f t="shared" ref="P60" si="36">SUM(P53:P59)</f>
        <v>0</v>
      </c>
      <c r="Q60" s="57">
        <f t="shared" si="27"/>
        <v>0</v>
      </c>
      <c r="R60" s="57">
        <f>SUM(R53:R59)</f>
        <v>0</v>
      </c>
      <c r="S60" s="57">
        <f t="shared" ref="S60" si="37">SUM(S53:S59)</f>
        <v>0</v>
      </c>
      <c r="T60" s="57">
        <f t="shared" ref="T60" si="38">SUM(T53:T59)</f>
        <v>0</v>
      </c>
      <c r="U60" s="57">
        <f t="shared" si="28"/>
        <v>0</v>
      </c>
      <c r="V60" s="45"/>
      <c r="W60" s="57">
        <f>SUM(W53:W59)</f>
        <v>0</v>
      </c>
      <c r="X60" s="57">
        <f>SUM(X53:X59)</f>
        <v>462960.279996</v>
      </c>
      <c r="Y60" s="57">
        <f t="shared" si="30"/>
        <v>462960.279996</v>
      </c>
    </row>
    <row r="61" spans="1:25" ht="13" x14ac:dyDescent="0.15">
      <c r="A61" s="46"/>
      <c r="B61" s="53"/>
      <c r="C61" s="45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45"/>
      <c r="W61" s="61"/>
      <c r="X61" s="61"/>
      <c r="Y61" s="61"/>
    </row>
    <row r="62" spans="1:25" ht="13" x14ac:dyDescent="0.15">
      <c r="A62" s="68" t="s">
        <v>55</v>
      </c>
      <c r="B62" s="46"/>
      <c r="C62" s="45"/>
      <c r="D62" s="67"/>
      <c r="E62" s="66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45"/>
      <c r="W62" s="67"/>
      <c r="X62" s="67"/>
      <c r="Y62" s="67"/>
    </row>
    <row r="63" spans="1:25" ht="13" x14ac:dyDescent="0.15">
      <c r="A63" s="46"/>
      <c r="B63" s="46" t="s">
        <v>56</v>
      </c>
      <c r="C63" s="45"/>
      <c r="D63" s="65"/>
      <c r="E63" s="66"/>
      <c r="F63" s="65"/>
      <c r="G63" s="65"/>
      <c r="H63" s="65"/>
      <c r="I63" s="67">
        <f t="shared" ref="I63:I69" si="39">SUM(F63:H63)</f>
        <v>0</v>
      </c>
      <c r="J63" s="65"/>
      <c r="K63" s="65"/>
      <c r="L63" s="65"/>
      <c r="M63" s="67">
        <f t="shared" ref="M63:M69" si="40">SUM(J63:L63)</f>
        <v>0</v>
      </c>
      <c r="N63" s="65"/>
      <c r="O63" s="65"/>
      <c r="P63" s="65"/>
      <c r="Q63" s="67">
        <f t="shared" ref="Q63:Q69" si="41">SUM(N63:P63)</f>
        <v>0</v>
      </c>
      <c r="R63" s="65"/>
      <c r="S63" s="65"/>
      <c r="T63" s="65"/>
      <c r="U63" s="67">
        <f t="shared" ref="U63:U69" si="42">SUM(R63:T63)</f>
        <v>0</v>
      </c>
      <c r="V63" s="45"/>
      <c r="W63" s="55">
        <f t="shared" ref="W63:W68" si="43">SUM(I63,M63,Q63,U63)</f>
        <v>0</v>
      </c>
      <c r="X63" s="67">
        <f>IF('Cover Sheet'!$A$9=References!$A$3,'Annual Budget'!K63,IF('Cover Sheet'!$A$9=References!$A$4,SUM('Annual Budget'!K63,'Annual Budget'!S63),IF('Cover Sheet'!$A$9=References!$A$5,SUM('Annual Budget'!K63,'Annual Budget'!S63,'Annual Budget'!O63),SUM('Annual Budget'!K63,'Annual Budget'!S63,'Annual Budget'!O63,'Annual Budget'!W63))))</f>
        <v>125820</v>
      </c>
      <c r="Y63" s="67">
        <f t="shared" ref="Y63:Y71" si="44">X63-W63</f>
        <v>125820</v>
      </c>
    </row>
    <row r="64" spans="1:25" ht="13" x14ac:dyDescent="0.15">
      <c r="A64" s="46"/>
      <c r="B64" s="46" t="s">
        <v>57</v>
      </c>
      <c r="C64" s="45"/>
      <c r="D64" s="65"/>
      <c r="E64" s="66"/>
      <c r="F64" s="65"/>
      <c r="G64" s="65"/>
      <c r="H64" s="65"/>
      <c r="I64" s="67">
        <f>SUM(F64:H64)</f>
        <v>0</v>
      </c>
      <c r="J64" s="65"/>
      <c r="K64" s="65"/>
      <c r="L64" s="65"/>
      <c r="M64" s="67">
        <f>SUM(J64:L64)</f>
        <v>0</v>
      </c>
      <c r="N64" s="65"/>
      <c r="O64" s="65"/>
      <c r="P64" s="65"/>
      <c r="Q64" s="67">
        <f>SUM(N64:P64)</f>
        <v>0</v>
      </c>
      <c r="R64" s="65"/>
      <c r="S64" s="65"/>
      <c r="T64" s="65"/>
      <c r="U64" s="67">
        <f>SUM(R64:T64)</f>
        <v>0</v>
      </c>
      <c r="V64" s="45"/>
      <c r="W64" s="55">
        <f>SUM(I64,M64,Q64,U64)</f>
        <v>0</v>
      </c>
      <c r="X64" s="67">
        <f>IF('Cover Sheet'!$A$9=References!$A$3,'Annual Budget'!K64,IF('Cover Sheet'!$A$9=References!$A$4,SUM('Annual Budget'!K64,'Annual Budget'!S64),IF('Cover Sheet'!$A$9=References!$A$5,SUM('Annual Budget'!K64,'Annual Budget'!S64,'Annual Budget'!O64),SUM('Annual Budget'!K64,'Annual Budget'!S64,'Annual Budget'!O64,'Annual Budget'!W64))))</f>
        <v>20000.04</v>
      </c>
      <c r="Y64" s="67">
        <f>X64-W64</f>
        <v>20000.04</v>
      </c>
    </row>
    <row r="65" spans="1:25" ht="13" x14ac:dyDescent="0.15">
      <c r="A65" s="46"/>
      <c r="B65" s="46" t="s">
        <v>161</v>
      </c>
      <c r="C65" s="45"/>
      <c r="D65" s="65"/>
      <c r="E65" s="66"/>
      <c r="F65" s="65"/>
      <c r="G65" s="65"/>
      <c r="H65" s="65"/>
      <c r="I65" s="67">
        <f t="shared" si="39"/>
        <v>0</v>
      </c>
      <c r="J65" s="65"/>
      <c r="K65" s="65"/>
      <c r="L65" s="65"/>
      <c r="M65" s="67">
        <f t="shared" si="40"/>
        <v>0</v>
      </c>
      <c r="N65" s="65"/>
      <c r="O65" s="65"/>
      <c r="P65" s="65"/>
      <c r="Q65" s="67">
        <f t="shared" si="41"/>
        <v>0</v>
      </c>
      <c r="R65" s="65"/>
      <c r="S65" s="65"/>
      <c r="T65" s="65"/>
      <c r="U65" s="67">
        <f t="shared" si="42"/>
        <v>0</v>
      </c>
      <c r="V65" s="45"/>
      <c r="W65" s="55">
        <f t="shared" si="43"/>
        <v>0</v>
      </c>
      <c r="X65" s="67">
        <f>IF('Cover Sheet'!$A$9=References!$A$3,'Annual Budget'!K66,IF('Cover Sheet'!$A$9=References!$A$4,SUM('Annual Budget'!K66,'Annual Budget'!S66),IF('Cover Sheet'!$A$9=References!$A$5,SUM('Annual Budget'!K66,'Annual Budget'!S66,'Annual Budget'!O66),SUM('Annual Budget'!K66,'Annual Budget'!S66,'Annual Budget'!O66,'Annual Budget'!W66))))</f>
        <v>126774.24</v>
      </c>
      <c r="Y65" s="67">
        <f t="shared" si="44"/>
        <v>126774.24</v>
      </c>
    </row>
    <row r="66" spans="1:25" ht="13" x14ac:dyDescent="0.15">
      <c r="A66" s="46"/>
      <c r="B66" s="46" t="s">
        <v>60</v>
      </c>
      <c r="C66" s="45"/>
      <c r="D66" s="65"/>
      <c r="E66" s="66"/>
      <c r="F66" s="65"/>
      <c r="G66" s="65"/>
      <c r="H66" s="65"/>
      <c r="I66" s="67">
        <f t="shared" si="39"/>
        <v>0</v>
      </c>
      <c r="J66" s="65"/>
      <c r="K66" s="65"/>
      <c r="L66" s="65"/>
      <c r="M66" s="67">
        <f t="shared" si="40"/>
        <v>0</v>
      </c>
      <c r="N66" s="65"/>
      <c r="O66" s="65"/>
      <c r="P66" s="65"/>
      <c r="Q66" s="67">
        <f t="shared" si="41"/>
        <v>0</v>
      </c>
      <c r="R66" s="65"/>
      <c r="S66" s="65"/>
      <c r="T66" s="65"/>
      <c r="U66" s="67">
        <f t="shared" si="42"/>
        <v>0</v>
      </c>
      <c r="V66" s="45"/>
      <c r="W66" s="55">
        <f t="shared" si="43"/>
        <v>0</v>
      </c>
      <c r="X66" s="67">
        <f>IF('Cover Sheet'!$A$9=References!$A$3,'Annual Budget'!K67,IF('Cover Sheet'!$A$9=References!$A$4,SUM('Annual Budget'!K67,'Annual Budget'!S67),IF('Cover Sheet'!$A$9=References!$A$5,SUM('Annual Budget'!K67,'Annual Budget'!S67,'Annual Budget'!O67),SUM('Annual Budget'!K67,'Annual Budget'!S67,'Annual Budget'!O67,'Annual Budget'!W67))))</f>
        <v>1279985.28</v>
      </c>
      <c r="Y66" s="67">
        <f t="shared" si="44"/>
        <v>1279985.28</v>
      </c>
    </row>
    <row r="67" spans="1:25" ht="13" x14ac:dyDescent="0.15">
      <c r="A67" s="46"/>
      <c r="B67" s="46" t="s">
        <v>68</v>
      </c>
      <c r="C67" s="45"/>
      <c r="D67" s="65"/>
      <c r="E67" s="66"/>
      <c r="F67" s="65"/>
      <c r="G67" s="65"/>
      <c r="H67" s="65"/>
      <c r="I67" s="67">
        <f t="shared" si="39"/>
        <v>0</v>
      </c>
      <c r="J67" s="65"/>
      <c r="K67" s="65"/>
      <c r="L67" s="65"/>
      <c r="M67" s="67">
        <f t="shared" si="40"/>
        <v>0</v>
      </c>
      <c r="N67" s="65"/>
      <c r="O67" s="65"/>
      <c r="P67" s="65"/>
      <c r="Q67" s="67">
        <f t="shared" si="41"/>
        <v>0</v>
      </c>
      <c r="R67" s="65"/>
      <c r="S67" s="65"/>
      <c r="T67" s="65"/>
      <c r="U67" s="67">
        <f t="shared" si="42"/>
        <v>0</v>
      </c>
      <c r="V67" s="45"/>
      <c r="W67" s="55">
        <f t="shared" si="43"/>
        <v>0</v>
      </c>
      <c r="X67" s="67">
        <f>IF('Cover Sheet'!$A$9=References!$A$3,'Annual Budget'!K68,IF('Cover Sheet'!$A$9=References!$A$4,SUM('Annual Budget'!K68,'Annual Budget'!S68),IF('Cover Sheet'!$A$9=References!$A$5,SUM('Annual Budget'!K68,'Annual Budget'!S68,'Annual Budget'!O68),SUM('Annual Budget'!K68,'Annual Budget'!S68,'Annual Budget'!O68,'Annual Budget'!W68))))</f>
        <v>0</v>
      </c>
      <c r="Y67" s="67">
        <f t="shared" si="44"/>
        <v>0</v>
      </c>
    </row>
    <row r="68" spans="1:25" ht="13" x14ac:dyDescent="0.15">
      <c r="A68" s="46"/>
      <c r="B68" s="46" t="s">
        <v>61</v>
      </c>
      <c r="C68" s="45"/>
      <c r="D68" s="65"/>
      <c r="E68" s="66"/>
      <c r="F68" s="65"/>
      <c r="G68" s="65"/>
      <c r="H68" s="65"/>
      <c r="I68" s="67">
        <f t="shared" si="39"/>
        <v>0</v>
      </c>
      <c r="J68" s="65"/>
      <c r="K68" s="65"/>
      <c r="L68" s="65"/>
      <c r="M68" s="67">
        <f t="shared" si="40"/>
        <v>0</v>
      </c>
      <c r="N68" s="65"/>
      <c r="O68" s="65"/>
      <c r="P68" s="65"/>
      <c r="Q68" s="67">
        <f t="shared" si="41"/>
        <v>0</v>
      </c>
      <c r="R68" s="65"/>
      <c r="S68" s="65"/>
      <c r="T68" s="65"/>
      <c r="U68" s="67">
        <f t="shared" si="42"/>
        <v>0</v>
      </c>
      <c r="V68" s="45"/>
      <c r="W68" s="55">
        <f t="shared" si="43"/>
        <v>0</v>
      </c>
      <c r="X68" s="67">
        <f>IF('Cover Sheet'!$A$9=References!$A$3,'Annual Budget'!K69,IF('Cover Sheet'!$A$9=References!$A$4,SUM('Annual Budget'!K69,'Annual Budget'!S69),IF('Cover Sheet'!$A$9=References!$A$5,SUM('Annual Budget'!K69,'Annual Budget'!S69,'Annual Budget'!O69),SUM('Annual Budget'!K69,'Annual Budget'!S69,'Annual Budget'!O69,'Annual Budget'!W69))))</f>
        <v>99090</v>
      </c>
      <c r="Y68" s="67">
        <f t="shared" si="44"/>
        <v>99090</v>
      </c>
    </row>
    <row r="69" spans="1:25" ht="13" x14ac:dyDescent="0.15">
      <c r="A69" s="46"/>
      <c r="B69" s="69" t="s">
        <v>62</v>
      </c>
      <c r="C69" s="45"/>
      <c r="D69" s="70">
        <f>SUM(D63:D68)</f>
        <v>0</v>
      </c>
      <c r="E69" s="58"/>
      <c r="F69" s="70">
        <f>SUM(F63:F68)</f>
        <v>0</v>
      </c>
      <c r="G69" s="70">
        <f>SUM(G63:G68)</f>
        <v>0</v>
      </c>
      <c r="H69" s="70">
        <f>SUM(H63:H68)</f>
        <v>0</v>
      </c>
      <c r="I69" s="70">
        <f t="shared" si="39"/>
        <v>0</v>
      </c>
      <c r="J69" s="70">
        <f>SUM(J63:J68)</f>
        <v>0</v>
      </c>
      <c r="K69" s="70">
        <f>SUM(K63:K68)</f>
        <v>0</v>
      </c>
      <c r="L69" s="70">
        <f>SUM(L63:L68)</f>
        <v>0</v>
      </c>
      <c r="M69" s="70">
        <f t="shared" si="40"/>
        <v>0</v>
      </c>
      <c r="N69" s="70">
        <f>SUM(N63:N68)</f>
        <v>0</v>
      </c>
      <c r="O69" s="70">
        <f>SUM(O63:O68)</f>
        <v>0</v>
      </c>
      <c r="P69" s="70">
        <f>SUM(P63:P68)</f>
        <v>0</v>
      </c>
      <c r="Q69" s="70">
        <f t="shared" si="41"/>
        <v>0</v>
      </c>
      <c r="R69" s="70">
        <f>SUM(R63:R68)</f>
        <v>0</v>
      </c>
      <c r="S69" s="70">
        <f>SUM(S63:S68)</f>
        <v>0</v>
      </c>
      <c r="T69" s="70">
        <f>SUM(T63:T68)</f>
        <v>0</v>
      </c>
      <c r="U69" s="70">
        <f t="shared" si="42"/>
        <v>0</v>
      </c>
      <c r="V69" s="45"/>
      <c r="W69" s="70">
        <f>SUM(W63:W68)</f>
        <v>0</v>
      </c>
      <c r="X69" s="70">
        <f>SUM(X63:X68)</f>
        <v>1651669.56</v>
      </c>
      <c r="Y69" s="70">
        <f t="shared" si="44"/>
        <v>1651669.56</v>
      </c>
    </row>
    <row r="70" spans="1:25" ht="13" x14ac:dyDescent="0.15">
      <c r="A70" s="46"/>
      <c r="B70" s="56" t="s">
        <v>63</v>
      </c>
      <c r="C70" s="45"/>
      <c r="D70" s="57">
        <f>D69+D60+D50+D42+D32</f>
        <v>0</v>
      </c>
      <c r="E70" s="58"/>
      <c r="F70" s="57">
        <f t="shared" ref="F70:U70" si="45">F69+F60+F50+F42+F32</f>
        <v>0</v>
      </c>
      <c r="G70" s="57">
        <f t="shared" si="45"/>
        <v>0</v>
      </c>
      <c r="H70" s="57">
        <f t="shared" si="45"/>
        <v>0</v>
      </c>
      <c r="I70" s="57">
        <f t="shared" si="45"/>
        <v>0</v>
      </c>
      <c r="J70" s="57">
        <f t="shared" si="45"/>
        <v>0</v>
      </c>
      <c r="K70" s="57">
        <f t="shared" si="45"/>
        <v>0</v>
      </c>
      <c r="L70" s="57">
        <f t="shared" si="45"/>
        <v>0</v>
      </c>
      <c r="M70" s="57">
        <f t="shared" si="45"/>
        <v>0</v>
      </c>
      <c r="N70" s="57">
        <f t="shared" si="45"/>
        <v>0</v>
      </c>
      <c r="O70" s="57">
        <f t="shared" si="45"/>
        <v>0</v>
      </c>
      <c r="P70" s="57">
        <f t="shared" si="45"/>
        <v>0</v>
      </c>
      <c r="Q70" s="57">
        <f t="shared" si="45"/>
        <v>0</v>
      </c>
      <c r="R70" s="57">
        <f t="shared" si="45"/>
        <v>0</v>
      </c>
      <c r="S70" s="57">
        <f t="shared" si="45"/>
        <v>0</v>
      </c>
      <c r="T70" s="57">
        <f t="shared" si="45"/>
        <v>0</v>
      </c>
      <c r="U70" s="71">
        <f t="shared" si="45"/>
        <v>0</v>
      </c>
      <c r="V70" s="45"/>
      <c r="W70" s="71">
        <f>W69+W60+W50+W42+W32</f>
        <v>0</v>
      </c>
      <c r="X70" s="71">
        <f>X69+X60+X50+X42+X32</f>
        <v>13672973.940072</v>
      </c>
      <c r="Y70" s="57">
        <f t="shared" si="44"/>
        <v>13672973.940072</v>
      </c>
    </row>
    <row r="71" spans="1:25" ht="12.75" customHeight="1" x14ac:dyDescent="0.15">
      <c r="A71" s="59" t="s">
        <v>64</v>
      </c>
      <c r="B71" s="56"/>
      <c r="C71" s="45"/>
      <c r="D71" s="57">
        <f>D14-D70</f>
        <v>0</v>
      </c>
      <c r="E71" s="58"/>
      <c r="F71" s="57">
        <f t="shared" ref="F71:U71" si="46">F14-F70</f>
        <v>0</v>
      </c>
      <c r="G71" s="57">
        <f t="shared" si="46"/>
        <v>0</v>
      </c>
      <c r="H71" s="57">
        <f t="shared" si="46"/>
        <v>0</v>
      </c>
      <c r="I71" s="57">
        <f t="shared" si="46"/>
        <v>0</v>
      </c>
      <c r="J71" s="57">
        <f t="shared" si="46"/>
        <v>0</v>
      </c>
      <c r="K71" s="57">
        <f t="shared" si="46"/>
        <v>0</v>
      </c>
      <c r="L71" s="57">
        <f t="shared" si="46"/>
        <v>0</v>
      </c>
      <c r="M71" s="57">
        <f t="shared" si="46"/>
        <v>0</v>
      </c>
      <c r="N71" s="57">
        <f t="shared" si="46"/>
        <v>0</v>
      </c>
      <c r="O71" s="57">
        <f t="shared" si="46"/>
        <v>0</v>
      </c>
      <c r="P71" s="57">
        <f t="shared" si="46"/>
        <v>0</v>
      </c>
      <c r="Q71" s="57">
        <f t="shared" si="46"/>
        <v>0</v>
      </c>
      <c r="R71" s="57">
        <f t="shared" si="46"/>
        <v>0</v>
      </c>
      <c r="S71" s="57">
        <f t="shared" si="46"/>
        <v>0</v>
      </c>
      <c r="T71" s="57">
        <f t="shared" si="46"/>
        <v>0</v>
      </c>
      <c r="U71" s="57">
        <f t="shared" si="46"/>
        <v>0</v>
      </c>
      <c r="V71" s="45"/>
      <c r="W71" s="57">
        <f>W14-W70</f>
        <v>0</v>
      </c>
      <c r="X71" s="57">
        <f>X14-X70</f>
        <v>78001.139928000048</v>
      </c>
      <c r="Y71" s="57">
        <f t="shared" si="44"/>
        <v>78001.139928000048</v>
      </c>
    </row>
    <row r="72" spans="1:25" ht="12.75" customHeight="1" x14ac:dyDescent="0.15">
      <c r="A72" s="59"/>
      <c r="B72" s="53"/>
      <c r="C72" s="45"/>
      <c r="D72" s="72"/>
      <c r="E72" s="58"/>
      <c r="F72" s="72"/>
      <c r="G72" s="72"/>
      <c r="H72" s="72"/>
      <c r="I72" s="58"/>
      <c r="J72" s="72"/>
      <c r="K72" s="72"/>
      <c r="L72" s="72"/>
      <c r="M72" s="58"/>
      <c r="N72" s="72"/>
      <c r="O72" s="72"/>
      <c r="P72" s="72"/>
      <c r="Q72" s="58"/>
      <c r="R72" s="72"/>
      <c r="S72" s="72"/>
      <c r="T72" s="72"/>
      <c r="U72" s="58"/>
      <c r="V72" s="45"/>
      <c r="W72" s="58"/>
      <c r="X72" s="58"/>
      <c r="Y72" s="58"/>
    </row>
    <row r="73" spans="1:25" ht="12.75" customHeight="1" x14ac:dyDescent="0.15">
      <c r="A73" s="46"/>
      <c r="B73" s="46" t="s">
        <v>169</v>
      </c>
      <c r="C73" s="45"/>
      <c r="D73" s="65"/>
      <c r="E73" s="66"/>
      <c r="F73" s="65"/>
      <c r="G73" s="65"/>
      <c r="H73" s="65"/>
      <c r="I73" s="67">
        <f>SUM(F73:H73)</f>
        <v>0</v>
      </c>
      <c r="J73" s="65"/>
      <c r="K73" s="65"/>
      <c r="L73" s="65"/>
      <c r="M73" s="67">
        <f>SUM(J73:L73)</f>
        <v>0</v>
      </c>
      <c r="N73" s="65"/>
      <c r="O73" s="65"/>
      <c r="P73" s="65"/>
      <c r="Q73" s="67">
        <f>SUM(N73:P73)</f>
        <v>0</v>
      </c>
      <c r="R73" s="65"/>
      <c r="S73" s="65"/>
      <c r="T73" s="65"/>
      <c r="U73" s="67">
        <f>SUM(R73:T73)</f>
        <v>0</v>
      </c>
      <c r="V73" s="45"/>
      <c r="W73" s="55">
        <f>SUM(I73,M73,Q73,U73)</f>
        <v>0</v>
      </c>
      <c r="X73" s="55">
        <f>SUM(J73,N73,R73,V73)</f>
        <v>0</v>
      </c>
      <c r="Y73" s="67">
        <f>X73-W73</f>
        <v>0</v>
      </c>
    </row>
    <row r="74" spans="1:25" ht="12.75" customHeight="1" x14ac:dyDescent="0.15">
      <c r="A74" s="46"/>
      <c r="B74" s="46" t="s">
        <v>65</v>
      </c>
      <c r="C74" s="45"/>
      <c r="D74" s="65"/>
      <c r="E74" s="66"/>
      <c r="F74" s="65"/>
      <c r="G74" s="65"/>
      <c r="H74" s="65"/>
      <c r="I74" s="67">
        <f t="shared" ref="I74" si="47">SUM(F74:H74)</f>
        <v>0</v>
      </c>
      <c r="J74" s="65"/>
      <c r="K74" s="65"/>
      <c r="L74" s="65"/>
      <c r="M74" s="67">
        <f t="shared" ref="M74" si="48">SUM(J74:L74)</f>
        <v>0</v>
      </c>
      <c r="N74" s="65"/>
      <c r="O74" s="65"/>
      <c r="P74" s="65"/>
      <c r="Q74" s="67">
        <f t="shared" ref="Q74" si="49">SUM(N74:P74)</f>
        <v>0</v>
      </c>
      <c r="R74" s="65"/>
      <c r="S74" s="65"/>
      <c r="T74" s="65"/>
      <c r="U74" s="67">
        <f t="shared" ref="U74" si="50">SUM(R74:T74)</f>
        <v>0</v>
      </c>
      <c r="V74" s="45"/>
      <c r="W74" s="55">
        <f t="shared" ref="W74:X74" si="51">SUM(I74,M74,Q74,U74)</f>
        <v>0</v>
      </c>
      <c r="X74" s="55">
        <f t="shared" si="51"/>
        <v>0</v>
      </c>
      <c r="Y74" s="67">
        <f t="shared" ref="Y74:Y75" si="52">X74-W74</f>
        <v>0</v>
      </c>
    </row>
    <row r="75" spans="1:25" ht="13" x14ac:dyDescent="0.15">
      <c r="A75" s="59" t="s">
        <v>66</v>
      </c>
      <c r="B75" s="56"/>
      <c r="C75" s="45"/>
      <c r="D75" s="57">
        <f>D71-D74</f>
        <v>0</v>
      </c>
      <c r="E75" s="58"/>
      <c r="F75" s="57">
        <f t="shared" ref="F75:U75" si="53">F71-F74</f>
        <v>0</v>
      </c>
      <c r="G75" s="57">
        <f t="shared" si="53"/>
        <v>0</v>
      </c>
      <c r="H75" s="57">
        <f t="shared" si="53"/>
        <v>0</v>
      </c>
      <c r="I75" s="57">
        <f t="shared" si="53"/>
        <v>0</v>
      </c>
      <c r="J75" s="57">
        <f t="shared" si="53"/>
        <v>0</v>
      </c>
      <c r="K75" s="57">
        <f t="shared" si="53"/>
        <v>0</v>
      </c>
      <c r="L75" s="57">
        <f t="shared" si="53"/>
        <v>0</v>
      </c>
      <c r="M75" s="57">
        <f t="shared" si="53"/>
        <v>0</v>
      </c>
      <c r="N75" s="57">
        <f t="shared" si="53"/>
        <v>0</v>
      </c>
      <c r="O75" s="57">
        <f t="shared" si="53"/>
        <v>0</v>
      </c>
      <c r="P75" s="57">
        <f t="shared" si="53"/>
        <v>0</v>
      </c>
      <c r="Q75" s="57">
        <f t="shared" si="53"/>
        <v>0</v>
      </c>
      <c r="R75" s="57">
        <f t="shared" si="53"/>
        <v>0</v>
      </c>
      <c r="S75" s="57">
        <f t="shared" si="53"/>
        <v>0</v>
      </c>
      <c r="T75" s="57">
        <f t="shared" si="53"/>
        <v>0</v>
      </c>
      <c r="U75" s="57">
        <f t="shared" si="53"/>
        <v>0</v>
      </c>
      <c r="V75" s="45"/>
      <c r="W75" s="57">
        <f>W71-W74</f>
        <v>0</v>
      </c>
      <c r="X75" s="57">
        <f>X71-X74</f>
        <v>78001.139928000048</v>
      </c>
      <c r="Y75" s="80">
        <f t="shared" si="52"/>
        <v>78001.139928000048</v>
      </c>
    </row>
    <row r="77" spans="1:25" ht="12.75" customHeight="1" x14ac:dyDescent="0.15">
      <c r="A77" s="53" t="s">
        <v>162</v>
      </c>
    </row>
    <row r="78" spans="1:25" ht="12.75" customHeight="1" x14ac:dyDescent="0.15">
      <c r="B78" s="43" t="s">
        <v>163</v>
      </c>
      <c r="D78" s="65"/>
      <c r="F78" s="65"/>
      <c r="G78" s="65"/>
      <c r="H78" s="65"/>
      <c r="I78" s="67">
        <f t="shared" ref="I78:I81" si="54">SUM(F78:H78)</f>
        <v>0</v>
      </c>
      <c r="J78" s="65"/>
      <c r="K78" s="65"/>
      <c r="L78" s="65"/>
      <c r="M78" s="67">
        <f t="shared" ref="M78:M81" si="55">SUM(J78:L78)</f>
        <v>0</v>
      </c>
      <c r="N78" s="65"/>
      <c r="O78" s="65"/>
      <c r="P78" s="65"/>
      <c r="Q78" s="67">
        <f t="shared" ref="Q78:Q81" si="56">SUM(N78:P78)</f>
        <v>0</v>
      </c>
      <c r="R78" s="65"/>
      <c r="S78" s="65"/>
      <c r="T78" s="65"/>
      <c r="U78" s="67">
        <f t="shared" ref="U78:U81" si="57">SUM(R78:T78)</f>
        <v>0</v>
      </c>
    </row>
    <row r="79" spans="1:25" ht="12.75" customHeight="1" x14ac:dyDescent="0.15">
      <c r="B79" s="43" t="s">
        <v>164</v>
      </c>
      <c r="D79" s="65"/>
      <c r="F79" s="65"/>
      <c r="G79" s="65"/>
      <c r="H79" s="65"/>
      <c r="I79" s="67">
        <f t="shared" si="54"/>
        <v>0</v>
      </c>
      <c r="J79" s="65"/>
      <c r="K79" s="65"/>
      <c r="L79" s="65"/>
      <c r="M79" s="67">
        <f t="shared" si="55"/>
        <v>0</v>
      </c>
      <c r="N79" s="65"/>
      <c r="O79" s="65"/>
      <c r="P79" s="65"/>
      <c r="Q79" s="67">
        <f t="shared" si="56"/>
        <v>0</v>
      </c>
      <c r="R79" s="65"/>
      <c r="S79" s="65"/>
      <c r="T79" s="65"/>
      <c r="U79" s="67">
        <f t="shared" si="57"/>
        <v>0</v>
      </c>
    </row>
    <row r="80" spans="1:25" ht="12.75" customHeight="1" x14ac:dyDescent="0.15">
      <c r="B80" s="43" t="s">
        <v>165</v>
      </c>
      <c r="D80" s="65"/>
      <c r="F80" s="65"/>
      <c r="G80" s="65"/>
      <c r="H80" s="65"/>
      <c r="I80" s="67">
        <f t="shared" si="54"/>
        <v>0</v>
      </c>
      <c r="J80" s="65"/>
      <c r="K80" s="65"/>
      <c r="L80" s="65"/>
      <c r="M80" s="67">
        <f t="shared" si="55"/>
        <v>0</v>
      </c>
      <c r="N80" s="65"/>
      <c r="O80" s="65"/>
      <c r="P80" s="65"/>
      <c r="Q80" s="67">
        <f t="shared" si="56"/>
        <v>0</v>
      </c>
      <c r="R80" s="65"/>
      <c r="S80" s="65"/>
      <c r="T80" s="65"/>
      <c r="U80" s="67">
        <f t="shared" si="57"/>
        <v>0</v>
      </c>
    </row>
    <row r="81" spans="1:21" ht="12.75" customHeight="1" x14ac:dyDescent="0.15">
      <c r="A81" s="62" t="s">
        <v>166</v>
      </c>
      <c r="D81" s="47">
        <f>SUM(D78:D80,D75)</f>
        <v>0</v>
      </c>
      <c r="F81" s="47">
        <f>SUM(F78:F80,F75)</f>
        <v>0</v>
      </c>
      <c r="G81" s="47">
        <f>SUM(G78:G80,G75)</f>
        <v>0</v>
      </c>
      <c r="H81" s="47">
        <f>SUM(H78:H80,H75)</f>
        <v>0</v>
      </c>
      <c r="I81" s="67">
        <f t="shared" si="54"/>
        <v>0</v>
      </c>
      <c r="J81" s="47">
        <f t="shared" ref="J81:L81" si="58">SUM(J78:J80,J75)</f>
        <v>0</v>
      </c>
      <c r="K81" s="47">
        <f t="shared" si="58"/>
        <v>0</v>
      </c>
      <c r="L81" s="47">
        <f t="shared" si="58"/>
        <v>0</v>
      </c>
      <c r="M81" s="67">
        <f t="shared" si="55"/>
        <v>0</v>
      </c>
      <c r="N81" s="47">
        <f t="shared" ref="N81" si="59">SUM(N78:N80,N75)</f>
        <v>0</v>
      </c>
      <c r="O81" s="47">
        <f t="shared" ref="O81" si="60">SUM(O78:O80,O75)</f>
        <v>0</v>
      </c>
      <c r="P81" s="47">
        <f t="shared" ref="P81" si="61">SUM(P78:P80,P75)</f>
        <v>0</v>
      </c>
      <c r="Q81" s="67">
        <f t="shared" si="56"/>
        <v>0</v>
      </c>
      <c r="R81" s="47">
        <f t="shared" ref="R81" si="62">SUM(R78:R80,R75)</f>
        <v>0</v>
      </c>
      <c r="S81" s="47">
        <f t="shared" ref="S81" si="63">SUM(S78:S80,S75)</f>
        <v>0</v>
      </c>
      <c r="T81" s="47">
        <f t="shared" ref="T81" si="64">SUM(T78:T80,T75)</f>
        <v>0</v>
      </c>
      <c r="U81" s="67">
        <f t="shared" si="57"/>
        <v>0</v>
      </c>
    </row>
  </sheetData>
  <pageMargins left="0.75" right="0.35" top="0.5" bottom="0.5" header="0.5" footer="0.5"/>
  <pageSetup scale="66" orientation="portrait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A1:J45"/>
  <sheetViews>
    <sheetView showGridLines="0" view="pageBreakPreview" zoomScaleSheetLayoutView="100" workbookViewId="0"/>
  </sheetViews>
  <sheetFormatPr baseColWidth="10" defaultColWidth="9.1640625" defaultRowHeight="13" x14ac:dyDescent="0.15"/>
  <cols>
    <col min="1" max="1" width="2" style="74" customWidth="1"/>
    <col min="2" max="2" width="9.1640625" style="74"/>
    <col min="3" max="3" width="20.1640625" style="74" customWidth="1"/>
    <col min="4" max="4" width="12.33203125" style="74" customWidth="1"/>
    <col min="5" max="5" width="11.33203125" style="74" customWidth="1"/>
    <col min="6" max="6" width="9.1640625" style="74"/>
    <col min="7" max="7" width="19.6640625" style="74" customWidth="1"/>
    <col min="8" max="8" width="20" style="74" customWidth="1"/>
    <col min="9" max="9" width="25.1640625" style="74" customWidth="1"/>
    <col min="10" max="10" width="27" style="74" customWidth="1"/>
    <col min="11" max="16384" width="9.1640625" style="74"/>
  </cols>
  <sheetData>
    <row r="1" spans="1:10" x14ac:dyDescent="0.15">
      <c r="A1" s="73" t="str">
        <f>'Cover Sheet'!A2</f>
        <v>Democracy Prep Congress Heights</v>
      </c>
    </row>
    <row r="2" spans="1:10" x14ac:dyDescent="0.15">
      <c r="A2" s="43" t="str">
        <f>'Cover Sheet'!A8&amp;" "&amp;'Cover Sheet'!$A$9&amp;" Balance Sheet"</f>
        <v>2018-19 1 Balance Sheet</v>
      </c>
    </row>
    <row r="3" spans="1:10" x14ac:dyDescent="0.15">
      <c r="B3" s="117"/>
      <c r="C3" s="117"/>
      <c r="D3" s="117"/>
      <c r="E3" s="117"/>
      <c r="F3" s="117"/>
      <c r="G3" s="117"/>
      <c r="H3" s="81"/>
      <c r="I3" s="81"/>
      <c r="J3" s="81"/>
    </row>
    <row r="4" spans="1:10" x14ac:dyDescent="0.15">
      <c r="B4" s="81"/>
      <c r="C4" s="81"/>
      <c r="D4" s="81"/>
      <c r="E4" s="82" t="s">
        <v>145</v>
      </c>
      <c r="F4" s="83"/>
      <c r="G4" s="82" t="s">
        <v>113</v>
      </c>
      <c r="H4" s="82" t="s">
        <v>114</v>
      </c>
      <c r="I4" s="82" t="s">
        <v>115</v>
      </c>
      <c r="J4" s="82" t="s">
        <v>116</v>
      </c>
    </row>
    <row r="5" spans="1:10" ht="14" thickBot="1" x14ac:dyDescent="0.2">
      <c r="B5" s="81"/>
      <c r="C5" s="81"/>
      <c r="D5" s="81"/>
      <c r="E5" s="84" t="s">
        <v>182</v>
      </c>
      <c r="F5" s="85"/>
      <c r="G5" s="84" t="s">
        <v>117</v>
      </c>
      <c r="H5" s="84" t="s">
        <v>118</v>
      </c>
      <c r="I5" s="84" t="s">
        <v>119</v>
      </c>
      <c r="J5" s="84" t="s">
        <v>120</v>
      </c>
    </row>
    <row r="6" spans="1:10" x14ac:dyDescent="0.15">
      <c r="A6" s="97" t="s">
        <v>121</v>
      </c>
      <c r="B6" s="86"/>
      <c r="C6" s="86"/>
      <c r="E6" s="87"/>
      <c r="F6" s="85"/>
      <c r="G6" s="87"/>
      <c r="H6" s="87"/>
      <c r="I6" s="87"/>
      <c r="J6" s="87"/>
    </row>
    <row r="7" spans="1:10" x14ac:dyDescent="0.15">
      <c r="B7" s="81"/>
      <c r="C7" s="81"/>
      <c r="D7" s="81"/>
      <c r="E7" s="81"/>
      <c r="F7" s="81"/>
      <c r="G7" s="81"/>
      <c r="H7" s="81"/>
      <c r="I7" s="81"/>
      <c r="J7" s="81"/>
    </row>
    <row r="8" spans="1:10" x14ac:dyDescent="0.15">
      <c r="B8" s="94" t="s">
        <v>155</v>
      </c>
      <c r="C8" s="88"/>
      <c r="D8" s="86"/>
      <c r="E8" s="89"/>
      <c r="F8" s="89"/>
      <c r="G8" s="90"/>
      <c r="H8" s="90"/>
      <c r="I8" s="90"/>
      <c r="J8" s="90"/>
    </row>
    <row r="9" spans="1:10" x14ac:dyDescent="0.15">
      <c r="B9" s="98" t="s">
        <v>122</v>
      </c>
      <c r="D9" s="91"/>
      <c r="E9" s="65">
        <v>0</v>
      </c>
      <c r="F9" s="92"/>
      <c r="G9" s="65">
        <v>0</v>
      </c>
      <c r="H9" s="65">
        <v>0</v>
      </c>
      <c r="I9" s="65">
        <v>0</v>
      </c>
      <c r="J9" s="65">
        <v>0</v>
      </c>
    </row>
    <row r="10" spans="1:10" x14ac:dyDescent="0.15">
      <c r="B10" s="98" t="s">
        <v>123</v>
      </c>
      <c r="D10" s="91"/>
      <c r="E10" s="65">
        <v>0</v>
      </c>
      <c r="F10" s="93"/>
      <c r="G10" s="65">
        <v>0</v>
      </c>
      <c r="H10" s="65">
        <v>0</v>
      </c>
      <c r="I10" s="65">
        <v>0</v>
      </c>
      <c r="J10" s="65">
        <v>0</v>
      </c>
    </row>
    <row r="11" spans="1:10" x14ac:dyDescent="0.15">
      <c r="B11" s="98" t="s">
        <v>142</v>
      </c>
      <c r="D11" s="91"/>
      <c r="E11" s="65">
        <v>0</v>
      </c>
      <c r="F11" s="93"/>
      <c r="G11" s="65">
        <v>0</v>
      </c>
      <c r="H11" s="65">
        <v>0</v>
      </c>
      <c r="I11" s="65">
        <v>0</v>
      </c>
      <c r="J11" s="65">
        <v>0</v>
      </c>
    </row>
    <row r="12" spans="1:10" x14ac:dyDescent="0.15">
      <c r="B12" s="98" t="s">
        <v>141</v>
      </c>
      <c r="D12" s="91"/>
      <c r="E12" s="65">
        <v>0</v>
      </c>
      <c r="F12" s="90"/>
      <c r="G12" s="65">
        <v>0</v>
      </c>
      <c r="H12" s="65">
        <v>0</v>
      </c>
      <c r="I12" s="65">
        <v>0</v>
      </c>
      <c r="J12" s="65">
        <v>0</v>
      </c>
    </row>
    <row r="13" spans="1:10" x14ac:dyDescent="0.15">
      <c r="B13" s="94" t="s">
        <v>124</v>
      </c>
      <c r="E13" s="100">
        <f>SUM(E9:E12)</f>
        <v>0</v>
      </c>
      <c r="F13" s="90"/>
      <c r="G13" s="100">
        <f>SUM(G9:G12)</f>
        <v>0</v>
      </c>
      <c r="H13" s="100">
        <f>SUM(H9:H12)</f>
        <v>0</v>
      </c>
      <c r="I13" s="100">
        <f>SUM(I9:I12)</f>
        <v>0</v>
      </c>
      <c r="J13" s="100">
        <f>SUM(J9:J12)</f>
        <v>0</v>
      </c>
    </row>
    <row r="14" spans="1:10" x14ac:dyDescent="0.15">
      <c r="B14" s="81"/>
      <c r="C14" s="81"/>
      <c r="D14" s="81"/>
      <c r="E14" s="81"/>
      <c r="F14" s="81"/>
      <c r="G14" s="81"/>
      <c r="H14" s="81"/>
      <c r="I14" s="81"/>
      <c r="J14" s="81"/>
    </row>
    <row r="15" spans="1:10" x14ac:dyDescent="0.15">
      <c r="B15" s="97" t="s">
        <v>125</v>
      </c>
      <c r="C15" s="91"/>
      <c r="D15" s="91"/>
      <c r="E15" s="65">
        <v>0</v>
      </c>
      <c r="F15" s="92"/>
      <c r="G15" s="65">
        <v>0</v>
      </c>
      <c r="H15" s="65">
        <v>0</v>
      </c>
      <c r="I15" s="65">
        <v>0</v>
      </c>
      <c r="J15" s="65">
        <v>0</v>
      </c>
    </row>
    <row r="16" spans="1:10" x14ac:dyDescent="0.15">
      <c r="B16" s="81"/>
      <c r="C16" s="81"/>
      <c r="D16" s="81"/>
      <c r="E16" s="81"/>
      <c r="F16" s="81"/>
      <c r="G16" s="81"/>
      <c r="H16" s="81"/>
      <c r="I16" s="81"/>
      <c r="J16" s="81"/>
    </row>
    <row r="17" spans="1:10" x14ac:dyDescent="0.15">
      <c r="B17" s="97" t="s">
        <v>126</v>
      </c>
      <c r="C17" s="91"/>
      <c r="D17" s="91"/>
      <c r="E17" s="65">
        <v>0</v>
      </c>
      <c r="F17" s="92"/>
      <c r="G17" s="65">
        <v>0</v>
      </c>
      <c r="H17" s="65">
        <v>0</v>
      </c>
      <c r="I17" s="65">
        <v>0</v>
      </c>
      <c r="J17" s="65">
        <v>0</v>
      </c>
    </row>
    <row r="18" spans="1:10" x14ac:dyDescent="0.15">
      <c r="B18" s="81"/>
      <c r="C18" s="81"/>
      <c r="D18" s="81"/>
      <c r="E18" s="81"/>
      <c r="F18" s="81"/>
      <c r="G18" s="81"/>
      <c r="H18" s="81"/>
      <c r="I18" s="81"/>
      <c r="J18" s="81"/>
    </row>
    <row r="19" spans="1:10" ht="14" thickBot="1" x14ac:dyDescent="0.2">
      <c r="A19" s="94" t="s">
        <v>127</v>
      </c>
      <c r="B19" s="81"/>
      <c r="C19" s="91"/>
      <c r="E19" s="101">
        <f>E13+E15+E17</f>
        <v>0</v>
      </c>
      <c r="F19" s="93"/>
      <c r="G19" s="101">
        <f>G13+G15+G17</f>
        <v>0</v>
      </c>
      <c r="H19" s="101">
        <f>H13+H15+H17</f>
        <v>0</v>
      </c>
      <c r="I19" s="101">
        <f>I13+I15+I17</f>
        <v>0</v>
      </c>
      <c r="J19" s="101">
        <f>J13+J15+J17</f>
        <v>0</v>
      </c>
    </row>
    <row r="20" spans="1:10" ht="14" thickTop="1" x14ac:dyDescent="0.15">
      <c r="B20" s="81"/>
      <c r="C20" s="81"/>
      <c r="D20" s="81"/>
      <c r="E20" s="81"/>
      <c r="F20" s="81"/>
      <c r="G20" s="81"/>
      <c r="H20" s="81"/>
      <c r="I20" s="81"/>
      <c r="J20" s="81"/>
    </row>
    <row r="21" spans="1:10" ht="15" customHeight="1" x14ac:dyDescent="0.15">
      <c r="A21" s="97" t="s">
        <v>128</v>
      </c>
      <c r="B21" s="86"/>
      <c r="C21" s="86"/>
      <c r="E21" s="95"/>
      <c r="F21" s="95"/>
      <c r="G21" s="95"/>
      <c r="H21" s="95"/>
      <c r="I21" s="95"/>
      <c r="J21" s="95"/>
    </row>
    <row r="22" spans="1:10" x14ac:dyDescent="0.15">
      <c r="B22" s="81"/>
      <c r="C22" s="81"/>
      <c r="D22" s="81"/>
      <c r="E22" s="81"/>
      <c r="F22" s="81"/>
      <c r="G22" s="81"/>
      <c r="H22" s="81"/>
      <c r="I22" s="81"/>
      <c r="J22" s="81"/>
    </row>
    <row r="23" spans="1:10" x14ac:dyDescent="0.15">
      <c r="B23" s="94" t="s">
        <v>156</v>
      </c>
      <c r="C23" s="96"/>
      <c r="D23" s="96"/>
      <c r="E23" s="90"/>
      <c r="F23" s="90"/>
      <c r="G23" s="90"/>
      <c r="H23" s="90"/>
      <c r="I23" s="90"/>
      <c r="J23" s="90"/>
    </row>
    <row r="24" spans="1:10" x14ac:dyDescent="0.15">
      <c r="B24" s="98" t="s">
        <v>130</v>
      </c>
      <c r="D24" s="91"/>
      <c r="E24" s="65">
        <v>0</v>
      </c>
      <c r="F24" s="92"/>
      <c r="G24" s="65">
        <v>0</v>
      </c>
      <c r="H24" s="65">
        <v>0</v>
      </c>
      <c r="I24" s="65">
        <v>0</v>
      </c>
      <c r="J24" s="65">
        <v>0</v>
      </c>
    </row>
    <row r="25" spans="1:10" x14ac:dyDescent="0.15">
      <c r="B25" s="98" t="s">
        <v>129</v>
      </c>
      <c r="D25" s="91"/>
      <c r="E25" s="65">
        <v>0</v>
      </c>
      <c r="F25" s="90"/>
      <c r="G25" s="65">
        <v>0</v>
      </c>
      <c r="H25" s="65">
        <v>0</v>
      </c>
      <c r="I25" s="65">
        <v>0</v>
      </c>
      <c r="J25" s="65">
        <v>0</v>
      </c>
    </row>
    <row r="26" spans="1:10" x14ac:dyDescent="0.15">
      <c r="B26" s="98" t="s">
        <v>138</v>
      </c>
      <c r="D26" s="91"/>
      <c r="E26" s="65">
        <v>0</v>
      </c>
      <c r="F26" s="90"/>
      <c r="G26" s="65">
        <v>0</v>
      </c>
      <c r="H26" s="65">
        <v>0</v>
      </c>
      <c r="I26" s="65">
        <v>0</v>
      </c>
      <c r="J26" s="65">
        <v>0</v>
      </c>
    </row>
    <row r="27" spans="1:10" x14ac:dyDescent="0.15">
      <c r="B27" s="98" t="s">
        <v>131</v>
      </c>
      <c r="D27" s="91"/>
      <c r="E27" s="65">
        <v>0</v>
      </c>
      <c r="F27" s="90"/>
      <c r="G27" s="65">
        <v>0</v>
      </c>
      <c r="H27" s="65">
        <v>0</v>
      </c>
      <c r="I27" s="65">
        <v>0</v>
      </c>
      <c r="J27" s="65">
        <v>0</v>
      </c>
    </row>
    <row r="28" spans="1:10" x14ac:dyDescent="0.15">
      <c r="B28" s="98" t="s">
        <v>140</v>
      </c>
      <c r="D28" s="91"/>
      <c r="E28" s="65">
        <v>0</v>
      </c>
      <c r="F28" s="90"/>
      <c r="G28" s="65">
        <v>0</v>
      </c>
      <c r="H28" s="65">
        <v>0</v>
      </c>
      <c r="I28" s="65">
        <v>0</v>
      </c>
      <c r="J28" s="65">
        <v>0</v>
      </c>
    </row>
    <row r="29" spans="1:10" x14ac:dyDescent="0.15">
      <c r="B29" s="94" t="s">
        <v>132</v>
      </c>
      <c r="E29" s="100">
        <f>SUM(E24:E28)</f>
        <v>0</v>
      </c>
      <c r="F29" s="90"/>
      <c r="G29" s="100">
        <f t="shared" ref="G29:J29" si="0">SUM(G24:G28)</f>
        <v>0</v>
      </c>
      <c r="H29" s="100">
        <f t="shared" si="0"/>
        <v>0</v>
      </c>
      <c r="I29" s="100">
        <f t="shared" si="0"/>
        <v>0</v>
      </c>
      <c r="J29" s="100">
        <f t="shared" si="0"/>
        <v>0</v>
      </c>
    </row>
    <row r="30" spans="1:10" x14ac:dyDescent="0.15">
      <c r="B30" s="94"/>
      <c r="E30" s="90"/>
      <c r="F30" s="90"/>
      <c r="G30" s="90"/>
      <c r="H30" s="90"/>
      <c r="I30" s="90"/>
      <c r="J30" s="90"/>
    </row>
    <row r="31" spans="1:10" x14ac:dyDescent="0.15">
      <c r="B31" s="97" t="s">
        <v>157</v>
      </c>
      <c r="C31" s="81"/>
      <c r="D31" s="81"/>
      <c r="E31" s="81"/>
      <c r="F31" s="81"/>
      <c r="G31" s="81"/>
      <c r="H31" s="81"/>
      <c r="I31" s="81"/>
      <c r="J31" s="81"/>
    </row>
    <row r="32" spans="1:10" x14ac:dyDescent="0.15">
      <c r="B32" s="98" t="s">
        <v>158</v>
      </c>
      <c r="D32" s="81"/>
      <c r="E32" s="65">
        <v>0</v>
      </c>
      <c r="F32" s="92"/>
      <c r="G32" s="65">
        <v>0</v>
      </c>
      <c r="H32" s="65">
        <v>0</v>
      </c>
      <c r="I32" s="65">
        <v>0</v>
      </c>
      <c r="J32" s="65">
        <v>0</v>
      </c>
    </row>
    <row r="33" spans="1:10" x14ac:dyDescent="0.15">
      <c r="B33" s="98" t="s">
        <v>159</v>
      </c>
      <c r="D33" s="81"/>
      <c r="E33" s="65">
        <v>0</v>
      </c>
      <c r="F33" s="90"/>
      <c r="G33" s="65">
        <v>0</v>
      </c>
      <c r="H33" s="65">
        <v>0</v>
      </c>
      <c r="I33" s="65">
        <v>0</v>
      </c>
      <c r="J33" s="65">
        <v>0</v>
      </c>
    </row>
    <row r="34" spans="1:10" x14ac:dyDescent="0.15">
      <c r="B34" s="94" t="s">
        <v>139</v>
      </c>
      <c r="D34" s="91"/>
      <c r="E34" s="100">
        <f>SUM(E32:E33)</f>
        <v>0</v>
      </c>
      <c r="F34" s="90"/>
      <c r="G34" s="100">
        <f t="shared" ref="G34:J34" si="1">SUM(G32:G33)</f>
        <v>0</v>
      </c>
      <c r="H34" s="100">
        <f t="shared" si="1"/>
        <v>0</v>
      </c>
      <c r="I34" s="100">
        <f t="shared" si="1"/>
        <v>0</v>
      </c>
      <c r="J34" s="100">
        <f t="shared" si="1"/>
        <v>0</v>
      </c>
    </row>
    <row r="35" spans="1:10" x14ac:dyDescent="0.15">
      <c r="B35" s="81"/>
      <c r="C35" s="81"/>
      <c r="D35" s="81"/>
      <c r="E35" s="81"/>
      <c r="F35" s="81"/>
      <c r="G35" s="81"/>
      <c r="H35" s="81"/>
      <c r="I35" s="81"/>
      <c r="J35" s="81"/>
    </row>
    <row r="36" spans="1:10" ht="16" x14ac:dyDescent="0.3">
      <c r="B36" s="94" t="s">
        <v>133</v>
      </c>
      <c r="C36" s="81"/>
      <c r="E36" s="102">
        <f>E29+E34</f>
        <v>0</v>
      </c>
      <c r="F36" s="95"/>
      <c r="G36" s="102">
        <f>G29+G34</f>
        <v>0</v>
      </c>
      <c r="H36" s="102">
        <f>H29+H34</f>
        <v>0</v>
      </c>
      <c r="I36" s="102">
        <f>I29+I34</f>
        <v>0</v>
      </c>
      <c r="J36" s="102">
        <f>J29+J34</f>
        <v>0</v>
      </c>
    </row>
    <row r="37" spans="1:10" x14ac:dyDescent="0.15">
      <c r="B37" s="81"/>
      <c r="C37" s="81"/>
      <c r="D37" s="81"/>
      <c r="E37" s="81"/>
      <c r="F37" s="81"/>
      <c r="G37" s="81"/>
      <c r="H37" s="81"/>
      <c r="I37" s="81"/>
      <c r="J37" s="81"/>
    </row>
    <row r="38" spans="1:10" x14ac:dyDescent="0.15">
      <c r="B38" s="99" t="s">
        <v>160</v>
      </c>
      <c r="C38" s="96"/>
      <c r="D38" s="96"/>
      <c r="E38" s="90"/>
      <c r="F38" s="90"/>
      <c r="G38" s="95"/>
      <c r="H38" s="95"/>
      <c r="I38" s="95"/>
      <c r="J38" s="95"/>
    </row>
    <row r="39" spans="1:10" x14ac:dyDescent="0.15">
      <c r="B39" s="98" t="s">
        <v>134</v>
      </c>
      <c r="D39" s="96"/>
      <c r="E39" s="65">
        <v>0</v>
      </c>
      <c r="F39" s="90"/>
      <c r="G39" s="65">
        <v>0</v>
      </c>
      <c r="H39" s="65">
        <v>0</v>
      </c>
      <c r="I39" s="65">
        <v>0</v>
      </c>
      <c r="J39" s="65">
        <v>0</v>
      </c>
    </row>
    <row r="40" spans="1:10" x14ac:dyDescent="0.15">
      <c r="B40" s="98" t="s">
        <v>135</v>
      </c>
      <c r="D40" s="96"/>
      <c r="E40" s="65">
        <v>0</v>
      </c>
      <c r="F40" s="90"/>
      <c r="G40" s="65">
        <v>0</v>
      </c>
      <c r="H40" s="65">
        <v>0</v>
      </c>
      <c r="I40" s="65">
        <v>0</v>
      </c>
      <c r="J40" s="65">
        <v>0</v>
      </c>
    </row>
    <row r="41" spans="1:10" x14ac:dyDescent="0.15">
      <c r="B41" s="98" t="s">
        <v>167</v>
      </c>
      <c r="D41" s="96"/>
      <c r="E41" s="112">
        <v>0</v>
      </c>
      <c r="F41" s="90"/>
      <c r="G41" s="112">
        <v>0</v>
      </c>
      <c r="H41" s="112">
        <v>0</v>
      </c>
      <c r="I41" s="112">
        <v>0</v>
      </c>
      <c r="J41" s="112">
        <v>0</v>
      </c>
    </row>
    <row r="42" spans="1:10" ht="16" x14ac:dyDescent="0.3">
      <c r="B42" s="94" t="s">
        <v>136</v>
      </c>
      <c r="C42" s="91"/>
      <c r="E42" s="103">
        <f>SUM(E39:E41)</f>
        <v>0</v>
      </c>
      <c r="F42" s="90"/>
      <c r="G42" s="103">
        <f>SUM(G39:G41)</f>
        <v>0</v>
      </c>
      <c r="H42" s="103">
        <f>SUM(H39:H41)</f>
        <v>0</v>
      </c>
      <c r="I42" s="103">
        <f>SUM(I39:I41)</f>
        <v>0</v>
      </c>
      <c r="J42" s="103">
        <f>SUM(J39:J41)</f>
        <v>0</v>
      </c>
    </row>
    <row r="43" spans="1:10" x14ac:dyDescent="0.15">
      <c r="B43" s="81"/>
      <c r="C43" s="81"/>
      <c r="D43" s="81"/>
      <c r="E43" s="81"/>
      <c r="F43" s="81"/>
      <c r="G43" s="81"/>
      <c r="H43" s="81"/>
      <c r="I43" s="81"/>
      <c r="J43" s="81"/>
    </row>
    <row r="44" spans="1:10" ht="14" thickBot="1" x14ac:dyDescent="0.2">
      <c r="A44" s="94" t="s">
        <v>137</v>
      </c>
      <c r="B44" s="81"/>
      <c r="C44" s="91"/>
      <c r="E44" s="104">
        <f>E36+E42</f>
        <v>0</v>
      </c>
      <c r="F44" s="90"/>
      <c r="G44" s="104">
        <f>G36+G42</f>
        <v>0</v>
      </c>
      <c r="H44" s="104">
        <f>H36+H42</f>
        <v>0</v>
      </c>
      <c r="I44" s="104">
        <f>I36+I42</f>
        <v>0</v>
      </c>
      <c r="J44" s="104">
        <f>J36+J42</f>
        <v>0</v>
      </c>
    </row>
    <row r="45" spans="1:10" ht="14" thickTop="1" x14ac:dyDescent="0.15">
      <c r="B45" s="81"/>
      <c r="C45" s="91"/>
      <c r="D45" s="96"/>
      <c r="E45" s="90"/>
      <c r="F45" s="90"/>
      <c r="G45" s="95"/>
      <c r="H45" s="95"/>
      <c r="I45" s="95"/>
      <c r="J45" s="95"/>
    </row>
  </sheetData>
  <mergeCells count="1">
    <mergeCell ref="B3:G3"/>
  </mergeCells>
  <phoneticPr fontId="68" type="noConversion"/>
  <pageMargins left="0.7" right="0.7" top="0.75" bottom="0.75" header="0.3" footer="0.3"/>
  <pageSetup scale="6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146</v>
      </c>
    </row>
    <row r="3" spans="1:1" x14ac:dyDescent="0.2">
      <c r="A3" t="s">
        <v>147</v>
      </c>
    </row>
    <row r="4" spans="1:1" x14ac:dyDescent="0.2">
      <c r="A4" t="s">
        <v>148</v>
      </c>
    </row>
    <row r="5" spans="1:1" x14ac:dyDescent="0.2">
      <c r="A5" t="s">
        <v>149</v>
      </c>
    </row>
    <row r="6" spans="1:1" x14ac:dyDescent="0.2">
      <c r="A6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PCSB</dc:creator>
  <cp:lastModifiedBy>Microsoft Office User</cp:lastModifiedBy>
  <cp:lastPrinted>2015-03-10T20:29:00Z</cp:lastPrinted>
  <dcterms:created xsi:type="dcterms:W3CDTF">2015-03-09T19:17:40Z</dcterms:created>
  <dcterms:modified xsi:type="dcterms:W3CDTF">2018-06-01T15:09:44Z</dcterms:modified>
</cp:coreProperties>
</file>