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Y17-18\17-18 PCSB and Epic Center\"/>
    </mc:Choice>
  </mc:AlternateContent>
  <bookViews>
    <workbookView xWindow="0" yWindow="0" windowWidth="16512" windowHeight="949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5" l="1"/>
  <c r="V65" i="5"/>
  <c r="U65" i="5"/>
  <c r="T65" i="5"/>
  <c r="R65" i="5"/>
  <c r="Q65" i="5"/>
  <c r="P65" i="5"/>
  <c r="N65" i="5"/>
  <c r="M65" i="5"/>
  <c r="L65" i="5"/>
  <c r="J65" i="5"/>
  <c r="J66" i="5"/>
  <c r="V20" i="5"/>
  <c r="U20" i="5"/>
  <c r="T20" i="5"/>
  <c r="S20" i="5"/>
  <c r="R20" i="5"/>
  <c r="Q20" i="5"/>
  <c r="P20" i="5"/>
  <c r="V29" i="5"/>
  <c r="U29" i="5"/>
  <c r="T29" i="5"/>
  <c r="R29" i="5"/>
  <c r="Q29" i="5"/>
  <c r="P29" i="5"/>
  <c r="N29" i="5"/>
  <c r="M29" i="5"/>
  <c r="L29" i="5"/>
  <c r="J29" i="5"/>
  <c r="V25" i="5"/>
  <c r="U25" i="5"/>
  <c r="T25" i="5"/>
  <c r="R25" i="5"/>
  <c r="Q25" i="5"/>
  <c r="P25" i="5"/>
  <c r="N25" i="5"/>
  <c r="M25" i="5"/>
  <c r="L25" i="5"/>
  <c r="V23" i="5"/>
  <c r="U23" i="5"/>
  <c r="T23" i="5"/>
  <c r="R23" i="5"/>
  <c r="Q23" i="5"/>
  <c r="P23" i="5"/>
  <c r="N23" i="5"/>
  <c r="M23" i="5"/>
  <c r="L23" i="5"/>
  <c r="J23" i="5"/>
  <c r="V21" i="5"/>
  <c r="U21" i="5"/>
  <c r="T21" i="5"/>
  <c r="R21" i="5"/>
  <c r="Q21" i="5"/>
  <c r="P21" i="5"/>
  <c r="N21" i="5"/>
  <c r="M21" i="5"/>
  <c r="L21" i="5"/>
  <c r="J25" i="5"/>
  <c r="I25" i="5"/>
  <c r="I23" i="5"/>
  <c r="J21" i="5"/>
  <c r="I21" i="5"/>
  <c r="N20" i="5"/>
  <c r="M20" i="5"/>
  <c r="L20" i="5"/>
  <c r="J20" i="5"/>
  <c r="I20" i="5"/>
  <c r="V11" i="5" l="1"/>
  <c r="U11" i="5"/>
  <c r="T11" i="5"/>
  <c r="R11" i="5"/>
  <c r="Q11" i="5"/>
  <c r="P11" i="5"/>
  <c r="N11" i="5"/>
  <c r="M11" i="5"/>
  <c r="L11" i="5"/>
  <c r="J11" i="5"/>
  <c r="H9" i="5"/>
  <c r="H7" i="5"/>
  <c r="V69" i="5"/>
  <c r="U69" i="5"/>
  <c r="T69" i="5"/>
  <c r="V66" i="5"/>
  <c r="U66" i="5"/>
  <c r="T66" i="5"/>
  <c r="R69" i="5"/>
  <c r="Q69" i="5"/>
  <c r="P69" i="5"/>
  <c r="R66" i="5"/>
  <c r="P66" i="5"/>
  <c r="V63" i="5"/>
  <c r="U63" i="5"/>
  <c r="T63" i="5"/>
  <c r="R63" i="5"/>
  <c r="Q63" i="5"/>
  <c r="P63" i="5"/>
  <c r="N69" i="5"/>
  <c r="M69" i="5"/>
  <c r="L69" i="5"/>
  <c r="J69" i="5"/>
  <c r="I69" i="5"/>
  <c r="H69" i="5"/>
  <c r="N66" i="5"/>
  <c r="M66" i="5"/>
  <c r="L66" i="5"/>
  <c r="N63" i="5"/>
  <c r="M63" i="5"/>
  <c r="L63" i="5"/>
  <c r="J63" i="5"/>
  <c r="I63" i="5"/>
  <c r="H63" i="5"/>
  <c r="V59" i="5"/>
  <c r="U59" i="5"/>
  <c r="T59" i="5"/>
  <c r="V58" i="5"/>
  <c r="U58" i="5"/>
  <c r="T58" i="5"/>
  <c r="V57" i="5"/>
  <c r="U57" i="5"/>
  <c r="T57" i="5"/>
  <c r="V56" i="5"/>
  <c r="U56" i="5"/>
  <c r="T56" i="5"/>
  <c r="V55" i="5"/>
  <c r="U55" i="5"/>
  <c r="T55" i="5"/>
  <c r="V54" i="5"/>
  <c r="U54" i="5"/>
  <c r="T54" i="5"/>
  <c r="R59" i="5"/>
  <c r="Q59" i="5"/>
  <c r="P59" i="5"/>
  <c r="R58" i="5"/>
  <c r="Q58" i="5"/>
  <c r="P58" i="5"/>
  <c r="R57" i="5"/>
  <c r="Q57" i="5"/>
  <c r="P57" i="5"/>
  <c r="R56" i="5"/>
  <c r="Q56" i="5"/>
  <c r="P56" i="5"/>
  <c r="R55" i="5"/>
  <c r="Q55" i="5"/>
  <c r="P55" i="5"/>
  <c r="R54" i="5"/>
  <c r="Q54" i="5"/>
  <c r="P54" i="5"/>
  <c r="V53" i="5"/>
  <c r="U53" i="5"/>
  <c r="T53" i="5"/>
  <c r="R53" i="5"/>
  <c r="Q53" i="5"/>
  <c r="P53" i="5"/>
  <c r="N59" i="5"/>
  <c r="M59" i="5"/>
  <c r="L59" i="5"/>
  <c r="N58" i="5"/>
  <c r="M58" i="5"/>
  <c r="L58" i="5"/>
  <c r="N57" i="5"/>
  <c r="M57" i="5"/>
  <c r="L57" i="5"/>
  <c r="N56" i="5"/>
  <c r="M56" i="5"/>
  <c r="L56" i="5"/>
  <c r="N55" i="5"/>
  <c r="M55" i="5"/>
  <c r="L55" i="5"/>
  <c r="N54" i="5"/>
  <c r="M54" i="5"/>
  <c r="L54" i="5"/>
  <c r="J59" i="5"/>
  <c r="I59" i="5"/>
  <c r="J58" i="5"/>
  <c r="I58" i="5"/>
  <c r="J57" i="5"/>
  <c r="I57" i="5"/>
  <c r="J56" i="5"/>
  <c r="I56" i="5"/>
  <c r="J55" i="5"/>
  <c r="I55" i="5"/>
  <c r="J54" i="5"/>
  <c r="I54" i="5"/>
  <c r="N53" i="5"/>
  <c r="M53" i="5"/>
  <c r="L53" i="5"/>
  <c r="J53" i="5"/>
  <c r="I53" i="5"/>
  <c r="H59" i="5"/>
  <c r="H58" i="5"/>
  <c r="H57" i="5"/>
  <c r="H56" i="5"/>
  <c r="H55" i="5"/>
  <c r="H54" i="5"/>
  <c r="H53" i="5"/>
  <c r="V49" i="5"/>
  <c r="U49" i="5"/>
  <c r="T49" i="5"/>
  <c r="V48" i="5"/>
  <c r="U48" i="5"/>
  <c r="T48" i="5"/>
  <c r="V47" i="5"/>
  <c r="U47" i="5"/>
  <c r="T47" i="5"/>
  <c r="V46" i="5"/>
  <c r="U46" i="5"/>
  <c r="T46" i="5"/>
  <c r="R49" i="5"/>
  <c r="Q49" i="5"/>
  <c r="P49" i="5"/>
  <c r="R48" i="5"/>
  <c r="Q48" i="5"/>
  <c r="P48" i="5"/>
  <c r="R47" i="5"/>
  <c r="Q47" i="5"/>
  <c r="P47" i="5"/>
  <c r="R46" i="5"/>
  <c r="Q46" i="5"/>
  <c r="P46" i="5"/>
  <c r="N49" i="5"/>
  <c r="M49" i="5"/>
  <c r="L49" i="5"/>
  <c r="N48" i="5"/>
  <c r="M48" i="5"/>
  <c r="L48" i="5"/>
  <c r="N47" i="5"/>
  <c r="M47" i="5"/>
  <c r="L47" i="5"/>
  <c r="N46" i="5"/>
  <c r="M46" i="5"/>
  <c r="L46" i="5"/>
  <c r="H49" i="5"/>
  <c r="J49" i="5" s="1"/>
  <c r="J48" i="5"/>
  <c r="H48" i="5"/>
  <c r="I48" i="5" s="1"/>
  <c r="J47" i="5"/>
  <c r="I47" i="5"/>
  <c r="H47" i="5"/>
  <c r="H46" i="5"/>
  <c r="I46" i="5" s="1"/>
  <c r="V45" i="5"/>
  <c r="U45" i="5"/>
  <c r="T45" i="5"/>
  <c r="R45" i="5"/>
  <c r="Q45" i="5"/>
  <c r="P45" i="5"/>
  <c r="N45" i="5"/>
  <c r="M45" i="5"/>
  <c r="L45" i="5"/>
  <c r="J45" i="5"/>
  <c r="I45" i="5"/>
  <c r="H45" i="5"/>
  <c r="V40" i="5"/>
  <c r="U40" i="5"/>
  <c r="T40" i="5"/>
  <c r="V39" i="5"/>
  <c r="U39" i="5"/>
  <c r="T39" i="5"/>
  <c r="V38" i="5"/>
  <c r="U38" i="5"/>
  <c r="T38" i="5"/>
  <c r="V37" i="5"/>
  <c r="U37" i="5"/>
  <c r="T37" i="5"/>
  <c r="R40" i="5"/>
  <c r="Q40" i="5"/>
  <c r="P40" i="5"/>
  <c r="R39" i="5"/>
  <c r="Q39" i="5"/>
  <c r="P39" i="5"/>
  <c r="R38" i="5"/>
  <c r="Q38" i="5"/>
  <c r="P38" i="5"/>
  <c r="R37" i="5"/>
  <c r="Q37" i="5"/>
  <c r="P37" i="5"/>
  <c r="N40" i="5"/>
  <c r="M40" i="5"/>
  <c r="L40" i="5"/>
  <c r="N39" i="5"/>
  <c r="M39" i="5"/>
  <c r="L39" i="5"/>
  <c r="N38" i="5"/>
  <c r="M38" i="5"/>
  <c r="L38" i="5"/>
  <c r="N37" i="5"/>
  <c r="M37" i="5"/>
  <c r="L37" i="5"/>
  <c r="J40" i="5"/>
  <c r="I40" i="5"/>
  <c r="J39" i="5"/>
  <c r="I39" i="5"/>
  <c r="J38" i="5"/>
  <c r="I38" i="5"/>
  <c r="J37" i="5"/>
  <c r="I37" i="5"/>
  <c r="V36" i="5"/>
  <c r="U36" i="5"/>
  <c r="T36" i="5"/>
  <c r="R36" i="5"/>
  <c r="Q36" i="5"/>
  <c r="P36" i="5"/>
  <c r="N36" i="5"/>
  <c r="M36" i="5"/>
  <c r="L36" i="5"/>
  <c r="J36" i="5"/>
  <c r="I36" i="5"/>
  <c r="T31" i="5"/>
  <c r="R31" i="5"/>
  <c r="Q31" i="5"/>
  <c r="P31" i="5"/>
  <c r="N31" i="5"/>
  <c r="V31" i="5" s="1"/>
  <c r="M31" i="5"/>
  <c r="U31" i="5" s="1"/>
  <c r="V32" i="5"/>
  <c r="U32" i="5"/>
  <c r="T32" i="5"/>
  <c r="R32" i="5"/>
  <c r="Q32" i="5"/>
  <c r="P32" i="5"/>
  <c r="N32" i="5"/>
  <c r="M32" i="5"/>
  <c r="M28" i="5"/>
  <c r="L28" i="5"/>
  <c r="M30" i="5"/>
  <c r="V28" i="5"/>
  <c r="U28" i="5"/>
  <c r="T28" i="5"/>
  <c r="R28" i="5"/>
  <c r="Q28" i="5"/>
  <c r="P28" i="5"/>
  <c r="N28" i="5"/>
  <c r="O28" i="5"/>
  <c r="J28" i="5"/>
  <c r="I28" i="5"/>
  <c r="V27" i="5"/>
  <c r="U27" i="5"/>
  <c r="T27" i="5"/>
  <c r="R27" i="5"/>
  <c r="Q27" i="5"/>
  <c r="P27" i="5"/>
  <c r="N27" i="5"/>
  <c r="M27" i="5"/>
  <c r="L27" i="5"/>
  <c r="J27" i="5"/>
  <c r="I27" i="5"/>
  <c r="V26" i="5"/>
  <c r="U26" i="5"/>
  <c r="T26" i="5"/>
  <c r="R26" i="5"/>
  <c r="Q26" i="5"/>
  <c r="P26" i="5"/>
  <c r="N26" i="5"/>
  <c r="M26" i="5"/>
  <c r="L26" i="5"/>
  <c r="J26" i="5"/>
  <c r="I26" i="5"/>
  <c r="H40" i="5"/>
  <c r="H39" i="5"/>
  <c r="H38" i="5"/>
  <c r="H37" i="5"/>
  <c r="H36" i="5"/>
  <c r="D29" i="5"/>
  <c r="H28" i="5"/>
  <c r="H26" i="5"/>
  <c r="D26" i="5"/>
  <c r="D21" i="5"/>
  <c r="H27" i="5"/>
  <c r="F20" i="5"/>
  <c r="V19" i="5"/>
  <c r="U19" i="5"/>
  <c r="T19" i="5"/>
  <c r="R19" i="5"/>
  <c r="Q19" i="5"/>
  <c r="P19" i="5"/>
  <c r="N19" i="5"/>
  <c r="M19" i="5"/>
  <c r="L19" i="5"/>
  <c r="J19" i="5"/>
  <c r="I19" i="5"/>
  <c r="H19" i="5"/>
  <c r="I11" i="5"/>
  <c r="H10" i="5"/>
  <c r="V10" i="5" s="1"/>
  <c r="T9" i="5"/>
  <c r="P9" i="5"/>
  <c r="L9" i="5"/>
  <c r="T7" i="5"/>
  <c r="P7" i="5"/>
  <c r="L7" i="5"/>
  <c r="D20" i="5"/>
  <c r="D30" i="5"/>
  <c r="J46" i="5" l="1"/>
  <c r="I49" i="5"/>
  <c r="I10" i="5"/>
  <c r="N10" i="5"/>
  <c r="T10" i="5"/>
  <c r="M10" i="5"/>
  <c r="R10" i="5"/>
  <c r="J10" i="5"/>
  <c r="P10" i="5"/>
  <c r="U10" i="5"/>
  <c r="L10" i="5"/>
  <c r="Q10" i="5"/>
  <c r="D69" i="5" l="1"/>
  <c r="D49" i="5"/>
  <c r="D46" i="5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1" i="1"/>
  <c r="A1" i="2"/>
  <c r="D58" i="4"/>
  <c r="D42" i="4"/>
  <c r="D31" i="4"/>
  <c r="D26" i="4"/>
  <c r="D34" i="4"/>
  <c r="D44" i="4" s="1"/>
  <c r="D24" i="4"/>
  <c r="B58" i="4"/>
  <c r="B42" i="4"/>
  <c r="B24" i="4"/>
  <c r="U67" i="1"/>
  <c r="Q67" i="1"/>
  <c r="M67" i="1"/>
  <c r="I67" i="1"/>
  <c r="Y68" i="5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33" i="5"/>
  <c r="W74" i="5"/>
  <c r="S74" i="5"/>
  <c r="O74" i="5"/>
  <c r="K74" i="5"/>
  <c r="Y74" i="5" s="1"/>
  <c r="V70" i="5"/>
  <c r="U70" i="5"/>
  <c r="T70" i="5"/>
  <c r="R70" i="5"/>
  <c r="Q70" i="5"/>
  <c r="P70" i="5"/>
  <c r="N70" i="5"/>
  <c r="M70" i="5"/>
  <c r="L70" i="5"/>
  <c r="J70" i="5"/>
  <c r="I70" i="5"/>
  <c r="H70" i="5"/>
  <c r="D70" i="5"/>
  <c r="W69" i="5"/>
  <c r="S69" i="5"/>
  <c r="X68" i="1" s="1"/>
  <c r="O69" i="5"/>
  <c r="K69" i="5"/>
  <c r="W67" i="5"/>
  <c r="S67" i="5"/>
  <c r="O67" i="5"/>
  <c r="Y67" i="5" s="1"/>
  <c r="K67" i="5"/>
  <c r="W66" i="5"/>
  <c r="S66" i="5"/>
  <c r="Y66" i="5" s="1"/>
  <c r="O66" i="5"/>
  <c r="K66" i="5"/>
  <c r="W65" i="5"/>
  <c r="S65" i="5"/>
  <c r="O65" i="5"/>
  <c r="Y65" i="5" s="1"/>
  <c r="K65" i="5"/>
  <c r="W64" i="5"/>
  <c r="S64" i="5"/>
  <c r="O64" i="5"/>
  <c r="K64" i="5"/>
  <c r="Y64" i="5" s="1"/>
  <c r="W63" i="5"/>
  <c r="Y63" i="5" s="1"/>
  <c r="S63" i="5"/>
  <c r="O63" i="5"/>
  <c r="K63" i="5"/>
  <c r="V60" i="5"/>
  <c r="U60" i="5"/>
  <c r="W60" i="5" s="1"/>
  <c r="T60" i="5"/>
  <c r="R60" i="5"/>
  <c r="Q60" i="5"/>
  <c r="P60" i="5"/>
  <c r="N60" i="5"/>
  <c r="M60" i="5"/>
  <c r="L60" i="5"/>
  <c r="J60" i="5"/>
  <c r="K60" i="5" s="1"/>
  <c r="I60" i="5"/>
  <c r="H60" i="5"/>
  <c r="W59" i="5"/>
  <c r="S59" i="5"/>
  <c r="X59" i="1" s="1"/>
  <c r="O59" i="5"/>
  <c r="K59" i="5"/>
  <c r="W58" i="5"/>
  <c r="S58" i="5"/>
  <c r="X58" i="1" s="1"/>
  <c r="O58" i="5"/>
  <c r="K58" i="5"/>
  <c r="W57" i="5"/>
  <c r="S57" i="5"/>
  <c r="X57" i="1" s="1"/>
  <c r="O57" i="5"/>
  <c r="K57" i="5"/>
  <c r="W56" i="5"/>
  <c r="S56" i="5"/>
  <c r="X56" i="1" s="1"/>
  <c r="O56" i="5"/>
  <c r="K56" i="5"/>
  <c r="W55" i="5"/>
  <c r="S55" i="5"/>
  <c r="O55" i="5"/>
  <c r="K55" i="5"/>
  <c r="W54" i="5"/>
  <c r="S54" i="5"/>
  <c r="O54" i="5"/>
  <c r="K54" i="5"/>
  <c r="W53" i="5"/>
  <c r="S53" i="5"/>
  <c r="Y53" i="5" s="1"/>
  <c r="O53" i="5"/>
  <c r="K53" i="5"/>
  <c r="V50" i="5"/>
  <c r="U50" i="5"/>
  <c r="T50" i="5"/>
  <c r="R50" i="5"/>
  <c r="Q50" i="5"/>
  <c r="P50" i="5"/>
  <c r="S50" i="5" s="1"/>
  <c r="N50" i="5"/>
  <c r="M50" i="5"/>
  <c r="L50" i="5"/>
  <c r="J50" i="5"/>
  <c r="I50" i="5"/>
  <c r="H50" i="5"/>
  <c r="W49" i="5"/>
  <c r="S49" i="5"/>
  <c r="X49" i="1" s="1"/>
  <c r="O49" i="5"/>
  <c r="K49" i="5"/>
  <c r="W48" i="5"/>
  <c r="S48" i="5"/>
  <c r="O48" i="5"/>
  <c r="K48" i="5"/>
  <c r="W47" i="5"/>
  <c r="S47" i="5"/>
  <c r="X47" i="1" s="1"/>
  <c r="O47" i="5"/>
  <c r="K47" i="5"/>
  <c r="W46" i="5"/>
  <c r="S46" i="5"/>
  <c r="O46" i="5"/>
  <c r="K46" i="5"/>
  <c r="W45" i="5"/>
  <c r="S45" i="5"/>
  <c r="X45" i="1" s="1"/>
  <c r="O45" i="5"/>
  <c r="K45" i="5"/>
  <c r="V42" i="5"/>
  <c r="U42" i="5"/>
  <c r="T42" i="5"/>
  <c r="R42" i="5"/>
  <c r="Q42" i="5"/>
  <c r="P42" i="5"/>
  <c r="N42" i="5"/>
  <c r="M42" i="5"/>
  <c r="L42" i="5"/>
  <c r="J42" i="5"/>
  <c r="I42" i="5"/>
  <c r="H42" i="5"/>
  <c r="W41" i="5"/>
  <c r="S41" i="5"/>
  <c r="O41" i="5"/>
  <c r="K41" i="5"/>
  <c r="W40" i="5"/>
  <c r="S40" i="5"/>
  <c r="X39" i="1" s="1"/>
  <c r="O40" i="5"/>
  <c r="K40" i="5"/>
  <c r="W39" i="5"/>
  <c r="S39" i="5"/>
  <c r="O39" i="5"/>
  <c r="K39" i="5"/>
  <c r="W38" i="5"/>
  <c r="S38" i="5"/>
  <c r="Y38" i="5" s="1"/>
  <c r="O38" i="5"/>
  <c r="K38" i="5"/>
  <c r="W37" i="5"/>
  <c r="S37" i="5"/>
  <c r="O37" i="5"/>
  <c r="K37" i="5"/>
  <c r="W36" i="5"/>
  <c r="S36" i="5"/>
  <c r="O36" i="5"/>
  <c r="K36" i="5"/>
  <c r="V33" i="5"/>
  <c r="V71" i="5" s="1"/>
  <c r="U33" i="5"/>
  <c r="T33" i="5"/>
  <c r="R33" i="5"/>
  <c r="Q33" i="5"/>
  <c r="Q71" i="5" s="1"/>
  <c r="P33" i="5"/>
  <c r="N33" i="5"/>
  <c r="M33" i="5"/>
  <c r="L33" i="5"/>
  <c r="L71" i="5" s="1"/>
  <c r="J33" i="5"/>
  <c r="J71" i="5" s="1"/>
  <c r="I33" i="5"/>
  <c r="H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X28" i="1" s="1"/>
  <c r="O29" i="5"/>
  <c r="K29" i="5"/>
  <c r="W28" i="5"/>
  <c r="S28" i="5"/>
  <c r="Y28" i="5" s="1"/>
  <c r="K28" i="5"/>
  <c r="W27" i="5"/>
  <c r="S27" i="5"/>
  <c r="O27" i="5"/>
  <c r="K27" i="5"/>
  <c r="W26" i="5"/>
  <c r="S26" i="5"/>
  <c r="X25" i="1" s="1"/>
  <c r="O26" i="5"/>
  <c r="K26" i="5"/>
  <c r="W25" i="5"/>
  <c r="S25" i="5"/>
  <c r="O25" i="5"/>
  <c r="K25" i="5"/>
  <c r="W24" i="5"/>
  <c r="S24" i="5"/>
  <c r="O24" i="5"/>
  <c r="K24" i="5"/>
  <c r="Y24" i="5" s="1"/>
  <c r="W23" i="5"/>
  <c r="S23" i="5"/>
  <c r="O23" i="5"/>
  <c r="K23" i="5"/>
  <c r="W22" i="5"/>
  <c r="S22" i="5"/>
  <c r="O22" i="5"/>
  <c r="K22" i="5"/>
  <c r="Y22" i="5" s="1"/>
  <c r="W21" i="5"/>
  <c r="S21" i="5"/>
  <c r="X20" i="1" s="1"/>
  <c r="O21" i="5"/>
  <c r="K21" i="5"/>
  <c r="W20" i="5"/>
  <c r="O20" i="5"/>
  <c r="K20" i="5"/>
  <c r="W19" i="5"/>
  <c r="S19" i="5"/>
  <c r="Y19" i="5" s="1"/>
  <c r="O19" i="5"/>
  <c r="K19" i="5"/>
  <c r="V15" i="5"/>
  <c r="U15" i="5"/>
  <c r="T15" i="5"/>
  <c r="R15" i="5"/>
  <c r="Q15" i="5"/>
  <c r="P15" i="5"/>
  <c r="J15" i="5"/>
  <c r="I15" i="5"/>
  <c r="H15" i="5"/>
  <c r="W14" i="5"/>
  <c r="S14" i="5"/>
  <c r="O14" i="5"/>
  <c r="K14" i="5"/>
  <c r="Y14" i="5" s="1"/>
  <c r="W13" i="5"/>
  <c r="S13" i="5"/>
  <c r="O13" i="5"/>
  <c r="K13" i="5"/>
  <c r="Y13" i="5" s="1"/>
  <c r="W12" i="5"/>
  <c r="S12" i="5"/>
  <c r="O12" i="5"/>
  <c r="K12" i="5"/>
  <c r="X11" i="1" s="1"/>
  <c r="W11" i="5"/>
  <c r="S11" i="5"/>
  <c r="O11" i="5"/>
  <c r="K11" i="5"/>
  <c r="W10" i="5"/>
  <c r="X9" i="1" s="1"/>
  <c r="S10" i="5"/>
  <c r="O10" i="5"/>
  <c r="K10" i="5"/>
  <c r="W9" i="5"/>
  <c r="S9" i="5"/>
  <c r="O9" i="5"/>
  <c r="K9" i="5"/>
  <c r="W8" i="5"/>
  <c r="S8" i="5"/>
  <c r="O8" i="5"/>
  <c r="K8" i="5"/>
  <c r="Y8" i="5" s="1"/>
  <c r="W7" i="5"/>
  <c r="S7" i="5"/>
  <c r="K7" i="5"/>
  <c r="X24" i="1"/>
  <c r="Y32" i="5"/>
  <c r="X31" i="1"/>
  <c r="X53" i="1"/>
  <c r="X64" i="1"/>
  <c r="X66" i="1"/>
  <c r="Y39" i="5"/>
  <c r="S70" i="5"/>
  <c r="Y12" i="5"/>
  <c r="X12" i="1"/>
  <c r="X22" i="1"/>
  <c r="Y26" i="5"/>
  <c r="X27" i="1"/>
  <c r="Y36" i="5"/>
  <c r="X35" i="1"/>
  <c r="X55" i="1"/>
  <c r="X40" i="1"/>
  <c r="R71" i="5"/>
  <c r="R72" i="5" s="1"/>
  <c r="R75" i="5" s="1"/>
  <c r="O42" i="5"/>
  <c r="O50" i="5"/>
  <c r="O60" i="5"/>
  <c r="H71" i="5"/>
  <c r="H72" i="5" s="1"/>
  <c r="H75" i="5" s="1"/>
  <c r="J36" i="2"/>
  <c r="I36" i="2"/>
  <c r="H36" i="2"/>
  <c r="H44" i="2" s="1"/>
  <c r="G36" i="2"/>
  <c r="G44" i="2" s="1"/>
  <c r="E36" i="2"/>
  <c r="J13" i="2"/>
  <c r="J19" i="2"/>
  <c r="I13" i="2"/>
  <c r="I19" i="2" s="1"/>
  <c r="H13" i="2"/>
  <c r="H19" i="2"/>
  <c r="G13" i="2"/>
  <c r="G19" i="2" s="1"/>
  <c r="E13" i="2"/>
  <c r="E19" i="2"/>
  <c r="B31" i="4"/>
  <c r="C31" i="4"/>
  <c r="C26" i="4"/>
  <c r="C34" i="4"/>
  <c r="C44" i="4" s="1"/>
  <c r="B26" i="4"/>
  <c r="B34" i="4" s="1"/>
  <c r="C58" i="4"/>
  <c r="C42" i="4"/>
  <c r="J44" i="2"/>
  <c r="E44" i="2"/>
  <c r="I44" i="2"/>
  <c r="C24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M71" i="5" l="1"/>
  <c r="P71" i="5"/>
  <c r="W70" i="5"/>
  <c r="K42" i="5"/>
  <c r="S42" i="5"/>
  <c r="W42" i="5"/>
  <c r="K70" i="5"/>
  <c r="Y25" i="5"/>
  <c r="Y23" i="5"/>
  <c r="X8" i="1"/>
  <c r="Q72" i="5"/>
  <c r="Q75" i="5" s="1"/>
  <c r="V72" i="5"/>
  <c r="V75" i="5" s="1"/>
  <c r="T71" i="5"/>
  <c r="T72" i="5" s="1"/>
  <c r="T75" i="5" s="1"/>
  <c r="X65" i="1"/>
  <c r="Y69" i="5"/>
  <c r="I71" i="5"/>
  <c r="I72" i="5" s="1"/>
  <c r="I75" i="5" s="1"/>
  <c r="O70" i="5"/>
  <c r="X63" i="1"/>
  <c r="Y54" i="5"/>
  <c r="Y55" i="5"/>
  <c r="Y57" i="5"/>
  <c r="Y59" i="5"/>
  <c r="S60" i="5"/>
  <c r="Y60" i="5" s="1"/>
  <c r="Y56" i="5"/>
  <c r="Y58" i="5"/>
  <c r="Y46" i="5"/>
  <c r="Y47" i="5"/>
  <c r="Y48" i="5"/>
  <c r="Y49" i="5"/>
  <c r="K50" i="5"/>
  <c r="W50" i="5"/>
  <c r="Y45" i="5"/>
  <c r="X37" i="1"/>
  <c r="Y41" i="5"/>
  <c r="X41" i="1"/>
  <c r="Y37" i="5"/>
  <c r="X38" i="1"/>
  <c r="Y40" i="5"/>
  <c r="X36" i="1"/>
  <c r="Y29" i="5"/>
  <c r="Y30" i="5"/>
  <c r="W33" i="5"/>
  <c r="W71" i="5" s="1"/>
  <c r="Y27" i="5"/>
  <c r="Y21" i="5"/>
  <c r="Y20" i="5"/>
  <c r="K33" i="5"/>
  <c r="Y31" i="5"/>
  <c r="O33" i="5"/>
  <c r="U71" i="5"/>
  <c r="U72" i="5" s="1"/>
  <c r="U75" i="5" s="1"/>
  <c r="P72" i="5"/>
  <c r="P75" i="5" s="1"/>
  <c r="X18" i="1"/>
  <c r="S33" i="5"/>
  <c r="J72" i="5"/>
  <c r="J75" i="5" s="1"/>
  <c r="W15" i="5"/>
  <c r="X10" i="1"/>
  <c r="Y11" i="5"/>
  <c r="Y10" i="5"/>
  <c r="Y9" i="5"/>
  <c r="S15" i="5"/>
  <c r="K15" i="5"/>
  <c r="C53" i="4"/>
  <c r="C47" i="4"/>
  <c r="C50" i="4" s="1"/>
  <c r="D53" i="4"/>
  <c r="D47" i="4"/>
  <c r="D50" i="4" s="1"/>
  <c r="B37" i="4"/>
  <c r="B44" i="4"/>
  <c r="Y50" i="5"/>
  <c r="D37" i="4"/>
  <c r="C37" i="4"/>
  <c r="X30" i="1"/>
  <c r="X26" i="1"/>
  <c r="X23" i="1"/>
  <c r="X21" i="1"/>
  <c r="X54" i="1"/>
  <c r="X60" i="1" s="1"/>
  <c r="X48" i="1"/>
  <c r="X46" i="1"/>
  <c r="X29" i="1"/>
  <c r="X19" i="1"/>
  <c r="X13" i="1"/>
  <c r="N71" i="5"/>
  <c r="D71" i="5"/>
  <c r="D72" i="5" s="1"/>
  <c r="D75" i="5" s="1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W36" i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T70" i="1"/>
  <c r="T71" i="1" s="1"/>
  <c r="T75" i="1" s="1"/>
  <c r="W7" i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Y27" i="1" s="1"/>
  <c r="W31" i="1"/>
  <c r="Y31" i="1" s="1"/>
  <c r="W21" i="1"/>
  <c r="W25" i="1"/>
  <c r="Y25" i="1" s="1"/>
  <c r="W29" i="1"/>
  <c r="W35" i="1"/>
  <c r="Y35" i="1" s="1"/>
  <c r="W39" i="1"/>
  <c r="Y39" i="1" s="1"/>
  <c r="W45" i="1"/>
  <c r="Y45" i="1" s="1"/>
  <c r="W48" i="1"/>
  <c r="W63" i="1"/>
  <c r="W66" i="1"/>
  <c r="Y66" i="1" s="1"/>
  <c r="W67" i="1"/>
  <c r="Y67" i="1" s="1"/>
  <c r="W12" i="1"/>
  <c r="Y12" i="1" s="1"/>
  <c r="W18" i="1"/>
  <c r="W22" i="1"/>
  <c r="Y22" i="1" s="1"/>
  <c r="W26" i="1"/>
  <c r="W30" i="1"/>
  <c r="W20" i="1"/>
  <c r="Y20" i="1" s="1"/>
  <c r="W28" i="1"/>
  <c r="Y28" i="1" s="1"/>
  <c r="W11" i="1"/>
  <c r="Y11" i="1" s="1"/>
  <c r="W38" i="1"/>
  <c r="Y38" i="1" s="1"/>
  <c r="W41" i="1"/>
  <c r="W49" i="1"/>
  <c r="Y49" i="1" s="1"/>
  <c r="W56" i="1"/>
  <c r="Y56" i="1" s="1"/>
  <c r="W53" i="1"/>
  <c r="Y53" i="1" s="1"/>
  <c r="W54" i="1"/>
  <c r="W59" i="1"/>
  <c r="Y59" i="1" s="1"/>
  <c r="W65" i="1"/>
  <c r="W64" i="1"/>
  <c r="Y64" i="1" s="1"/>
  <c r="W68" i="1"/>
  <c r="Y68" i="1" s="1"/>
  <c r="W57" i="1"/>
  <c r="Y57" i="1" s="1"/>
  <c r="W55" i="1"/>
  <c r="Y55" i="1" s="1"/>
  <c r="W8" i="1"/>
  <c r="W10" i="1"/>
  <c r="W24" i="1"/>
  <c r="Y24" i="1" s="1"/>
  <c r="W47" i="1"/>
  <c r="Y47" i="1" s="1"/>
  <c r="O70" i="1"/>
  <c r="O71" i="1" s="1"/>
  <c r="O75" i="1" s="1"/>
  <c r="S70" i="1"/>
  <c r="S71" i="1" s="1"/>
  <c r="S75" i="1" s="1"/>
  <c r="J70" i="1"/>
  <c r="J71" i="1" s="1"/>
  <c r="J75" i="1" s="1"/>
  <c r="U69" i="1"/>
  <c r="Y42" i="5" l="1"/>
  <c r="Y70" i="5"/>
  <c r="K71" i="5"/>
  <c r="K72" i="5" s="1"/>
  <c r="K75" i="5" s="1"/>
  <c r="Y41" i="1"/>
  <c r="X42" i="1"/>
  <c r="Y10" i="1"/>
  <c r="Y8" i="1"/>
  <c r="Y65" i="1"/>
  <c r="X69" i="1"/>
  <c r="O71" i="5"/>
  <c r="Y63" i="1"/>
  <c r="S71" i="5"/>
  <c r="S72" i="5" s="1"/>
  <c r="S75" i="5" s="1"/>
  <c r="Y54" i="1"/>
  <c r="Y48" i="1"/>
  <c r="X50" i="1"/>
  <c r="Y46" i="1"/>
  <c r="Y36" i="1"/>
  <c r="W72" i="5"/>
  <c r="W75" i="5" s="1"/>
  <c r="Y26" i="1"/>
  <c r="Y30" i="1"/>
  <c r="Y29" i="1"/>
  <c r="Y21" i="1"/>
  <c r="X32" i="1"/>
  <c r="Y18" i="1"/>
  <c r="Y33" i="5"/>
  <c r="Y13" i="1"/>
  <c r="AA7" i="1"/>
  <c r="L15" i="5"/>
  <c r="B47" i="4"/>
  <c r="B50" i="4" s="1"/>
  <c r="B53" i="4"/>
  <c r="Y19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W60" i="1"/>
  <c r="Y60" i="1" s="1"/>
  <c r="W32" i="1"/>
  <c r="W42" i="1"/>
  <c r="W50" i="1"/>
  <c r="W14" i="1"/>
  <c r="Y42" i="1" l="1"/>
  <c r="Y69" i="1"/>
  <c r="Y71" i="5"/>
  <c r="Y50" i="1"/>
  <c r="X70" i="1"/>
  <c r="Y32" i="1"/>
  <c r="N15" i="5"/>
  <c r="N72" i="5" s="1"/>
  <c r="N75" i="5" s="1"/>
  <c r="M15" i="5"/>
  <c r="M72" i="5" s="1"/>
  <c r="M75" i="5" s="1"/>
  <c r="L72" i="5"/>
  <c r="L75" i="5" s="1"/>
  <c r="M81" i="1"/>
  <c r="U81" i="1"/>
  <c r="Q81" i="1"/>
  <c r="I81" i="1"/>
  <c r="U71" i="1"/>
  <c r="U75" i="1" s="1"/>
  <c r="Q71" i="1"/>
  <c r="Q75" i="1" s="1"/>
  <c r="W70" i="1"/>
  <c r="O7" i="5" l="1"/>
  <c r="Y7" i="5" s="1"/>
  <c r="X7" i="1"/>
  <c r="O15" i="5"/>
  <c r="W71" i="1"/>
  <c r="Y70" i="1"/>
  <c r="O72" i="5" l="1"/>
  <c r="Y15" i="5"/>
  <c r="X14" i="1"/>
  <c r="Y7" i="1"/>
  <c r="W75" i="1"/>
  <c r="O75" i="5" l="1"/>
  <c r="Y75" i="5" s="1"/>
  <c r="Y72" i="5"/>
  <c r="X71" i="1"/>
  <c r="Y14" i="1"/>
  <c r="X75" i="1" l="1"/>
  <c r="Y75" i="1" s="1"/>
  <c r="Y71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<sst xmlns="http://schemas.openxmlformats.org/spreadsheetml/2006/main" count="292" uniqueCount="189">
  <si>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</si>
  <si>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</si>
  <si>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</si>
  <si>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</si>
  <si>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</si>
  <si>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</si>
  <si>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</si>
  <si>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</si>
  <si>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</si>
  <si>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</si>
  <si>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</si>
  <si>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</si>
  <si>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</si>
  <si>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</si>
  <si>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</si>
  <si>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</si>
  <si>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</si>
  <si>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</si>
  <si>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</si>
  <si>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</si>
  <si>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</si>
  <si>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</si>
  <si>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</si>
  <si>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</si>
  <si>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</si>
  <si>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</si>
  <si>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</si>
  <si>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</si>
  <si>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</si>
  <si>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</si>
  <si>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</si>
  <si>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</si>
  <si>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</si>
  <si>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</si>
  <si>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</si>
  <si>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</si>
  <si>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</si>
  <si>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</si>
  <si>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</si>
  <si>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</si>
  <si>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</si>
  <si>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</si>
  <si>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</si>
  <si>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</si>
  <si>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</si>
  <si>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</si>
  <si>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</si>
  <si>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</si>
  <si>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</si>
  <si>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</si>
  <si>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</si>
  <si>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</si>
  <si>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</si>
  <si>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</si>
  <si>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</si>
  <si>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</si>
  <si>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</si>
  <si>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</si>
  <si>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</si>
  <si>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</si>
  <si>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</si>
  <si>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</si>
  <si>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</si>
  <si>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</si>
  <si>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</si>
  <si>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</si>
  <si>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</si>
  <si>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</si>
  <si>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</si>
  <si>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</si>
  <si>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</si>
  <si>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</si>
  <si>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</si>
  <si>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</si>
  <si>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</si>
  <si>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</si>
  <si>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</si>
  <si>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</si>
  <si>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</si>
  <si>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</si>
  <si>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</si>
  <si>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</si>
  <si>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</si>
  <si>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</si>
  <si>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</si>
  <si>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</si>
  <si>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</si>
  <si>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</si>
  <si>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</si>
  <si>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</si>
  <si>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</si>
  <si>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</si>
  <si>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</si>
  <si>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</si>
  <si>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</si>
  <si>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</si>
  <si>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</si>
  <si>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</si>
  <si>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</si>
  <si>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</si>
  <si>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</si>
  <si>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</si>
  <si>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</si>
  <si>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</si>
  <si>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</si>
  <si>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</si>
  <si>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</si>
  <si>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</si>
  <si>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</si>
  <si>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</si>
  <si>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</si>
  <si>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</si>
  <si>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</si>
  <si>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</si>
  <si>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</si>
  <si>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</si>
  <si>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</si>
  <si>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</si>
  <si>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</si>
  <si>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</si>
  <si>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</si>
  <si>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</si>
  <si>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</si>
  <si>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</si>
  <si>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</si>
  <si>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</si>
  <si>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</si>
  <si>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</si>
  <si>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</si>
  <si>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</si>
  <si>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</si>
  <si>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</si>
  <si>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</si>
  <si>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</si>
  <si>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</si>
  <si>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</si>
  <si>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</si>
  <si>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</si>
  <si>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</si>
  <si>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</si>
  <si>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</si>
  <si>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</si>
  <si>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</si>
  <si>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</si>
  <si>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</si>
  <si>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</si>
  <si>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</si>
  <si>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</si>
  <si>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</si>
  <si>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</si>
  <si>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</si>
  <si>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</si>
  <si>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</si>
  <si>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</si>
  <si>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</si>
  <si>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</si>
  <si>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</si>
  <si>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</si>
  <si>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</si>
  <si>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</si>
  <si>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</si>
  <si>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</si>
  <si>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</si>
  <si>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</si>
  <si>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</si>
  <si>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</si>
  <si>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</si>
  <si>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</si>
  <si>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</si>
  <si>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</si>
  <si>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</si>
  <si>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</si>
  <si>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</si>
  <si>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</si>
  <si>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</si>
  <si>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</si>
  <si>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</si>
  <si>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</si>
  <si>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</si>
  <si>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</si>
  <si>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</si>
  <si>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</si>
  <si>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</si>
  <si>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</si>
  <si>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Mary McLeod Bethune Day Academy PCS</t>
  </si>
  <si>
    <t>Stacii S. Bryson</t>
  </si>
  <si>
    <t>s.bryson@mmbethune.og</t>
  </si>
  <si>
    <t>202-459-4710</t>
  </si>
  <si>
    <t>FY17/18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</si>
</sst>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3" fillId="0" borderId="0" xfId="1" applyFont="1"/>
    <xf numFmtId="165" fontId="3" fillId="2" borderId="24" xfId="1" applyNumberFormat="1" applyFont="1" applyFill="1" applyBorder="1"/>
    <xf numFmtId="41" fontId="22" fillId="0" borderId="3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42" fontId="22" fillId="0" borderId="3" xfId="980" applyNumberFormat="1" applyFont="1" applyFill="1" applyBorder="1"/>
    <xf numFmtId="41" fontId="62" fillId="0" borderId="0" xfId="1" applyNumberFormat="1" applyFont="1" applyBorder="1"/>
    <xf numFmtId="41" fontId="3" fillId="0" borderId="0" xfId="1" applyNumberFormat="1" applyFont="1"/>
    <xf numFmtId="41" fontId="22" fillId="0" borderId="0" xfId="1" applyNumberFormat="1" applyFont="1" applyFill="1" applyBorder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tabSelected="1" view="pageBreakPreview" zoomScale="115" zoomScaleSheetLayoutView="115" workbookViewId="0">
      <selection activeCell="A10" sqref="A10"/>
    </sheetView>
  </sheetViews>
  <sheetFormatPr defaultColWidth="9.109375" defaultRowHeight="13.2" x14ac:dyDescent="0.25"/>
  <cols>
    <col min="1" max="1" width="49.6640625" style="74" bestFit="1" customWidth="1"/>
    <col min="2" max="3" width="9.109375" style="74"/>
    <col min="4" max="4" width="52.44140625" style="74" customWidth="1"/>
    <col min="5" max="16384" width="9.109375" style="74"/>
  </cols>
  <sheetData>
    <row r="1" spans="1:1" x14ac:dyDescent="0.25">
      <c r="A1" s="73" t="s">
        <v>168</v>
      </c>
    </row>
    <row r="2" spans="1:1" x14ac:dyDescent="0.25">
      <c r="A2" s="75" t="s">
        <v>184</v>
      </c>
    </row>
    <row r="4" spans="1:1" x14ac:dyDescent="0.25">
      <c r="A4" s="75" t="s">
        <v>185</v>
      </c>
    </row>
    <row r="5" spans="1:1" x14ac:dyDescent="0.25">
      <c r="A5" s="75" t="s">
        <v>186</v>
      </c>
    </row>
    <row r="6" spans="1:1" x14ac:dyDescent="0.25">
      <c r="A6" s="75" t="s">
        <v>187</v>
      </c>
    </row>
    <row r="8" spans="1:1" x14ac:dyDescent="0.25">
      <c r="A8" s="75" t="s">
        <v>188</v>
      </c>
    </row>
    <row r="9" spans="1:1" x14ac:dyDescent="0.25">
      <c r="A9" s="75" t="s">
        <v>144</v>
      </c>
    </row>
  </sheetData>
  <pageMargins left="0.7" right="0.7" top="0.75" bottom="0.75" header="0.3" footer="0.3"/>
  <pageSetup paperSize="12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/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6" t="str">
        <f>'Cover Sheet'!A2</f>
        <v>Mary McLeod Bethune Day Academy PCS</v>
      </c>
    </row>
    <row r="2" spans="1:4" x14ac:dyDescent="0.25">
      <c r="A2" s="3" t="str">
        <f>'Cover Sheet'!A8&amp;" Enrollment Data"</f>
        <v>FY17/18 Enrollment Data</v>
      </c>
    </row>
    <row r="3" spans="1:4" x14ac:dyDescent="0.25">
      <c r="A3" s="14"/>
      <c r="B3" s="15"/>
      <c r="C3" s="16"/>
      <c r="D3" s="16"/>
    </row>
    <row r="4" spans="1:4" ht="31.65" customHeight="1" x14ac:dyDescent="0.25">
      <c r="A4" s="113" t="s">
        <v>69</v>
      </c>
      <c r="B4" s="112" t="s">
        <v>112</v>
      </c>
      <c r="C4" s="112" t="s">
        <v>154</v>
      </c>
      <c r="D4" s="112" t="s">
        <v>153</v>
      </c>
    </row>
    <row r="5" spans="1:4" ht="16.5" customHeight="1" x14ac:dyDescent="0.25">
      <c r="A5" s="114"/>
      <c r="B5" s="112"/>
      <c r="C5" s="112"/>
      <c r="D5" s="112"/>
    </row>
    <row r="6" spans="1:4" ht="12.75" customHeight="1" x14ac:dyDescent="0.25">
      <c r="A6" s="8" t="s">
        <v>70</v>
      </c>
      <c r="B6" s="36">
        <v>60</v>
      </c>
      <c r="C6" s="37">
        <v>55</v>
      </c>
      <c r="D6" s="37"/>
    </row>
    <row r="7" spans="1:4" ht="12.75" customHeight="1" x14ac:dyDescent="0.25">
      <c r="A7" s="8" t="s">
        <v>71</v>
      </c>
      <c r="B7" s="36">
        <v>43</v>
      </c>
      <c r="C7" s="37">
        <v>57</v>
      </c>
      <c r="D7" s="37"/>
    </row>
    <row r="8" spans="1:4" ht="12.75" customHeight="1" x14ac:dyDescent="0.25">
      <c r="A8" s="8" t="s">
        <v>72</v>
      </c>
      <c r="B8" s="36">
        <v>48</v>
      </c>
      <c r="C8" s="37">
        <v>51</v>
      </c>
      <c r="D8" s="37"/>
    </row>
    <row r="9" spans="1:4" ht="12.75" customHeight="1" x14ac:dyDescent="0.25">
      <c r="A9" s="8" t="s">
        <v>73</v>
      </c>
      <c r="B9" s="36">
        <v>43</v>
      </c>
      <c r="C9" s="37">
        <v>50</v>
      </c>
      <c r="D9" s="37"/>
    </row>
    <row r="10" spans="1:4" ht="12.75" customHeight="1" x14ac:dyDescent="0.25">
      <c r="A10" s="8" t="s">
        <v>74</v>
      </c>
      <c r="B10" s="36">
        <v>34</v>
      </c>
      <c r="C10" s="37">
        <v>40</v>
      </c>
      <c r="D10" s="37"/>
    </row>
    <row r="11" spans="1:4" ht="12.75" customHeight="1" x14ac:dyDescent="0.25">
      <c r="A11" s="8" t="s">
        <v>75</v>
      </c>
      <c r="B11" s="36">
        <v>32</v>
      </c>
      <c r="C11" s="37">
        <v>40</v>
      </c>
      <c r="D11" s="37"/>
    </row>
    <row r="12" spans="1:4" ht="12.75" customHeight="1" x14ac:dyDescent="0.25">
      <c r="A12" s="8" t="s">
        <v>76</v>
      </c>
      <c r="B12" s="36">
        <v>38</v>
      </c>
      <c r="C12" s="37">
        <v>40</v>
      </c>
      <c r="D12" s="37"/>
    </row>
    <row r="13" spans="1:4" ht="12.75" customHeight="1" x14ac:dyDescent="0.25">
      <c r="A13" s="8" t="s">
        <v>77</v>
      </c>
      <c r="B13" s="36">
        <v>26</v>
      </c>
      <c r="C13" s="37">
        <v>40</v>
      </c>
      <c r="D13" s="37"/>
    </row>
    <row r="14" spans="1:4" ht="12.75" customHeight="1" x14ac:dyDescent="0.25">
      <c r="A14" s="9" t="s">
        <v>78</v>
      </c>
      <c r="B14" s="36">
        <v>27</v>
      </c>
      <c r="C14" s="37">
        <v>32</v>
      </c>
      <c r="D14" s="37"/>
    </row>
    <row r="15" spans="1:4" ht="12.75" customHeight="1" x14ac:dyDescent="0.25">
      <c r="A15" s="9" t="s">
        <v>79</v>
      </c>
      <c r="B15" s="36">
        <v>27</v>
      </c>
      <c r="C15" s="37">
        <v>28</v>
      </c>
      <c r="D15" s="37"/>
    </row>
    <row r="16" spans="1:4" ht="12.75" customHeight="1" x14ac:dyDescent="0.25">
      <c r="A16" s="9" t="s">
        <v>80</v>
      </c>
      <c r="B16" s="36">
        <v>24</v>
      </c>
      <c r="C16" s="37">
        <v>27</v>
      </c>
      <c r="D16" s="37"/>
    </row>
    <row r="17" spans="1:4" ht="12.75" customHeight="1" x14ac:dyDescent="0.25">
      <c r="A17" s="8" t="s">
        <v>81</v>
      </c>
      <c r="B17" s="36"/>
      <c r="C17" s="37"/>
      <c r="D17" s="37"/>
    </row>
    <row r="18" spans="1:4" ht="12.75" customHeight="1" x14ac:dyDescent="0.25">
      <c r="A18" s="8" t="s">
        <v>82</v>
      </c>
      <c r="B18" s="36"/>
      <c r="C18" s="37"/>
      <c r="D18" s="37"/>
    </row>
    <row r="19" spans="1:4" ht="12.75" customHeight="1" x14ac:dyDescent="0.25">
      <c r="A19" s="8" t="s">
        <v>83</v>
      </c>
      <c r="B19" s="36"/>
      <c r="C19" s="37"/>
      <c r="D19" s="37"/>
    </row>
    <row r="20" spans="1:4" ht="12.75" customHeight="1" x14ac:dyDescent="0.25">
      <c r="A20" s="8" t="s">
        <v>84</v>
      </c>
      <c r="B20" s="36"/>
      <c r="C20" s="37"/>
      <c r="D20" s="37"/>
    </row>
    <row r="21" spans="1:4" ht="12.75" customHeight="1" x14ac:dyDescent="0.25">
      <c r="A21" s="8" t="s">
        <v>85</v>
      </c>
      <c r="B21" s="36"/>
      <c r="C21" s="37"/>
      <c r="D21" s="37"/>
    </row>
    <row r="22" spans="1:4" ht="12.75" customHeight="1" x14ac:dyDescent="0.25">
      <c r="A22" s="8" t="s">
        <v>86</v>
      </c>
      <c r="B22" s="36"/>
      <c r="C22" s="37"/>
      <c r="D22" s="37"/>
    </row>
    <row r="23" spans="1:4" ht="13.65" customHeight="1" x14ac:dyDescent="0.25">
      <c r="A23" s="9" t="s">
        <v>87</v>
      </c>
      <c r="B23" s="36"/>
      <c r="C23" s="37"/>
      <c r="D23" s="37"/>
    </row>
    <row r="24" spans="1:4" x14ac:dyDescent="0.25">
      <c r="A24" s="17" t="s">
        <v>88</v>
      </c>
      <c r="B24" s="13">
        <f>SUM(B6:B23)</f>
        <v>402</v>
      </c>
      <c r="C24" s="13">
        <f>SUM(C6:C23)</f>
        <v>460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90</v>
      </c>
      <c r="B27" s="36">
        <v>4</v>
      </c>
      <c r="C27" s="37">
        <v>5</v>
      </c>
      <c r="D27" s="37"/>
    </row>
    <row r="28" spans="1:4" ht="12.75" customHeight="1" x14ac:dyDescent="0.25">
      <c r="A28" s="8" t="s">
        <v>91</v>
      </c>
      <c r="B28" s="36">
        <v>20</v>
      </c>
      <c r="C28" s="37">
        <v>22</v>
      </c>
      <c r="D28" s="37"/>
    </row>
    <row r="29" spans="1:4" ht="12.75" customHeight="1" x14ac:dyDescent="0.25">
      <c r="A29" s="8" t="s">
        <v>92</v>
      </c>
      <c r="B29" s="36"/>
      <c r="C29" s="37"/>
      <c r="D29" s="37"/>
    </row>
    <row r="30" spans="1:4" ht="12.75" customHeight="1" x14ac:dyDescent="0.25">
      <c r="A30" s="8" t="s">
        <v>93</v>
      </c>
      <c r="B30" s="36"/>
      <c r="C30" s="37"/>
      <c r="D30" s="37"/>
    </row>
    <row r="31" spans="1:4" ht="13.65" customHeight="1" x14ac:dyDescent="0.25">
      <c r="A31" s="17" t="s">
        <v>94</v>
      </c>
      <c r="B31" s="13">
        <f>SUM(B27:B30)</f>
        <v>24</v>
      </c>
      <c r="C31" s="13">
        <f>SUM(C27:C30)</f>
        <v>27</v>
      </c>
      <c r="D31" s="13">
        <f>SUM(D27:D30)</f>
        <v>0</v>
      </c>
    </row>
    <row r="32" spans="1:4" ht="13.6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96</v>
      </c>
      <c r="B35" s="38">
        <v>8</v>
      </c>
      <c r="C35" s="39">
        <v>8</v>
      </c>
      <c r="D35" s="39"/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98</v>
      </c>
      <c r="B38" s="40"/>
      <c r="C38" s="37"/>
      <c r="D38" s="37"/>
    </row>
    <row r="39" spans="1:6" ht="12.75" customHeight="1" x14ac:dyDescent="0.25">
      <c r="A39" s="7" t="s">
        <v>99</v>
      </c>
      <c r="B39" s="40"/>
      <c r="C39" s="37"/>
      <c r="D39" s="37"/>
    </row>
    <row r="40" spans="1:6" ht="12.75" customHeight="1" x14ac:dyDescent="0.25">
      <c r="A40" s="7" t="s">
        <v>100</v>
      </c>
      <c r="B40" s="40"/>
      <c r="C40" s="37"/>
      <c r="D40" s="37"/>
      <c r="F40" s="4"/>
    </row>
    <row r="41" spans="1:6" ht="12.75" customHeight="1" x14ac:dyDescent="0.25">
      <c r="A41" s="7" t="s">
        <v>101</v>
      </c>
      <c r="B41" s="40"/>
      <c r="C41" s="37"/>
      <c r="D41" s="37"/>
      <c r="F41" s="4"/>
    </row>
    <row r="42" spans="1:6" ht="13.65" customHeight="1" x14ac:dyDescent="0.25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6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65" customHeight="1" x14ac:dyDescent="0.25">
      <c r="A45" s="12" t="s">
        <v>104</v>
      </c>
      <c r="B45" s="41"/>
      <c r="C45" s="39"/>
      <c r="D45" s="39"/>
      <c r="F45" s="4"/>
    </row>
    <row r="46" spans="1:6" ht="13.6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65" customHeight="1" x14ac:dyDescent="0.25">
      <c r="A48" s="12" t="s">
        <v>105</v>
      </c>
      <c r="B48" s="38"/>
      <c r="C48" s="39"/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65" customHeight="1" x14ac:dyDescent="0.25">
      <c r="A51" s="12" t="s">
        <v>152</v>
      </c>
      <c r="B51" s="38">
        <v>231</v>
      </c>
      <c r="C51" s="39">
        <v>259</v>
      </c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107</v>
      </c>
      <c r="B54" s="42">
        <v>9</v>
      </c>
      <c r="C54" s="37">
        <v>8</v>
      </c>
      <c r="D54" s="37"/>
      <c r="F54" s="4"/>
    </row>
    <row r="55" spans="1:6" ht="12.75" customHeight="1" x14ac:dyDescent="0.25">
      <c r="A55" s="7" t="s">
        <v>108</v>
      </c>
      <c r="B55" s="42">
        <v>21</v>
      </c>
      <c r="C55" s="37">
        <v>20</v>
      </c>
      <c r="D55" s="37"/>
      <c r="F55" s="4"/>
    </row>
    <row r="56" spans="1:6" ht="12.75" customHeight="1" x14ac:dyDescent="0.25">
      <c r="A56" s="7" t="s">
        <v>109</v>
      </c>
      <c r="B56" s="42">
        <v>12</v>
      </c>
      <c r="C56" s="37">
        <v>10</v>
      </c>
      <c r="D56" s="37"/>
      <c r="F56" s="4"/>
    </row>
    <row r="57" spans="1:6" ht="12.75" customHeight="1" x14ac:dyDescent="0.25">
      <c r="A57" s="7" t="s">
        <v>110</v>
      </c>
      <c r="B57" s="42">
        <v>2</v>
      </c>
      <c r="C57" s="37">
        <v>2</v>
      </c>
      <c r="D57" s="37"/>
      <c r="F57" s="4"/>
    </row>
    <row r="58" spans="1:6" ht="14.25" customHeight="1" x14ac:dyDescent="0.3">
      <c r="A58" s="30" t="s">
        <v>111</v>
      </c>
      <c r="B58" s="13">
        <f>SUM(B54:B57)</f>
        <v>44</v>
      </c>
      <c r="C58" s="13">
        <f>SUM(C54:C57)</f>
        <v>40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4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5"/>
  <sheetViews>
    <sheetView showGridLines="0" view="pageBreakPreview" topLeftCell="B1" zoomScaleSheetLayoutView="10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E6" sqref="E6"/>
    </sheetView>
  </sheetViews>
  <sheetFormatPr defaultColWidth="9.109375" defaultRowHeight="12.75" customHeight="1" x14ac:dyDescent="0.25"/>
  <cols>
    <col min="1" max="1" width="1.88671875" style="43" customWidth="1"/>
    <col min="2" max="2" width="30.44140625" style="43" customWidth="1"/>
    <col min="3" max="3" width="2.88671875" style="43" customWidth="1"/>
    <col min="4" max="4" width="10.6640625" style="43" customWidth="1"/>
    <col min="5" max="5" width="2.6640625" style="2" customWidth="1"/>
    <col min="6" max="6" width="10.6640625" style="44" customWidth="1"/>
    <col min="7" max="7" width="2.6640625" style="2" customWidth="1"/>
    <col min="8" max="8" width="11.5546875" style="43" customWidth="1"/>
    <col min="9" max="11" width="10.6640625" style="43" customWidth="1"/>
    <col min="12" max="12" width="11.33203125" style="43" customWidth="1"/>
    <col min="13" max="15" width="10.6640625" style="43" customWidth="1"/>
    <col min="16" max="16" width="11.109375" style="43" customWidth="1"/>
    <col min="17" max="19" width="10.6640625" style="43" customWidth="1"/>
    <col min="20" max="20" width="11.77734375" style="43" customWidth="1"/>
    <col min="21" max="23" width="10.6640625" style="43" customWidth="1"/>
    <col min="24" max="24" width="2.6640625" style="43" customWidth="1"/>
    <col min="25" max="25" width="14.88671875" style="43" customWidth="1"/>
    <col min="26" max="16384" width="9.109375" style="43"/>
  </cols>
  <sheetData>
    <row r="1" spans="1:25" ht="12.75" customHeight="1" x14ac:dyDescent="0.25">
      <c r="A1" s="62" t="str">
        <f>'Cover Sheet'!A2</f>
        <v>Mary McLeod Bethune Day Academy PCS</v>
      </c>
      <c r="B1" s="62"/>
    </row>
    <row r="2" spans="1:25" ht="12.75" customHeight="1" x14ac:dyDescent="0.25">
      <c r="A2" s="43" t="str">
        <f>'Cover Sheet'!A8&amp;" Annual Budget"</f>
        <v>FY17/18 Annual Budget</v>
      </c>
    </row>
    <row r="3" spans="1:25" ht="13.2" x14ac:dyDescent="0.2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.2" x14ac:dyDescent="0.25">
      <c r="A4" s="2"/>
      <c r="B4" s="2"/>
      <c r="C4" s="45"/>
      <c r="D4" s="49" t="s">
        <v>182</v>
      </c>
      <c r="E4" s="50"/>
      <c r="F4" s="50"/>
      <c r="G4" s="50"/>
      <c r="H4" s="49" t="s">
        <v>170</v>
      </c>
      <c r="I4" s="49" t="s">
        <v>171</v>
      </c>
      <c r="J4" s="49" t="s">
        <v>172</v>
      </c>
      <c r="K4" s="49" t="s">
        <v>113</v>
      </c>
      <c r="L4" s="49" t="s">
        <v>173</v>
      </c>
      <c r="M4" s="49" t="s">
        <v>174</v>
      </c>
      <c r="N4" s="49" t="s">
        <v>175</v>
      </c>
      <c r="O4" s="49" t="s">
        <v>114</v>
      </c>
      <c r="P4" s="49" t="s">
        <v>176</v>
      </c>
      <c r="Q4" s="49" t="s">
        <v>177</v>
      </c>
      <c r="R4" s="49" t="s">
        <v>178</v>
      </c>
      <c r="S4" s="49" t="s">
        <v>115</v>
      </c>
      <c r="T4" s="49" t="s">
        <v>179</v>
      </c>
      <c r="U4" s="49" t="s">
        <v>180</v>
      </c>
      <c r="V4" s="49" t="s">
        <v>181</v>
      </c>
      <c r="W4" s="49" t="s">
        <v>116</v>
      </c>
      <c r="X4" s="45"/>
      <c r="Y4" s="49" t="s">
        <v>183</v>
      </c>
    </row>
    <row r="5" spans="1:25" ht="13.2" x14ac:dyDescent="0.2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144</v>
      </c>
    </row>
    <row r="6" spans="1:25" ht="13.2" x14ac:dyDescent="0.25">
      <c r="A6" s="53" t="s">
        <v>4</v>
      </c>
      <c r="B6" s="2"/>
      <c r="C6" s="45"/>
      <c r="X6" s="45"/>
    </row>
    <row r="7" spans="1:25" ht="13.2" x14ac:dyDescent="0.25">
      <c r="A7" s="46"/>
      <c r="B7" s="46" t="s">
        <v>5</v>
      </c>
      <c r="C7" s="45"/>
      <c r="D7" s="54">
        <v>5907356</v>
      </c>
      <c r="E7" s="55"/>
      <c r="F7" s="55"/>
      <c r="G7" s="55"/>
      <c r="H7" s="54">
        <f>+D7/4</f>
        <v>1476839</v>
      </c>
      <c r="I7" s="54"/>
      <c r="J7" s="54"/>
      <c r="K7" s="55">
        <f>SUM(H7:J7)</f>
        <v>1476839</v>
      </c>
      <c r="L7" s="54">
        <f t="shared" ref="L7:N7" si="1">+$H$7</f>
        <v>1476839</v>
      </c>
      <c r="M7" s="54"/>
      <c r="N7" s="54"/>
      <c r="O7" s="55">
        <f>SUM(L7:N7)</f>
        <v>1476839</v>
      </c>
      <c r="P7" s="54">
        <f t="shared" ref="P7:R7" si="2">+$H$7</f>
        <v>1476839</v>
      </c>
      <c r="Q7" s="54"/>
      <c r="R7" s="54"/>
      <c r="S7" s="55">
        <f>SUM(P7:R7)</f>
        <v>1476839</v>
      </c>
      <c r="T7" s="54">
        <f t="shared" ref="T7:V7" si="3">+$H$7</f>
        <v>1476839</v>
      </c>
      <c r="U7" s="54"/>
      <c r="V7" s="54"/>
      <c r="W7" s="55">
        <f>SUM(T7:V7)</f>
        <v>1476839</v>
      </c>
      <c r="X7" s="45"/>
      <c r="Y7" s="47">
        <f>SUM(K7,O7,S7,W7)</f>
        <v>5907356</v>
      </c>
    </row>
    <row r="8" spans="1:25" ht="13.2" x14ac:dyDescent="0.25">
      <c r="A8" s="46"/>
      <c r="B8" s="46" t="s">
        <v>6</v>
      </c>
      <c r="C8" s="45"/>
      <c r="D8" s="54"/>
      <c r="E8" s="55"/>
      <c r="F8" s="55"/>
      <c r="G8" s="55"/>
      <c r="H8" s="54"/>
      <c r="I8" s="54"/>
      <c r="J8" s="54"/>
      <c r="K8" s="55">
        <f t="shared" ref="K8:K15" si="4">SUM(H8:J8)</f>
        <v>0</v>
      </c>
      <c r="L8" s="54"/>
      <c r="M8" s="54"/>
      <c r="N8" s="54"/>
      <c r="O8" s="55">
        <f t="shared" ref="O8:O15" si="5">SUM(L8:N8)</f>
        <v>0</v>
      </c>
      <c r="P8" s="54"/>
      <c r="Q8" s="54"/>
      <c r="R8" s="54"/>
      <c r="S8" s="55">
        <f t="shared" ref="S8:S15" si="6">SUM(P8:R8)</f>
        <v>0</v>
      </c>
      <c r="T8" s="54"/>
      <c r="U8" s="54"/>
      <c r="V8" s="54"/>
      <c r="W8" s="55">
        <f t="shared" ref="W8:W15" si="7">SUM(T8:V8)</f>
        <v>0</v>
      </c>
      <c r="X8" s="45"/>
      <c r="Y8" s="47">
        <f t="shared" ref="Y8:Y15" si="8">SUM(K8,O8,S8,W8)</f>
        <v>0</v>
      </c>
    </row>
    <row r="9" spans="1:25" ht="13.2" x14ac:dyDescent="0.25">
      <c r="A9" s="46"/>
      <c r="B9" s="46" t="s">
        <v>7</v>
      </c>
      <c r="C9" s="45"/>
      <c r="D9" s="54">
        <v>1437040</v>
      </c>
      <c r="E9" s="55"/>
      <c r="F9" s="55"/>
      <c r="G9" s="55"/>
      <c r="H9" s="54">
        <f>+D9/4</f>
        <v>359260</v>
      </c>
      <c r="I9" s="54"/>
      <c r="J9" s="54"/>
      <c r="K9" s="55">
        <f t="shared" si="4"/>
        <v>359260</v>
      </c>
      <c r="L9" s="54">
        <f t="shared" ref="L9:N9" si="9">+$H$9</f>
        <v>359260</v>
      </c>
      <c r="M9" s="54"/>
      <c r="N9" s="54"/>
      <c r="O9" s="55">
        <f t="shared" si="5"/>
        <v>359260</v>
      </c>
      <c r="P9" s="54">
        <f t="shared" ref="P9:R9" si="10">+$H$9</f>
        <v>359260</v>
      </c>
      <c r="Q9" s="54"/>
      <c r="R9" s="54"/>
      <c r="S9" s="55">
        <f t="shared" si="6"/>
        <v>359260</v>
      </c>
      <c r="T9" s="54">
        <f t="shared" ref="T9:V9" si="11">+$H$9</f>
        <v>359260</v>
      </c>
      <c r="U9" s="54"/>
      <c r="V9" s="54"/>
      <c r="W9" s="55">
        <f t="shared" si="7"/>
        <v>359260</v>
      </c>
      <c r="X9" s="45"/>
      <c r="Y9" s="47">
        <f t="shared" si="8"/>
        <v>1437040</v>
      </c>
    </row>
    <row r="10" spans="1:25" ht="13.2" x14ac:dyDescent="0.25">
      <c r="A10" s="46"/>
      <c r="B10" s="46" t="s">
        <v>8</v>
      </c>
      <c r="C10" s="45"/>
      <c r="D10" s="54">
        <v>337050</v>
      </c>
      <c r="E10" s="55"/>
      <c r="F10" s="55"/>
      <c r="G10" s="55"/>
      <c r="H10" s="54">
        <f>+D10/12</f>
        <v>28087.5</v>
      </c>
      <c r="I10" s="54">
        <f>+$H$10</f>
        <v>28087.5</v>
      </c>
      <c r="J10" s="54">
        <f>+$H$10</f>
        <v>28087.5</v>
      </c>
      <c r="K10" s="55">
        <f t="shared" si="4"/>
        <v>84262.5</v>
      </c>
      <c r="L10" s="54">
        <f t="shared" ref="L10:N10" si="12">+$H$10</f>
        <v>28087.5</v>
      </c>
      <c r="M10" s="54">
        <f t="shared" si="12"/>
        <v>28087.5</v>
      </c>
      <c r="N10" s="54">
        <f t="shared" si="12"/>
        <v>28087.5</v>
      </c>
      <c r="O10" s="55">
        <f t="shared" si="5"/>
        <v>84262.5</v>
      </c>
      <c r="P10" s="54">
        <f t="shared" ref="P10:R10" si="13">+$H$10</f>
        <v>28087.5</v>
      </c>
      <c r="Q10" s="54">
        <f t="shared" si="13"/>
        <v>28087.5</v>
      </c>
      <c r="R10" s="54">
        <f t="shared" si="13"/>
        <v>28087.5</v>
      </c>
      <c r="S10" s="55">
        <f t="shared" si="6"/>
        <v>84262.5</v>
      </c>
      <c r="T10" s="54">
        <f t="shared" ref="T10:V10" si="14">+$H$10</f>
        <v>28087.5</v>
      </c>
      <c r="U10" s="54">
        <f t="shared" si="14"/>
        <v>28087.5</v>
      </c>
      <c r="V10" s="54">
        <f t="shared" si="14"/>
        <v>28087.5</v>
      </c>
      <c r="W10" s="55">
        <f t="shared" si="7"/>
        <v>84262.5</v>
      </c>
      <c r="X10" s="45"/>
      <c r="Y10" s="47">
        <f t="shared" si="8"/>
        <v>337050</v>
      </c>
    </row>
    <row r="11" spans="1:25" ht="13.2" x14ac:dyDescent="0.25">
      <c r="A11" s="46"/>
      <c r="B11" s="46" t="s">
        <v>9</v>
      </c>
      <c r="C11" s="45"/>
      <c r="D11" s="54">
        <v>497848</v>
      </c>
      <c r="E11" s="55"/>
      <c r="F11" s="55"/>
      <c r="G11" s="55"/>
      <c r="H11" s="54"/>
      <c r="I11" s="54">
        <f>+$H$11</f>
        <v>0</v>
      </c>
      <c r="J11" s="54">
        <f>+D11/10</f>
        <v>49784.800000000003</v>
      </c>
      <c r="K11" s="55">
        <f t="shared" si="4"/>
        <v>49784.800000000003</v>
      </c>
      <c r="L11" s="54">
        <f>+J11</f>
        <v>49784.800000000003</v>
      </c>
      <c r="M11" s="54">
        <f>+J11</f>
        <v>49784.800000000003</v>
      </c>
      <c r="N11" s="54">
        <f>+J11</f>
        <v>49784.800000000003</v>
      </c>
      <c r="O11" s="55">
        <f t="shared" si="5"/>
        <v>149354.40000000002</v>
      </c>
      <c r="P11" s="54">
        <f>+J11</f>
        <v>49784.800000000003</v>
      </c>
      <c r="Q11" s="54">
        <f>+J11</f>
        <v>49784.800000000003</v>
      </c>
      <c r="R11" s="54">
        <f>+J11</f>
        <v>49784.800000000003</v>
      </c>
      <c r="S11" s="55">
        <f t="shared" si="6"/>
        <v>149354.40000000002</v>
      </c>
      <c r="T11" s="54">
        <f>+J11</f>
        <v>49784.800000000003</v>
      </c>
      <c r="U11" s="54">
        <f>+J11</f>
        <v>49784.800000000003</v>
      </c>
      <c r="V11" s="54">
        <f>+J11</f>
        <v>49784.800000000003</v>
      </c>
      <c r="W11" s="55">
        <f t="shared" si="7"/>
        <v>149354.40000000002</v>
      </c>
      <c r="X11" s="45"/>
      <c r="Y11" s="47">
        <f t="shared" si="8"/>
        <v>497848.00000000006</v>
      </c>
    </row>
    <row r="12" spans="1:25" ht="13.2" x14ac:dyDescent="0.25">
      <c r="A12" s="46"/>
      <c r="B12" s="46" t="s">
        <v>10</v>
      </c>
      <c r="C12" s="45"/>
      <c r="D12" s="54"/>
      <c r="E12" s="55"/>
      <c r="F12" s="55"/>
      <c r="G12" s="55"/>
      <c r="H12" s="54"/>
      <c r="I12" s="54"/>
      <c r="J12" s="54"/>
      <c r="K12" s="55">
        <f t="shared" si="4"/>
        <v>0</v>
      </c>
      <c r="L12" s="54"/>
      <c r="M12" s="54"/>
      <c r="N12" s="54"/>
      <c r="O12" s="55">
        <f t="shared" si="5"/>
        <v>0</v>
      </c>
      <c r="P12" s="54"/>
      <c r="Q12" s="54"/>
      <c r="R12" s="54"/>
      <c r="S12" s="55">
        <f t="shared" si="6"/>
        <v>0</v>
      </c>
      <c r="T12" s="54"/>
      <c r="U12" s="54"/>
      <c r="V12" s="54"/>
      <c r="W12" s="55">
        <f t="shared" si="7"/>
        <v>0</v>
      </c>
      <c r="X12" s="45"/>
      <c r="Y12" s="47">
        <f t="shared" si="8"/>
        <v>0</v>
      </c>
    </row>
    <row r="13" spans="1:25" ht="13.2" x14ac:dyDescent="0.25">
      <c r="A13" s="46"/>
      <c r="B13" s="46" t="s">
        <v>11</v>
      </c>
      <c r="C13" s="45"/>
      <c r="D13" s="54"/>
      <c r="E13" s="55"/>
      <c r="F13" s="55"/>
      <c r="G13" s="55"/>
      <c r="H13" s="54"/>
      <c r="I13" s="54"/>
      <c r="J13" s="54"/>
      <c r="K13" s="55">
        <f t="shared" si="4"/>
        <v>0</v>
      </c>
      <c r="L13" s="54"/>
      <c r="M13" s="54"/>
      <c r="N13" s="54"/>
      <c r="O13" s="55">
        <f t="shared" si="5"/>
        <v>0</v>
      </c>
      <c r="P13" s="54"/>
      <c r="Q13" s="54"/>
      <c r="R13" s="54"/>
      <c r="S13" s="55">
        <f t="shared" si="6"/>
        <v>0</v>
      </c>
      <c r="T13" s="54"/>
      <c r="U13" s="54"/>
      <c r="V13" s="54"/>
      <c r="W13" s="55">
        <f t="shared" si="7"/>
        <v>0</v>
      </c>
      <c r="X13" s="45"/>
      <c r="Y13" s="47">
        <f t="shared" si="8"/>
        <v>0</v>
      </c>
    </row>
    <row r="14" spans="1:25" ht="13.2" x14ac:dyDescent="0.25">
      <c r="A14" s="46"/>
      <c r="B14" s="46" t="s">
        <v>12</v>
      </c>
      <c r="C14" s="45"/>
      <c r="D14" s="54">
        <v>13</v>
      </c>
      <c r="E14" s="55"/>
      <c r="F14" s="55"/>
      <c r="G14" s="55"/>
      <c r="H14" s="54"/>
      <c r="I14" s="54"/>
      <c r="J14" s="54">
        <v>3</v>
      </c>
      <c r="K14" s="55">
        <f t="shared" si="4"/>
        <v>3</v>
      </c>
      <c r="L14" s="54"/>
      <c r="M14" s="54"/>
      <c r="N14" s="54">
        <v>6</v>
      </c>
      <c r="O14" s="55">
        <f t="shared" si="5"/>
        <v>6</v>
      </c>
      <c r="P14" s="54"/>
      <c r="Q14" s="54"/>
      <c r="R14" s="54">
        <v>3</v>
      </c>
      <c r="S14" s="55">
        <f t="shared" si="6"/>
        <v>3</v>
      </c>
      <c r="T14" s="54"/>
      <c r="U14" s="54"/>
      <c r="V14" s="54">
        <v>1</v>
      </c>
      <c r="W14" s="55">
        <f t="shared" si="7"/>
        <v>1</v>
      </c>
      <c r="X14" s="45"/>
      <c r="Y14" s="48">
        <f t="shared" si="8"/>
        <v>13</v>
      </c>
    </row>
    <row r="15" spans="1:25" ht="13.2" x14ac:dyDescent="0.25">
      <c r="A15" s="46"/>
      <c r="B15" s="56" t="s">
        <v>13</v>
      </c>
      <c r="C15" s="45"/>
      <c r="D15" s="111">
        <f>SUM(D7:D14)</f>
        <v>8179307</v>
      </c>
      <c r="E15" s="108"/>
      <c r="F15" s="108"/>
      <c r="G15" s="108"/>
      <c r="H15" s="111">
        <f>SUM(H7:H14)</f>
        <v>1864186.5</v>
      </c>
      <c r="I15" s="111">
        <f t="shared" ref="I15:J15" si="15">SUM(I7:I14)</f>
        <v>28087.5</v>
      </c>
      <c r="J15" s="111">
        <f t="shared" si="15"/>
        <v>77875.3</v>
      </c>
      <c r="K15" s="111">
        <f t="shared" si="4"/>
        <v>1970149.3</v>
      </c>
      <c r="L15" s="111">
        <f>SUM(L7:L14)</f>
        <v>1913971.3</v>
      </c>
      <c r="M15" s="111">
        <f t="shared" ref="M15:N15" si="16">SUM(M7:M14)</f>
        <v>77872.3</v>
      </c>
      <c r="N15" s="111">
        <f t="shared" si="16"/>
        <v>77878.3</v>
      </c>
      <c r="O15" s="111">
        <f t="shared" si="5"/>
        <v>2069721.9000000001</v>
      </c>
      <c r="P15" s="111">
        <f>SUM(P7:P14)</f>
        <v>1913971.3</v>
      </c>
      <c r="Q15" s="111">
        <f t="shared" ref="Q15:R15" si="17">SUM(Q7:Q14)</f>
        <v>77872.3</v>
      </c>
      <c r="R15" s="111">
        <f t="shared" si="17"/>
        <v>77875.3</v>
      </c>
      <c r="S15" s="111">
        <f t="shared" si="6"/>
        <v>2069718.9000000001</v>
      </c>
      <c r="T15" s="111">
        <f>SUM(T7:T14)</f>
        <v>1913971.3</v>
      </c>
      <c r="U15" s="111">
        <f t="shared" ref="U15:V15" si="18">SUM(U7:U14)</f>
        <v>77872.3</v>
      </c>
      <c r="V15" s="111">
        <f t="shared" si="18"/>
        <v>77873.3</v>
      </c>
      <c r="W15" s="111">
        <f t="shared" si="7"/>
        <v>2069716.9000000001</v>
      </c>
      <c r="X15" s="117"/>
      <c r="Y15" s="118">
        <f t="shared" si="8"/>
        <v>8179307.0000000009</v>
      </c>
    </row>
    <row r="16" spans="1:25" ht="13.2" x14ac:dyDescent="0.25">
      <c r="A16" s="46"/>
      <c r="B16" s="59"/>
      <c r="C16" s="45"/>
      <c r="D16" s="60"/>
      <c r="E16" s="61"/>
      <c r="F16" s="61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45"/>
    </row>
    <row r="17" spans="1:25" ht="13.2" x14ac:dyDescent="0.25">
      <c r="A17" s="62" t="s">
        <v>14</v>
      </c>
      <c r="B17" s="2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45"/>
    </row>
    <row r="18" spans="1:25" ht="13.8" x14ac:dyDescent="0.3">
      <c r="A18" s="64" t="s">
        <v>15</v>
      </c>
      <c r="B18" s="2"/>
      <c r="C18" s="45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5"/>
    </row>
    <row r="19" spans="1:25" ht="13.2" x14ac:dyDescent="0.25">
      <c r="A19" s="46"/>
      <c r="B19" s="2" t="s">
        <v>16</v>
      </c>
      <c r="C19" s="45"/>
      <c r="D19" s="65">
        <v>356123</v>
      </c>
      <c r="E19" s="66"/>
      <c r="F19" s="65">
        <v>3</v>
      </c>
      <c r="G19" s="66"/>
      <c r="H19" s="65">
        <f>+D19/12</f>
        <v>29676.916666666668</v>
      </c>
      <c r="I19" s="65">
        <f>+$H$19</f>
        <v>29676.916666666668</v>
      </c>
      <c r="J19" s="65">
        <f>+$H$19</f>
        <v>29676.916666666668</v>
      </c>
      <c r="K19" s="67">
        <f t="shared" ref="K19:K33" si="19">SUM(H19:J19)</f>
        <v>89030.75</v>
      </c>
      <c r="L19" s="65">
        <f t="shared" ref="L19:N19" si="20">+$H$19</f>
        <v>29676.916666666668</v>
      </c>
      <c r="M19" s="65">
        <f t="shared" si="20"/>
        <v>29676.916666666668</v>
      </c>
      <c r="N19" s="65">
        <f t="shared" si="20"/>
        <v>29676.916666666668</v>
      </c>
      <c r="O19" s="67">
        <f t="shared" ref="O19:O33" si="21">SUM(L19:N19)</f>
        <v>89030.75</v>
      </c>
      <c r="P19" s="65">
        <f t="shared" ref="P19:R19" si="22">+$H$19</f>
        <v>29676.916666666668</v>
      </c>
      <c r="Q19" s="65">
        <f t="shared" si="22"/>
        <v>29676.916666666668</v>
      </c>
      <c r="R19" s="65">
        <f t="shared" si="22"/>
        <v>29676.916666666668</v>
      </c>
      <c r="S19" s="67">
        <f t="shared" ref="S19:S33" si="23">SUM(P19:R19)</f>
        <v>89030.75</v>
      </c>
      <c r="T19" s="65">
        <f t="shared" ref="T19:V19" si="24">+$H$19</f>
        <v>29676.916666666668</v>
      </c>
      <c r="U19" s="65">
        <f t="shared" si="24"/>
        <v>29676.916666666668</v>
      </c>
      <c r="V19" s="65">
        <f t="shared" si="24"/>
        <v>29676.916666666668</v>
      </c>
      <c r="W19" s="67">
        <f t="shared" ref="W19:W33" si="25">SUM(T19:V19)</f>
        <v>89030.75</v>
      </c>
      <c r="X19" s="45"/>
      <c r="Y19" s="47">
        <f t="shared" ref="Y19:Y33" si="26">SUM(K19,O19,S19,W19)</f>
        <v>356123</v>
      </c>
    </row>
    <row r="20" spans="1:25" ht="13.2" x14ac:dyDescent="0.25">
      <c r="A20" s="46"/>
      <c r="B20" s="2" t="s">
        <v>17</v>
      </c>
      <c r="C20" s="45"/>
      <c r="D20" s="65">
        <f>2694903-385339</f>
        <v>2309564</v>
      </c>
      <c r="E20" s="66"/>
      <c r="F20" s="65">
        <f>55-13</f>
        <v>42</v>
      </c>
      <c r="G20" s="66"/>
      <c r="H20" s="65"/>
      <c r="I20" s="65">
        <f>+D20/11</f>
        <v>209960.36363636365</v>
      </c>
      <c r="J20" s="65">
        <f>+I20</f>
        <v>209960.36363636365</v>
      </c>
      <c r="K20" s="67">
        <f t="shared" si="19"/>
        <v>419920.72727272729</v>
      </c>
      <c r="L20" s="65">
        <f>+I20</f>
        <v>209960.36363636365</v>
      </c>
      <c r="M20" s="65">
        <f>+I20</f>
        <v>209960.36363636365</v>
      </c>
      <c r="N20" s="65">
        <f>+I20</f>
        <v>209960.36363636365</v>
      </c>
      <c r="O20" s="67">
        <f t="shared" si="21"/>
        <v>629881.09090909094</v>
      </c>
      <c r="P20" s="65">
        <f>+I20</f>
        <v>209960.36363636365</v>
      </c>
      <c r="Q20" s="65">
        <f>+I20</f>
        <v>209960.36363636365</v>
      </c>
      <c r="R20" s="65">
        <f>+I20</f>
        <v>209960.36363636365</v>
      </c>
      <c r="S20" s="67">
        <f t="shared" si="23"/>
        <v>629881.09090909094</v>
      </c>
      <c r="T20" s="65">
        <f>+I20</f>
        <v>209960.36363636365</v>
      </c>
      <c r="U20" s="65">
        <f>+I20</f>
        <v>209960.36363636365</v>
      </c>
      <c r="V20" s="65">
        <f>+I20</f>
        <v>209960.36363636365</v>
      </c>
      <c r="W20" s="67">
        <f t="shared" si="25"/>
        <v>629881.09090909094</v>
      </c>
      <c r="X20" s="45"/>
      <c r="Y20" s="47">
        <f t="shared" si="26"/>
        <v>2309564</v>
      </c>
    </row>
    <row r="21" spans="1:25" ht="13.2" x14ac:dyDescent="0.25">
      <c r="A21" s="46"/>
      <c r="B21" s="2" t="s">
        <v>18</v>
      </c>
      <c r="C21" s="45"/>
      <c r="D21" s="65">
        <f>353430+90000</f>
        <v>443430</v>
      </c>
      <c r="E21" s="66"/>
      <c r="F21" s="65">
        <v>7</v>
      </c>
      <c r="G21" s="66"/>
      <c r="H21" s="65"/>
      <c r="I21" s="65">
        <f>+D21/11</f>
        <v>40311.818181818184</v>
      </c>
      <c r="J21" s="65">
        <f>+I21</f>
        <v>40311.818181818184</v>
      </c>
      <c r="K21" s="67">
        <f t="shared" si="19"/>
        <v>80623.636363636368</v>
      </c>
      <c r="L21" s="65">
        <f>+I21</f>
        <v>40311.818181818184</v>
      </c>
      <c r="M21" s="65">
        <f>+I21</f>
        <v>40311.818181818184</v>
      </c>
      <c r="N21" s="65">
        <f>+I21</f>
        <v>40311.818181818184</v>
      </c>
      <c r="O21" s="67">
        <f t="shared" si="21"/>
        <v>120935.45454545456</v>
      </c>
      <c r="P21" s="65">
        <f>+I21</f>
        <v>40311.818181818184</v>
      </c>
      <c r="Q21" s="65">
        <f>+I21</f>
        <v>40311.818181818184</v>
      </c>
      <c r="R21" s="65">
        <f>+I21</f>
        <v>40311.818181818184</v>
      </c>
      <c r="S21" s="67">
        <f t="shared" si="23"/>
        <v>120935.45454545456</v>
      </c>
      <c r="T21" s="65">
        <f>+I21</f>
        <v>40311.818181818184</v>
      </c>
      <c r="U21" s="65">
        <f>+I21</f>
        <v>40311.818181818184</v>
      </c>
      <c r="V21" s="65">
        <f>+I21</f>
        <v>40311.818181818184</v>
      </c>
      <c r="W21" s="67">
        <f t="shared" si="25"/>
        <v>120935.45454545456</v>
      </c>
      <c r="X21" s="45"/>
      <c r="Y21" s="47">
        <f t="shared" si="26"/>
        <v>443430.00000000012</v>
      </c>
    </row>
    <row r="22" spans="1:25" ht="13.2" x14ac:dyDescent="0.25">
      <c r="A22" s="46"/>
      <c r="B22" s="2" t="s">
        <v>19</v>
      </c>
      <c r="C22" s="45"/>
      <c r="D22" s="65">
        <v>100000</v>
      </c>
      <c r="E22" s="66"/>
      <c r="F22" s="65"/>
      <c r="G22" s="66"/>
      <c r="H22" s="65">
        <v>75000</v>
      </c>
      <c r="I22" s="65">
        <v>25000</v>
      </c>
      <c r="J22" s="65"/>
      <c r="K22" s="67">
        <f t="shared" si="19"/>
        <v>100000</v>
      </c>
      <c r="L22" s="65"/>
      <c r="M22" s="65"/>
      <c r="N22" s="65"/>
      <c r="O22" s="67">
        <f t="shared" si="21"/>
        <v>0</v>
      </c>
      <c r="P22" s="65"/>
      <c r="Q22" s="65"/>
      <c r="R22" s="65"/>
      <c r="S22" s="67">
        <f t="shared" si="23"/>
        <v>0</v>
      </c>
      <c r="T22" s="65"/>
      <c r="U22" s="65"/>
      <c r="V22" s="65"/>
      <c r="W22" s="67">
        <f t="shared" si="25"/>
        <v>0</v>
      </c>
      <c r="X22" s="45"/>
      <c r="Y22" s="47">
        <f t="shared" si="26"/>
        <v>100000</v>
      </c>
    </row>
    <row r="23" spans="1:25" ht="13.2" x14ac:dyDescent="0.25">
      <c r="A23" s="46"/>
      <c r="B23" s="2" t="s">
        <v>20</v>
      </c>
      <c r="C23" s="45"/>
      <c r="D23" s="65">
        <v>385339</v>
      </c>
      <c r="E23" s="66"/>
      <c r="F23" s="65">
        <v>13</v>
      </c>
      <c r="G23" s="66"/>
      <c r="H23" s="65"/>
      <c r="I23" s="65">
        <f>+D23/11</f>
        <v>35030.818181818184</v>
      </c>
      <c r="J23" s="65">
        <f>+I23</f>
        <v>35030.818181818184</v>
      </c>
      <c r="K23" s="67">
        <f t="shared" si="19"/>
        <v>70061.636363636368</v>
      </c>
      <c r="L23" s="65">
        <f>+I23</f>
        <v>35030.818181818184</v>
      </c>
      <c r="M23" s="65">
        <f>+I23</f>
        <v>35030.818181818184</v>
      </c>
      <c r="N23" s="65">
        <f>+I23</f>
        <v>35030.818181818184</v>
      </c>
      <c r="O23" s="67">
        <f t="shared" si="21"/>
        <v>105092.45454545456</v>
      </c>
      <c r="P23" s="65">
        <f>+I23</f>
        <v>35030.818181818184</v>
      </c>
      <c r="Q23" s="65">
        <f>+I23</f>
        <v>35030.818181818184</v>
      </c>
      <c r="R23" s="65">
        <f>+I23</f>
        <v>35030.818181818184</v>
      </c>
      <c r="S23" s="67">
        <f t="shared" si="23"/>
        <v>105092.45454545456</v>
      </c>
      <c r="T23" s="65">
        <f>+I23</f>
        <v>35030.818181818184</v>
      </c>
      <c r="U23" s="65">
        <f>+I23</f>
        <v>35030.818181818184</v>
      </c>
      <c r="V23" s="65">
        <f>+I23</f>
        <v>35030.818181818184</v>
      </c>
      <c r="W23" s="67">
        <f t="shared" si="25"/>
        <v>105092.45454545456</v>
      </c>
      <c r="X23" s="45"/>
      <c r="Y23" s="47">
        <f t="shared" si="26"/>
        <v>385339.00000000012</v>
      </c>
    </row>
    <row r="24" spans="1:25" ht="13.2" x14ac:dyDescent="0.25">
      <c r="A24" s="46"/>
      <c r="B24" s="2" t="s">
        <v>21</v>
      </c>
      <c r="C24" s="45"/>
      <c r="D24" s="65">
        <v>0</v>
      </c>
      <c r="E24" s="66"/>
      <c r="F24" s="65"/>
      <c r="G24" s="66"/>
      <c r="H24" s="65"/>
      <c r="I24" s="65"/>
      <c r="J24" s="65"/>
      <c r="K24" s="67">
        <f t="shared" si="19"/>
        <v>0</v>
      </c>
      <c r="L24" s="65"/>
      <c r="M24" s="65"/>
      <c r="N24" s="65"/>
      <c r="O24" s="67">
        <f t="shared" si="21"/>
        <v>0</v>
      </c>
      <c r="P24" s="65"/>
      <c r="Q24" s="65"/>
      <c r="R24" s="65"/>
      <c r="S24" s="67">
        <f t="shared" si="23"/>
        <v>0</v>
      </c>
      <c r="T24" s="65"/>
      <c r="U24" s="65"/>
      <c r="V24" s="65"/>
      <c r="W24" s="67">
        <f t="shared" si="25"/>
        <v>0</v>
      </c>
      <c r="X24" s="45"/>
      <c r="Y24" s="47">
        <f t="shared" si="26"/>
        <v>0</v>
      </c>
    </row>
    <row r="25" spans="1:25" ht="13.2" x14ac:dyDescent="0.25">
      <c r="A25" s="46"/>
      <c r="B25" s="2" t="s">
        <v>22</v>
      </c>
      <c r="C25" s="45"/>
      <c r="D25" s="65">
        <v>550960</v>
      </c>
      <c r="E25" s="66"/>
      <c r="F25" s="65">
        <v>10</v>
      </c>
      <c r="G25" s="66"/>
      <c r="H25" s="65">
        <v>5000</v>
      </c>
      <c r="I25" s="65">
        <f>545960/11</f>
        <v>49632.727272727272</v>
      </c>
      <c r="J25" s="65">
        <f>+I25</f>
        <v>49632.727272727272</v>
      </c>
      <c r="K25" s="67">
        <f t="shared" si="19"/>
        <v>104265.45454545454</v>
      </c>
      <c r="L25" s="65">
        <f>+I25</f>
        <v>49632.727272727272</v>
      </c>
      <c r="M25" s="65">
        <f>+I25</f>
        <v>49632.727272727272</v>
      </c>
      <c r="N25" s="65">
        <f>+I25</f>
        <v>49632.727272727272</v>
      </c>
      <c r="O25" s="67">
        <f t="shared" si="21"/>
        <v>148898.18181818182</v>
      </c>
      <c r="P25" s="65">
        <f>+I25</f>
        <v>49632.727272727272</v>
      </c>
      <c r="Q25" s="65">
        <f>+I25</f>
        <v>49632.727272727272</v>
      </c>
      <c r="R25" s="65">
        <f>+I25</f>
        <v>49632.727272727272</v>
      </c>
      <c r="S25" s="67">
        <f t="shared" si="23"/>
        <v>148898.18181818182</v>
      </c>
      <c r="T25" s="65">
        <f>+I25</f>
        <v>49632.727272727272</v>
      </c>
      <c r="U25" s="65">
        <f>+I25</f>
        <v>49632.727272727272</v>
      </c>
      <c r="V25" s="65">
        <f>+I25</f>
        <v>49632.727272727272</v>
      </c>
      <c r="W25" s="67">
        <f t="shared" si="25"/>
        <v>148898.18181818182</v>
      </c>
      <c r="X25" s="45"/>
      <c r="Y25" s="47">
        <f t="shared" si="26"/>
        <v>550960</v>
      </c>
    </row>
    <row r="26" spans="1:25" ht="13.2" x14ac:dyDescent="0.25">
      <c r="A26" s="46"/>
      <c r="B26" s="2" t="s">
        <v>23</v>
      </c>
      <c r="C26" s="45"/>
      <c r="D26" s="65">
        <f>832359-261623-136745-94500-90000</f>
        <v>249491</v>
      </c>
      <c r="E26" s="66"/>
      <c r="F26" s="65">
        <v>3</v>
      </c>
      <c r="G26" s="66"/>
      <c r="H26" s="65">
        <f>+D26/12</f>
        <v>20790.916666666668</v>
      </c>
      <c r="I26" s="65">
        <f>+$H$26</f>
        <v>20790.916666666668</v>
      </c>
      <c r="J26" s="65">
        <f>+$H$26</f>
        <v>20790.916666666668</v>
      </c>
      <c r="K26" s="67">
        <f t="shared" si="19"/>
        <v>62372.75</v>
      </c>
      <c r="L26" s="65">
        <f t="shared" ref="L26:N26" si="27">+$H$26</f>
        <v>20790.916666666668</v>
      </c>
      <c r="M26" s="65">
        <f t="shared" si="27"/>
        <v>20790.916666666668</v>
      </c>
      <c r="N26" s="65">
        <f t="shared" si="27"/>
        <v>20790.916666666668</v>
      </c>
      <c r="O26" s="67">
        <f t="shared" si="21"/>
        <v>62372.75</v>
      </c>
      <c r="P26" s="65">
        <f t="shared" ref="P26:R26" si="28">+$H$26</f>
        <v>20790.916666666668</v>
      </c>
      <c r="Q26" s="65">
        <f t="shared" si="28"/>
        <v>20790.916666666668</v>
      </c>
      <c r="R26" s="65">
        <f t="shared" si="28"/>
        <v>20790.916666666668</v>
      </c>
      <c r="S26" s="67">
        <f t="shared" si="23"/>
        <v>62372.75</v>
      </c>
      <c r="T26" s="65">
        <f t="shared" ref="T26:V26" si="29">+$H$26</f>
        <v>20790.916666666668</v>
      </c>
      <c r="U26" s="65">
        <f t="shared" si="29"/>
        <v>20790.916666666668</v>
      </c>
      <c r="V26" s="65">
        <f t="shared" si="29"/>
        <v>20790.916666666668</v>
      </c>
      <c r="W26" s="67">
        <f t="shared" si="25"/>
        <v>62372.75</v>
      </c>
      <c r="X26" s="45"/>
      <c r="Y26" s="47">
        <f t="shared" si="26"/>
        <v>249491</v>
      </c>
    </row>
    <row r="27" spans="1:25" ht="13.2" x14ac:dyDescent="0.25">
      <c r="A27" s="46"/>
      <c r="B27" s="2" t="s">
        <v>24</v>
      </c>
      <c r="C27" s="45"/>
      <c r="D27" s="65">
        <v>136745</v>
      </c>
      <c r="E27" s="66"/>
      <c r="F27" s="65">
        <v>3</v>
      </c>
      <c r="G27" s="66"/>
      <c r="H27" s="65">
        <f>+D27/12</f>
        <v>11395.416666666666</v>
      </c>
      <c r="I27" s="65">
        <f>+H27</f>
        <v>11395.416666666666</v>
      </c>
      <c r="J27" s="65">
        <f>+H27</f>
        <v>11395.416666666666</v>
      </c>
      <c r="K27" s="67">
        <f t="shared" si="19"/>
        <v>34186.25</v>
      </c>
      <c r="L27" s="65">
        <f>+H27</f>
        <v>11395.416666666666</v>
      </c>
      <c r="M27" s="65">
        <f>+H27</f>
        <v>11395.416666666666</v>
      </c>
      <c r="N27" s="65">
        <f>+H27</f>
        <v>11395.416666666666</v>
      </c>
      <c r="O27" s="67">
        <f t="shared" si="21"/>
        <v>34186.25</v>
      </c>
      <c r="P27" s="65">
        <f>+H27</f>
        <v>11395.416666666666</v>
      </c>
      <c r="Q27" s="65">
        <f>+H27</f>
        <v>11395.416666666666</v>
      </c>
      <c r="R27" s="65">
        <f>+H27</f>
        <v>11395.416666666666</v>
      </c>
      <c r="S27" s="67">
        <f t="shared" si="23"/>
        <v>34186.25</v>
      </c>
      <c r="T27" s="65">
        <f>+H27</f>
        <v>11395.416666666666</v>
      </c>
      <c r="U27" s="65">
        <f>+H27</f>
        <v>11395.416666666666</v>
      </c>
      <c r="V27" s="65">
        <f>+H27</f>
        <v>11395.416666666666</v>
      </c>
      <c r="W27" s="67">
        <f t="shared" si="25"/>
        <v>34186.25</v>
      </c>
      <c r="X27" s="45"/>
      <c r="Y27" s="47">
        <f t="shared" si="26"/>
        <v>136745</v>
      </c>
    </row>
    <row r="28" spans="1:25" ht="13.2" x14ac:dyDescent="0.25">
      <c r="A28" s="46"/>
      <c r="B28" s="2" t="s">
        <v>25</v>
      </c>
      <c r="C28" s="45"/>
      <c r="D28" s="65">
        <v>33280</v>
      </c>
      <c r="E28" s="66"/>
      <c r="F28" s="65">
        <v>1</v>
      </c>
      <c r="G28" s="66"/>
      <c r="H28" s="65">
        <f>+D28/12</f>
        <v>2773.3333333333335</v>
      </c>
      <c r="I28" s="65">
        <f t="shared" ref="I28:I30" si="30">+H28</f>
        <v>2773.3333333333335</v>
      </c>
      <c r="J28" s="65">
        <f t="shared" ref="J28:J30" si="31">+H28</f>
        <v>2773.3333333333335</v>
      </c>
      <c r="K28" s="67">
        <f t="shared" si="19"/>
        <v>8320</v>
      </c>
      <c r="L28" s="65">
        <f>+H28</f>
        <v>2773.3333333333335</v>
      </c>
      <c r="M28" s="65">
        <f>+H28</f>
        <v>2773.3333333333335</v>
      </c>
      <c r="N28" s="65">
        <f t="shared" ref="N28:N30" si="32">+H28</f>
        <v>2773.3333333333335</v>
      </c>
      <c r="O28" s="67">
        <f t="shared" si="21"/>
        <v>8320</v>
      </c>
      <c r="P28" s="65">
        <f t="shared" ref="P28:P30" si="33">+H28</f>
        <v>2773.3333333333335</v>
      </c>
      <c r="Q28" s="65">
        <f t="shared" ref="Q28:Q30" si="34">+H28</f>
        <v>2773.3333333333335</v>
      </c>
      <c r="R28" s="65">
        <f t="shared" ref="R28:R30" si="35">+H28</f>
        <v>2773.3333333333335</v>
      </c>
      <c r="S28" s="67">
        <f t="shared" si="23"/>
        <v>8320</v>
      </c>
      <c r="T28" s="65">
        <f t="shared" ref="T28:T30" si="36">+H28</f>
        <v>2773.3333333333335</v>
      </c>
      <c r="U28" s="65">
        <f t="shared" ref="U28:U30" si="37">+H28</f>
        <v>2773.3333333333335</v>
      </c>
      <c r="V28" s="65">
        <f t="shared" ref="V28:V30" si="38">+H28</f>
        <v>2773.3333333333335</v>
      </c>
      <c r="W28" s="67">
        <f t="shared" si="25"/>
        <v>8320</v>
      </c>
      <c r="X28" s="45"/>
      <c r="Y28" s="47">
        <f t="shared" si="26"/>
        <v>33280</v>
      </c>
    </row>
    <row r="29" spans="1:25" ht="13.2" x14ac:dyDescent="0.25">
      <c r="A29" s="46"/>
      <c r="B29" s="2" t="s">
        <v>26</v>
      </c>
      <c r="C29" s="45"/>
      <c r="D29" s="65">
        <f>130645+129523+32094+32094</f>
        <v>324356</v>
      </c>
      <c r="E29" s="66"/>
      <c r="F29" s="65">
        <v>12</v>
      </c>
      <c r="G29" s="66"/>
      <c r="H29" s="65">
        <v>10000</v>
      </c>
      <c r="I29" s="65">
        <v>14000</v>
      </c>
      <c r="J29" s="65">
        <f>300356/10</f>
        <v>30035.599999999999</v>
      </c>
      <c r="K29" s="67">
        <f t="shared" si="19"/>
        <v>54035.6</v>
      </c>
      <c r="L29" s="65">
        <f>+J29</f>
        <v>30035.599999999999</v>
      </c>
      <c r="M29" s="65">
        <f>+J29</f>
        <v>30035.599999999999</v>
      </c>
      <c r="N29" s="65">
        <f>+J29</f>
        <v>30035.599999999999</v>
      </c>
      <c r="O29" s="67">
        <f t="shared" si="21"/>
        <v>90106.799999999988</v>
      </c>
      <c r="P29" s="65">
        <f>+J29</f>
        <v>30035.599999999999</v>
      </c>
      <c r="Q29" s="65">
        <f>+J29</f>
        <v>30035.599999999999</v>
      </c>
      <c r="R29" s="65">
        <f>+J29</f>
        <v>30035.599999999999</v>
      </c>
      <c r="S29" s="67">
        <f t="shared" si="23"/>
        <v>90106.799999999988</v>
      </c>
      <c r="T29" s="65">
        <f>+J29</f>
        <v>30035.599999999999</v>
      </c>
      <c r="U29" s="65">
        <f>+J29</f>
        <v>30035.599999999999</v>
      </c>
      <c r="V29" s="65">
        <f>+J29</f>
        <v>30035.599999999999</v>
      </c>
      <c r="W29" s="67">
        <f t="shared" si="25"/>
        <v>90106.799999999988</v>
      </c>
      <c r="X29" s="45"/>
      <c r="Y29" s="47">
        <f t="shared" si="26"/>
        <v>324356</v>
      </c>
    </row>
    <row r="30" spans="1:25" ht="13.2" x14ac:dyDescent="0.25">
      <c r="A30" s="46"/>
      <c r="B30" s="2" t="s">
        <v>27</v>
      </c>
      <c r="C30" s="45"/>
      <c r="D30" s="65">
        <f>706000+398477</f>
        <v>1104477</v>
      </c>
      <c r="E30" s="66"/>
      <c r="F30" s="65"/>
      <c r="G30" s="66"/>
      <c r="H30" s="65">
        <v>90000</v>
      </c>
      <c r="I30" s="65">
        <v>80000</v>
      </c>
      <c r="J30" s="65">
        <v>85000</v>
      </c>
      <c r="K30" s="67">
        <f t="shared" si="19"/>
        <v>255000</v>
      </c>
      <c r="L30" s="65">
        <v>85000</v>
      </c>
      <c r="M30" s="65">
        <f>+H30</f>
        <v>90000</v>
      </c>
      <c r="N30" s="65">
        <v>95000</v>
      </c>
      <c r="O30" s="67">
        <f t="shared" si="21"/>
        <v>270000</v>
      </c>
      <c r="P30" s="65">
        <v>95000</v>
      </c>
      <c r="Q30" s="65">
        <v>96477</v>
      </c>
      <c r="R30" s="65">
        <v>97000</v>
      </c>
      <c r="S30" s="67">
        <f t="shared" si="23"/>
        <v>288477</v>
      </c>
      <c r="T30" s="65">
        <v>97000</v>
      </c>
      <c r="U30" s="65">
        <v>97000</v>
      </c>
      <c r="V30" s="65">
        <v>97000</v>
      </c>
      <c r="W30" s="67">
        <f t="shared" si="25"/>
        <v>291000</v>
      </c>
      <c r="X30" s="45"/>
      <c r="Y30" s="47">
        <f t="shared" si="26"/>
        <v>1104477</v>
      </c>
    </row>
    <row r="31" spans="1:25" ht="13.2" x14ac:dyDescent="0.25">
      <c r="A31" s="46"/>
      <c r="B31" s="2" t="s">
        <v>28</v>
      </c>
      <c r="C31" s="45"/>
      <c r="D31" s="65">
        <v>20000</v>
      </c>
      <c r="E31" s="66"/>
      <c r="F31" s="65"/>
      <c r="G31" s="66"/>
      <c r="H31" s="65"/>
      <c r="I31" s="65"/>
      <c r="J31" s="65">
        <v>7000</v>
      </c>
      <c r="K31" s="67">
        <f t="shared" si="19"/>
        <v>7000</v>
      </c>
      <c r="L31" s="65">
        <v>1444.4444444444443</v>
      </c>
      <c r="M31" s="65">
        <f>+L31</f>
        <v>1444.4444444444443</v>
      </c>
      <c r="N31" s="65">
        <f>+M31</f>
        <v>1444.4444444444443</v>
      </c>
      <c r="O31" s="67">
        <f t="shared" si="21"/>
        <v>4333.333333333333</v>
      </c>
      <c r="P31" s="65">
        <f>+L31</f>
        <v>1444.4444444444443</v>
      </c>
      <c r="Q31" s="65">
        <f>+L31</f>
        <v>1444.4444444444443</v>
      </c>
      <c r="R31" s="65">
        <f>+L31</f>
        <v>1444.4444444444443</v>
      </c>
      <c r="S31" s="67">
        <f t="shared" si="23"/>
        <v>4333.333333333333</v>
      </c>
      <c r="T31" s="65">
        <f>+L31</f>
        <v>1444.4444444444443</v>
      </c>
      <c r="U31" s="65">
        <f t="shared" ref="U31:V31" si="39">+M31</f>
        <v>1444.4444444444443</v>
      </c>
      <c r="V31" s="65">
        <f t="shared" si="39"/>
        <v>1444.4444444444443</v>
      </c>
      <c r="W31" s="67">
        <f t="shared" si="25"/>
        <v>4333.333333333333</v>
      </c>
      <c r="X31" s="45"/>
      <c r="Y31" s="47">
        <f t="shared" si="26"/>
        <v>19999.999999999996</v>
      </c>
    </row>
    <row r="32" spans="1:25" ht="13.2" x14ac:dyDescent="0.25">
      <c r="A32" s="46"/>
      <c r="B32" s="2" t="s">
        <v>29</v>
      </c>
      <c r="C32" s="45"/>
      <c r="D32" s="65">
        <v>38500</v>
      </c>
      <c r="E32" s="66"/>
      <c r="F32" s="65"/>
      <c r="G32" s="66"/>
      <c r="H32" s="65">
        <v>15000</v>
      </c>
      <c r="I32" s="65">
        <v>15000</v>
      </c>
      <c r="J32" s="65"/>
      <c r="K32" s="67">
        <f t="shared" si="19"/>
        <v>30000</v>
      </c>
      <c r="L32" s="65">
        <v>944.44444444444446</v>
      </c>
      <c r="M32" s="65">
        <f>+L32</f>
        <v>944.44444444444446</v>
      </c>
      <c r="N32" s="65">
        <f>+L32</f>
        <v>944.44444444444446</v>
      </c>
      <c r="O32" s="67">
        <f t="shared" si="21"/>
        <v>2833.3333333333335</v>
      </c>
      <c r="P32" s="65">
        <f>+L32</f>
        <v>944.44444444444446</v>
      </c>
      <c r="Q32" s="65">
        <f>+L32</f>
        <v>944.44444444444446</v>
      </c>
      <c r="R32" s="65">
        <f>+L32</f>
        <v>944.44444444444446</v>
      </c>
      <c r="S32" s="67">
        <f t="shared" si="23"/>
        <v>2833.3333333333335</v>
      </c>
      <c r="T32" s="65">
        <f>+L32</f>
        <v>944.44444444444446</v>
      </c>
      <c r="U32" s="65">
        <f>+L32</f>
        <v>944.44444444444446</v>
      </c>
      <c r="V32" s="65">
        <f>+L32</f>
        <v>944.44444444444446</v>
      </c>
      <c r="W32" s="67">
        <f t="shared" si="25"/>
        <v>2833.3333333333335</v>
      </c>
      <c r="X32" s="45"/>
      <c r="Y32" s="48">
        <f t="shared" si="26"/>
        <v>38500.000000000007</v>
      </c>
    </row>
    <row r="33" spans="1:25" ht="13.2" x14ac:dyDescent="0.25">
      <c r="A33" s="2"/>
      <c r="B33" s="56" t="s">
        <v>30</v>
      </c>
      <c r="C33" s="45"/>
      <c r="D33" s="111">
        <f>SUM(D19:D32)</f>
        <v>6052265</v>
      </c>
      <c r="E33" s="108"/>
      <c r="F33" s="111">
        <f>SUM(F19:F32)</f>
        <v>94</v>
      </c>
      <c r="G33" s="119"/>
      <c r="H33" s="111">
        <f>SUM(H19:H32)</f>
        <v>259636.58333333334</v>
      </c>
      <c r="I33" s="111">
        <f>SUM(I19:I32)</f>
        <v>533572.31060606067</v>
      </c>
      <c r="J33" s="111">
        <f>SUM(J19:J32)</f>
        <v>521607.91060606064</v>
      </c>
      <c r="K33" s="111">
        <f t="shared" si="19"/>
        <v>1314816.8045454547</v>
      </c>
      <c r="L33" s="111">
        <f>SUM(L19:L32)</f>
        <v>516996.79949494952</v>
      </c>
      <c r="M33" s="111">
        <f>SUM(M19:M32)</f>
        <v>521996.79949494952</v>
      </c>
      <c r="N33" s="111">
        <f>SUM(N19:N32)</f>
        <v>526996.79949494964</v>
      </c>
      <c r="O33" s="111">
        <f t="shared" si="21"/>
        <v>1565990.3984848487</v>
      </c>
      <c r="P33" s="111">
        <f>SUM(P19:P32)</f>
        <v>526996.79949494964</v>
      </c>
      <c r="Q33" s="111">
        <f>SUM(Q19:Q32)</f>
        <v>528473.79949494964</v>
      </c>
      <c r="R33" s="111">
        <f>SUM(R19:R32)</f>
        <v>528996.79949494964</v>
      </c>
      <c r="S33" s="111">
        <f t="shared" si="23"/>
        <v>1584467.3984848489</v>
      </c>
      <c r="T33" s="111">
        <f>SUM(T19:T32)</f>
        <v>528996.79949494964</v>
      </c>
      <c r="U33" s="111">
        <f>SUM(U19:U32)</f>
        <v>528996.79949494964</v>
      </c>
      <c r="V33" s="111">
        <f>SUM(V19:V32)</f>
        <v>528996.79949494964</v>
      </c>
      <c r="W33" s="111">
        <f t="shared" si="25"/>
        <v>1586990.3984848489</v>
      </c>
      <c r="X33" s="117"/>
      <c r="Y33" s="109">
        <f t="shared" si="26"/>
        <v>6052265</v>
      </c>
    </row>
    <row r="34" spans="1:25" ht="13.2" x14ac:dyDescent="0.25">
      <c r="A34" s="2"/>
      <c r="C34" s="4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5"/>
    </row>
    <row r="35" spans="1:25" ht="13.8" x14ac:dyDescent="0.3">
      <c r="A35" s="64" t="s">
        <v>31</v>
      </c>
      <c r="B35" s="2"/>
      <c r="C35" s="45"/>
      <c r="D35" s="63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5"/>
    </row>
    <row r="36" spans="1:25" ht="13.2" x14ac:dyDescent="0.25">
      <c r="A36" s="46"/>
      <c r="B36" s="2" t="s">
        <v>32</v>
      </c>
      <c r="C36" s="45"/>
      <c r="D36" s="65">
        <v>10000</v>
      </c>
      <c r="E36" s="66"/>
      <c r="F36" s="66"/>
      <c r="G36" s="66"/>
      <c r="H36" s="65">
        <f>+D36/12</f>
        <v>833.33333333333337</v>
      </c>
      <c r="I36" s="65">
        <f>+H36</f>
        <v>833.33333333333337</v>
      </c>
      <c r="J36" s="65">
        <f>+H36</f>
        <v>833.33333333333337</v>
      </c>
      <c r="K36" s="67">
        <f t="shared" ref="K36:K42" si="40">SUM(H36:J36)</f>
        <v>2500</v>
      </c>
      <c r="L36" s="65">
        <f>+H36</f>
        <v>833.33333333333337</v>
      </c>
      <c r="M36" s="65">
        <f>+H36</f>
        <v>833.33333333333337</v>
      </c>
      <c r="N36" s="65">
        <f>+H36</f>
        <v>833.33333333333337</v>
      </c>
      <c r="O36" s="67">
        <f t="shared" ref="O36:O42" si="41">SUM(L36:N36)</f>
        <v>2500</v>
      </c>
      <c r="P36" s="65">
        <f>+H36</f>
        <v>833.33333333333337</v>
      </c>
      <c r="Q36" s="65">
        <f>+H36</f>
        <v>833.33333333333337</v>
      </c>
      <c r="R36" s="65">
        <f>+H36</f>
        <v>833.33333333333337</v>
      </c>
      <c r="S36" s="67">
        <f t="shared" ref="S36:S42" si="42">SUM(P36:R36)</f>
        <v>2500</v>
      </c>
      <c r="T36" s="65">
        <f>+H36</f>
        <v>833.33333333333337</v>
      </c>
      <c r="U36" s="65">
        <f>+H36</f>
        <v>833.33333333333337</v>
      </c>
      <c r="V36" s="65">
        <f>+H36</f>
        <v>833.33333333333337</v>
      </c>
      <c r="W36" s="67">
        <f t="shared" ref="W36:W42" si="43">SUM(T36:V36)</f>
        <v>2500</v>
      </c>
      <c r="X36" s="45"/>
      <c r="Y36" s="47">
        <f t="shared" ref="Y36:Y42" si="44">SUM(K36,O36,S36,W36)</f>
        <v>10000</v>
      </c>
    </row>
    <row r="37" spans="1:25" ht="13.2" x14ac:dyDescent="0.25">
      <c r="A37" s="46"/>
      <c r="B37" s="2" t="s">
        <v>33</v>
      </c>
      <c r="C37" s="45"/>
      <c r="D37" s="65">
        <v>29500</v>
      </c>
      <c r="E37" s="66"/>
      <c r="F37" s="66"/>
      <c r="G37" s="66"/>
      <c r="H37" s="65">
        <f>+D37/12</f>
        <v>2458.3333333333335</v>
      </c>
      <c r="I37" s="65">
        <f t="shared" ref="I37:I41" si="45">+H37</f>
        <v>2458.3333333333335</v>
      </c>
      <c r="J37" s="65">
        <f t="shared" ref="J37:J41" si="46">+H37</f>
        <v>2458.3333333333335</v>
      </c>
      <c r="K37" s="67">
        <f t="shared" si="40"/>
        <v>7375</v>
      </c>
      <c r="L37" s="65">
        <f t="shared" ref="L37:L41" si="47">+H37</f>
        <v>2458.3333333333335</v>
      </c>
      <c r="M37" s="65">
        <f t="shared" ref="M37:M41" si="48">+H37</f>
        <v>2458.3333333333335</v>
      </c>
      <c r="N37" s="65">
        <f t="shared" ref="N37:N41" si="49">+H37</f>
        <v>2458.3333333333335</v>
      </c>
      <c r="O37" s="67">
        <f t="shared" si="41"/>
        <v>7375</v>
      </c>
      <c r="P37" s="65">
        <f t="shared" ref="P37:P41" si="50">+H37</f>
        <v>2458.3333333333335</v>
      </c>
      <c r="Q37" s="65">
        <f t="shared" ref="Q37:Q41" si="51">+H37</f>
        <v>2458.3333333333335</v>
      </c>
      <c r="R37" s="65">
        <f t="shared" ref="R37:R41" si="52">+H37</f>
        <v>2458.3333333333335</v>
      </c>
      <c r="S37" s="67">
        <f t="shared" si="42"/>
        <v>7375</v>
      </c>
      <c r="T37" s="65">
        <f t="shared" ref="T37:T41" si="53">+H37</f>
        <v>2458.3333333333335</v>
      </c>
      <c r="U37" s="65">
        <f t="shared" ref="U37:U41" si="54">+H37</f>
        <v>2458.3333333333335</v>
      </c>
      <c r="V37" s="65">
        <f t="shared" ref="V37:V41" si="55">+H37</f>
        <v>2458.3333333333335</v>
      </c>
      <c r="W37" s="67">
        <f t="shared" si="43"/>
        <v>7375</v>
      </c>
      <c r="X37" s="45"/>
      <c r="Y37" s="47">
        <f t="shared" si="44"/>
        <v>29500</v>
      </c>
    </row>
    <row r="38" spans="1:25" ht="13.2" x14ac:dyDescent="0.25">
      <c r="A38" s="46"/>
      <c r="B38" s="2" t="s">
        <v>34</v>
      </c>
      <c r="C38" s="45"/>
      <c r="D38" s="65">
        <v>2000</v>
      </c>
      <c r="E38" s="66"/>
      <c r="F38" s="66"/>
      <c r="G38" s="66"/>
      <c r="H38" s="65">
        <f>+D38/12</f>
        <v>166.66666666666666</v>
      </c>
      <c r="I38" s="65">
        <f t="shared" si="45"/>
        <v>166.66666666666666</v>
      </c>
      <c r="J38" s="65">
        <f t="shared" si="46"/>
        <v>166.66666666666666</v>
      </c>
      <c r="K38" s="67">
        <f t="shared" si="40"/>
        <v>500</v>
      </c>
      <c r="L38" s="65">
        <f t="shared" si="47"/>
        <v>166.66666666666666</v>
      </c>
      <c r="M38" s="65">
        <f t="shared" si="48"/>
        <v>166.66666666666666</v>
      </c>
      <c r="N38" s="65">
        <f t="shared" si="49"/>
        <v>166.66666666666666</v>
      </c>
      <c r="O38" s="67">
        <f t="shared" si="41"/>
        <v>500</v>
      </c>
      <c r="P38" s="65">
        <f t="shared" si="50"/>
        <v>166.66666666666666</v>
      </c>
      <c r="Q38" s="65">
        <f t="shared" si="51"/>
        <v>166.66666666666666</v>
      </c>
      <c r="R38" s="65">
        <f t="shared" si="52"/>
        <v>166.66666666666666</v>
      </c>
      <c r="S38" s="67">
        <f t="shared" si="42"/>
        <v>500</v>
      </c>
      <c r="T38" s="65">
        <f t="shared" si="53"/>
        <v>166.66666666666666</v>
      </c>
      <c r="U38" s="65">
        <f t="shared" si="54"/>
        <v>166.66666666666666</v>
      </c>
      <c r="V38" s="65">
        <f t="shared" si="55"/>
        <v>166.66666666666666</v>
      </c>
      <c r="W38" s="67">
        <f t="shared" si="43"/>
        <v>500</v>
      </c>
      <c r="X38" s="45"/>
      <c r="Y38" s="47">
        <f t="shared" si="44"/>
        <v>2000</v>
      </c>
    </row>
    <row r="39" spans="1:25" ht="13.2" x14ac:dyDescent="0.25">
      <c r="A39" s="46"/>
      <c r="B39" s="2" t="s">
        <v>35</v>
      </c>
      <c r="C39" s="45"/>
      <c r="D39" s="65">
        <v>52000</v>
      </c>
      <c r="E39" s="66"/>
      <c r="F39" s="66"/>
      <c r="G39" s="66"/>
      <c r="H39" s="65">
        <f>+D39/12</f>
        <v>4333.333333333333</v>
      </c>
      <c r="I39" s="65">
        <f t="shared" si="45"/>
        <v>4333.333333333333</v>
      </c>
      <c r="J39" s="65">
        <f t="shared" si="46"/>
        <v>4333.333333333333</v>
      </c>
      <c r="K39" s="67">
        <f t="shared" si="40"/>
        <v>13000</v>
      </c>
      <c r="L39" s="65">
        <f t="shared" si="47"/>
        <v>4333.333333333333</v>
      </c>
      <c r="M39" s="65">
        <f t="shared" si="48"/>
        <v>4333.333333333333</v>
      </c>
      <c r="N39" s="65">
        <f t="shared" si="49"/>
        <v>4333.333333333333</v>
      </c>
      <c r="O39" s="67">
        <f t="shared" si="41"/>
        <v>13000</v>
      </c>
      <c r="P39" s="65">
        <f t="shared" si="50"/>
        <v>4333.333333333333</v>
      </c>
      <c r="Q39" s="65">
        <f t="shared" si="51"/>
        <v>4333.333333333333</v>
      </c>
      <c r="R39" s="65">
        <f t="shared" si="52"/>
        <v>4333.333333333333</v>
      </c>
      <c r="S39" s="67">
        <f t="shared" si="42"/>
        <v>13000</v>
      </c>
      <c r="T39" s="65">
        <f t="shared" si="53"/>
        <v>4333.333333333333</v>
      </c>
      <c r="U39" s="65">
        <f t="shared" si="54"/>
        <v>4333.333333333333</v>
      </c>
      <c r="V39" s="65">
        <f t="shared" si="55"/>
        <v>4333.333333333333</v>
      </c>
      <c r="W39" s="67">
        <f t="shared" si="43"/>
        <v>13000</v>
      </c>
      <c r="X39" s="45"/>
      <c r="Y39" s="47">
        <f t="shared" si="44"/>
        <v>52000</v>
      </c>
    </row>
    <row r="40" spans="1:25" ht="13.2" x14ac:dyDescent="0.25">
      <c r="A40" s="46"/>
      <c r="B40" s="2" t="s">
        <v>36</v>
      </c>
      <c r="C40" s="45"/>
      <c r="D40" s="65">
        <v>119900</v>
      </c>
      <c r="E40" s="66"/>
      <c r="F40" s="66"/>
      <c r="G40" s="66"/>
      <c r="H40" s="65">
        <f>+D40/12</f>
        <v>9991.6666666666661</v>
      </c>
      <c r="I40" s="65">
        <f t="shared" si="45"/>
        <v>9991.6666666666661</v>
      </c>
      <c r="J40" s="65">
        <f t="shared" si="46"/>
        <v>9991.6666666666661</v>
      </c>
      <c r="K40" s="67">
        <f t="shared" si="40"/>
        <v>29975</v>
      </c>
      <c r="L40" s="65">
        <f t="shared" si="47"/>
        <v>9991.6666666666661</v>
      </c>
      <c r="M40" s="65">
        <f t="shared" si="48"/>
        <v>9991.6666666666661</v>
      </c>
      <c r="N40" s="65">
        <f t="shared" si="49"/>
        <v>9991.6666666666661</v>
      </c>
      <c r="O40" s="67">
        <f t="shared" si="41"/>
        <v>29975</v>
      </c>
      <c r="P40" s="65">
        <f t="shared" si="50"/>
        <v>9991.6666666666661</v>
      </c>
      <c r="Q40" s="65">
        <f t="shared" si="51"/>
        <v>9991.6666666666661</v>
      </c>
      <c r="R40" s="65">
        <f t="shared" si="52"/>
        <v>9991.6666666666661</v>
      </c>
      <c r="S40" s="67">
        <f t="shared" si="42"/>
        <v>29975</v>
      </c>
      <c r="T40" s="65">
        <f t="shared" si="53"/>
        <v>9991.6666666666661</v>
      </c>
      <c r="U40" s="65">
        <f t="shared" si="54"/>
        <v>9991.6666666666661</v>
      </c>
      <c r="V40" s="65">
        <f t="shared" si="55"/>
        <v>9991.6666666666661</v>
      </c>
      <c r="W40" s="67">
        <f t="shared" si="43"/>
        <v>29975</v>
      </c>
      <c r="X40" s="45"/>
      <c r="Y40" s="47">
        <f t="shared" si="44"/>
        <v>119900</v>
      </c>
    </row>
    <row r="41" spans="1:25" ht="13.2" x14ac:dyDescent="0.25">
      <c r="A41" s="46"/>
      <c r="B41" s="2" t="s">
        <v>37</v>
      </c>
      <c r="C41" s="45"/>
      <c r="D41" s="65">
        <f>910400-213400-38500-393500</f>
        <v>265000</v>
      </c>
      <c r="E41" s="66"/>
      <c r="F41" s="66"/>
      <c r="G41" s="66"/>
      <c r="H41" s="65">
        <v>18000</v>
      </c>
      <c r="I41" s="65">
        <v>30000</v>
      </c>
      <c r="J41" s="65">
        <v>25000</v>
      </c>
      <c r="K41" s="67">
        <f t="shared" si="40"/>
        <v>73000</v>
      </c>
      <c r="L41" s="65">
        <v>20000</v>
      </c>
      <c r="M41" s="65">
        <v>20000</v>
      </c>
      <c r="N41" s="65">
        <v>20000</v>
      </c>
      <c r="O41" s="67">
        <f t="shared" si="41"/>
        <v>60000</v>
      </c>
      <c r="P41" s="65">
        <v>22000</v>
      </c>
      <c r="Q41" s="65">
        <v>23000</v>
      </c>
      <c r="R41" s="65">
        <v>25000</v>
      </c>
      <c r="S41" s="67">
        <f t="shared" si="42"/>
        <v>70000</v>
      </c>
      <c r="T41" s="65">
        <v>21000</v>
      </c>
      <c r="U41" s="65">
        <v>20000</v>
      </c>
      <c r="V41" s="65">
        <v>21000</v>
      </c>
      <c r="W41" s="67">
        <f t="shared" si="43"/>
        <v>62000</v>
      </c>
      <c r="X41" s="45"/>
      <c r="Y41" s="48">
        <f t="shared" si="44"/>
        <v>265000</v>
      </c>
    </row>
    <row r="42" spans="1:25" ht="13.2" x14ac:dyDescent="0.25">
      <c r="A42" s="2"/>
      <c r="B42" s="56" t="s">
        <v>38</v>
      </c>
      <c r="C42" s="45"/>
      <c r="D42" s="57">
        <f>SUM(D36:D41)</f>
        <v>478400</v>
      </c>
      <c r="E42" s="58"/>
      <c r="F42" s="58"/>
      <c r="G42" s="58"/>
      <c r="H42" s="57">
        <f>SUM(H36:H41)</f>
        <v>35783.333333333328</v>
      </c>
      <c r="I42" s="57">
        <f t="shared" ref="I42:J42" si="56">SUM(I36:I41)</f>
        <v>47783.333333333328</v>
      </c>
      <c r="J42" s="57">
        <f t="shared" si="56"/>
        <v>42783.333333333328</v>
      </c>
      <c r="K42" s="57">
        <f t="shared" si="40"/>
        <v>126349.99999999999</v>
      </c>
      <c r="L42" s="57">
        <f>SUM(L36:L41)</f>
        <v>37783.333333333328</v>
      </c>
      <c r="M42" s="57">
        <f t="shared" ref="M42:N42" si="57">SUM(M36:M41)</f>
        <v>37783.333333333328</v>
      </c>
      <c r="N42" s="57">
        <f t="shared" si="57"/>
        <v>37783.333333333328</v>
      </c>
      <c r="O42" s="57">
        <f t="shared" si="41"/>
        <v>113349.99999999999</v>
      </c>
      <c r="P42" s="57">
        <f>SUM(P36:P41)</f>
        <v>39783.333333333328</v>
      </c>
      <c r="Q42" s="57">
        <f t="shared" ref="Q42:R42" si="58">SUM(Q36:Q41)</f>
        <v>40783.333333333328</v>
      </c>
      <c r="R42" s="57">
        <f t="shared" si="58"/>
        <v>42783.333333333328</v>
      </c>
      <c r="S42" s="57">
        <f t="shared" si="42"/>
        <v>123349.99999999999</v>
      </c>
      <c r="T42" s="57">
        <f>SUM(T36:T41)</f>
        <v>38783.333333333328</v>
      </c>
      <c r="U42" s="57">
        <f t="shared" ref="U42:V42" si="59">SUM(U36:U41)</f>
        <v>37783.333333333328</v>
      </c>
      <c r="V42" s="57">
        <f t="shared" si="59"/>
        <v>38783.333333333328</v>
      </c>
      <c r="W42" s="57">
        <f t="shared" si="43"/>
        <v>115349.99999999999</v>
      </c>
      <c r="X42" s="45"/>
      <c r="Y42" s="47">
        <f t="shared" si="44"/>
        <v>478399.99999999994</v>
      </c>
    </row>
    <row r="43" spans="1:25" ht="13.2" x14ac:dyDescent="0.25">
      <c r="A43" s="53"/>
      <c r="B43" s="53"/>
      <c r="C43" s="45"/>
      <c r="D43" s="46"/>
      <c r="F43" s="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5"/>
    </row>
    <row r="44" spans="1:25" ht="13.8" x14ac:dyDescent="0.3">
      <c r="A44" s="68" t="s">
        <v>39</v>
      </c>
      <c r="B44" s="46"/>
      <c r="C44" s="45"/>
      <c r="D44" s="67"/>
      <c r="E44" s="66"/>
      <c r="F44" s="66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45"/>
    </row>
    <row r="45" spans="1:25" ht="13.2" x14ac:dyDescent="0.25">
      <c r="A45" s="46"/>
      <c r="B45" s="46" t="s">
        <v>40</v>
      </c>
      <c r="C45" s="45"/>
      <c r="D45" s="65">
        <v>379748</v>
      </c>
      <c r="E45" s="66"/>
      <c r="F45" s="66"/>
      <c r="G45" s="66"/>
      <c r="H45" s="65">
        <f>+D45/12</f>
        <v>31645.666666666668</v>
      </c>
      <c r="I45" s="65">
        <f>+H45</f>
        <v>31645.666666666668</v>
      </c>
      <c r="J45" s="65">
        <f>+H45</f>
        <v>31645.666666666668</v>
      </c>
      <c r="K45" s="67">
        <f t="shared" ref="K45:K50" si="60">SUM(H45:J45)</f>
        <v>94937</v>
      </c>
      <c r="L45" s="65">
        <f>+H45</f>
        <v>31645.666666666668</v>
      </c>
      <c r="M45" s="65">
        <f>+H45</f>
        <v>31645.666666666668</v>
      </c>
      <c r="N45" s="65">
        <f>+H45</f>
        <v>31645.666666666668</v>
      </c>
      <c r="O45" s="67">
        <f t="shared" ref="O45:O50" si="61">SUM(L45:N45)</f>
        <v>94937</v>
      </c>
      <c r="P45" s="65">
        <f>+H45</f>
        <v>31645.666666666668</v>
      </c>
      <c r="Q45" s="65">
        <f>+H45</f>
        <v>31645.666666666668</v>
      </c>
      <c r="R45" s="65">
        <f>+H45</f>
        <v>31645.666666666668</v>
      </c>
      <c r="S45" s="67">
        <f t="shared" ref="S45:S50" si="62">SUM(P45:R45)</f>
        <v>94937</v>
      </c>
      <c r="T45" s="65">
        <f>+H45</f>
        <v>31645.666666666668</v>
      </c>
      <c r="U45" s="65">
        <f>+H45</f>
        <v>31645.666666666668</v>
      </c>
      <c r="V45" s="65">
        <f>+H45</f>
        <v>31645.666666666668</v>
      </c>
      <c r="W45" s="67">
        <f t="shared" ref="W45:W50" si="63">SUM(T45:V45)</f>
        <v>94937</v>
      </c>
      <c r="X45" s="45"/>
      <c r="Y45" s="47">
        <f t="shared" ref="Y45:Y50" si="64">SUM(K45,O45,S45,W45)</f>
        <v>379748</v>
      </c>
    </row>
    <row r="46" spans="1:25" ht="13.2" x14ac:dyDescent="0.25">
      <c r="A46" s="46"/>
      <c r="B46" s="46" t="s">
        <v>41</v>
      </c>
      <c r="C46" s="45"/>
      <c r="D46" s="65">
        <f>12000+17000</f>
        <v>29000</v>
      </c>
      <c r="E46" s="66"/>
      <c r="F46" s="66"/>
      <c r="G46" s="66"/>
      <c r="H46" s="65">
        <f t="shared" ref="H46:H49" si="65">+D46/12</f>
        <v>2416.6666666666665</v>
      </c>
      <c r="I46" s="65">
        <f t="shared" ref="I46:I49" si="66">+H46</f>
        <v>2416.6666666666665</v>
      </c>
      <c r="J46" s="65">
        <f t="shared" ref="J46:J49" si="67">+H46</f>
        <v>2416.6666666666665</v>
      </c>
      <c r="K46" s="67">
        <f t="shared" si="60"/>
        <v>7250</v>
      </c>
      <c r="L46" s="65">
        <f t="shared" ref="L46:L49" si="68">+H46</f>
        <v>2416.6666666666665</v>
      </c>
      <c r="M46" s="65">
        <f t="shared" ref="M46:M49" si="69">+H46</f>
        <v>2416.6666666666665</v>
      </c>
      <c r="N46" s="65">
        <f t="shared" ref="N46:N49" si="70">+H46</f>
        <v>2416.6666666666665</v>
      </c>
      <c r="O46" s="67">
        <f t="shared" si="61"/>
        <v>7250</v>
      </c>
      <c r="P46" s="65">
        <f t="shared" ref="P46:P49" si="71">+H46</f>
        <v>2416.6666666666665</v>
      </c>
      <c r="Q46" s="65">
        <f t="shared" ref="Q46:Q49" si="72">+H46</f>
        <v>2416.6666666666665</v>
      </c>
      <c r="R46" s="65">
        <f t="shared" ref="R46:R49" si="73">+H46</f>
        <v>2416.6666666666665</v>
      </c>
      <c r="S46" s="67">
        <f t="shared" si="62"/>
        <v>7250</v>
      </c>
      <c r="T46" s="65">
        <f t="shared" ref="T46:T49" si="74">+H46</f>
        <v>2416.6666666666665</v>
      </c>
      <c r="U46" s="65">
        <f t="shared" ref="U46:U49" si="75">+H46</f>
        <v>2416.6666666666665</v>
      </c>
      <c r="V46" s="65">
        <f t="shared" ref="V46:V49" si="76">+H46</f>
        <v>2416.6666666666665</v>
      </c>
      <c r="W46" s="67">
        <f t="shared" si="63"/>
        <v>7250</v>
      </c>
      <c r="X46" s="45"/>
      <c r="Y46" s="47">
        <f t="shared" si="64"/>
        <v>29000</v>
      </c>
    </row>
    <row r="47" spans="1:25" ht="13.2" x14ac:dyDescent="0.25">
      <c r="A47" s="46"/>
      <c r="B47" s="46" t="s">
        <v>42</v>
      </c>
      <c r="C47" s="45"/>
      <c r="D47" s="65">
        <v>152200</v>
      </c>
      <c r="E47" s="66"/>
      <c r="F47" s="66"/>
      <c r="G47" s="66"/>
      <c r="H47" s="65">
        <f t="shared" si="65"/>
        <v>12683.333333333334</v>
      </c>
      <c r="I47" s="65">
        <f t="shared" si="66"/>
        <v>12683.333333333334</v>
      </c>
      <c r="J47" s="65">
        <f t="shared" si="67"/>
        <v>12683.333333333334</v>
      </c>
      <c r="K47" s="67">
        <f t="shared" si="60"/>
        <v>38050</v>
      </c>
      <c r="L47" s="65">
        <f t="shared" si="68"/>
        <v>12683.333333333334</v>
      </c>
      <c r="M47" s="65">
        <f t="shared" si="69"/>
        <v>12683.333333333334</v>
      </c>
      <c r="N47" s="65">
        <f t="shared" si="70"/>
        <v>12683.333333333334</v>
      </c>
      <c r="O47" s="67">
        <f t="shared" si="61"/>
        <v>38050</v>
      </c>
      <c r="P47" s="65">
        <f t="shared" si="71"/>
        <v>12683.333333333334</v>
      </c>
      <c r="Q47" s="65">
        <f t="shared" si="72"/>
        <v>12683.333333333334</v>
      </c>
      <c r="R47" s="65">
        <f t="shared" si="73"/>
        <v>12683.333333333334</v>
      </c>
      <c r="S47" s="67">
        <f t="shared" si="62"/>
        <v>38050</v>
      </c>
      <c r="T47" s="65">
        <f t="shared" si="74"/>
        <v>12683.333333333334</v>
      </c>
      <c r="U47" s="65">
        <f t="shared" si="75"/>
        <v>12683.333333333334</v>
      </c>
      <c r="V47" s="65">
        <f t="shared" si="76"/>
        <v>12683.333333333334</v>
      </c>
      <c r="W47" s="67">
        <f t="shared" si="63"/>
        <v>38050</v>
      </c>
      <c r="X47" s="45"/>
      <c r="Y47" s="47">
        <f t="shared" si="64"/>
        <v>152200</v>
      </c>
    </row>
    <row r="48" spans="1:25" ht="13.2" x14ac:dyDescent="0.25">
      <c r="A48" s="46"/>
      <c r="B48" s="46" t="s">
        <v>43</v>
      </c>
      <c r="C48" s="45"/>
      <c r="D48" s="65">
        <v>5000</v>
      </c>
      <c r="E48" s="66"/>
      <c r="F48" s="66"/>
      <c r="G48" s="66"/>
      <c r="H48" s="65">
        <f t="shared" si="65"/>
        <v>416.66666666666669</v>
      </c>
      <c r="I48" s="65">
        <f t="shared" si="66"/>
        <v>416.66666666666669</v>
      </c>
      <c r="J48" s="65">
        <f t="shared" si="67"/>
        <v>416.66666666666669</v>
      </c>
      <c r="K48" s="67">
        <f t="shared" si="60"/>
        <v>1250</v>
      </c>
      <c r="L48" s="65">
        <f t="shared" si="68"/>
        <v>416.66666666666669</v>
      </c>
      <c r="M48" s="65">
        <f t="shared" si="69"/>
        <v>416.66666666666669</v>
      </c>
      <c r="N48" s="65">
        <f t="shared" si="70"/>
        <v>416.66666666666669</v>
      </c>
      <c r="O48" s="67">
        <f t="shared" si="61"/>
        <v>1250</v>
      </c>
      <c r="P48" s="65">
        <f t="shared" si="71"/>
        <v>416.66666666666669</v>
      </c>
      <c r="Q48" s="65">
        <f t="shared" si="72"/>
        <v>416.66666666666669</v>
      </c>
      <c r="R48" s="65">
        <f t="shared" si="73"/>
        <v>416.66666666666669</v>
      </c>
      <c r="S48" s="67">
        <f t="shared" si="62"/>
        <v>1250</v>
      </c>
      <c r="T48" s="65">
        <f t="shared" si="74"/>
        <v>416.66666666666669</v>
      </c>
      <c r="U48" s="65">
        <f t="shared" si="75"/>
        <v>416.66666666666669</v>
      </c>
      <c r="V48" s="65">
        <f t="shared" si="76"/>
        <v>416.66666666666669</v>
      </c>
      <c r="W48" s="67">
        <f t="shared" si="63"/>
        <v>1250</v>
      </c>
      <c r="X48" s="45"/>
      <c r="Y48" s="47">
        <f t="shared" si="64"/>
        <v>5000</v>
      </c>
    </row>
    <row r="49" spans="1:25" ht="13.2" x14ac:dyDescent="0.25">
      <c r="A49" s="46"/>
      <c r="B49" s="46" t="s">
        <v>44</v>
      </c>
      <c r="C49" s="45"/>
      <c r="D49" s="65">
        <f>233400+36000</f>
        <v>269400</v>
      </c>
      <c r="E49" s="66"/>
      <c r="F49" s="66"/>
      <c r="G49" s="66"/>
      <c r="H49" s="65">
        <f t="shared" si="65"/>
        <v>22450</v>
      </c>
      <c r="I49" s="65">
        <f t="shared" si="66"/>
        <v>22450</v>
      </c>
      <c r="J49" s="65">
        <f t="shared" si="67"/>
        <v>22450</v>
      </c>
      <c r="K49" s="67">
        <f t="shared" si="60"/>
        <v>67350</v>
      </c>
      <c r="L49" s="65">
        <f t="shared" si="68"/>
        <v>22450</v>
      </c>
      <c r="M49" s="65">
        <f t="shared" si="69"/>
        <v>22450</v>
      </c>
      <c r="N49" s="65">
        <f t="shared" si="70"/>
        <v>22450</v>
      </c>
      <c r="O49" s="67">
        <f t="shared" si="61"/>
        <v>67350</v>
      </c>
      <c r="P49" s="65">
        <f t="shared" si="71"/>
        <v>22450</v>
      </c>
      <c r="Q49" s="65">
        <f t="shared" si="72"/>
        <v>22450</v>
      </c>
      <c r="R49" s="65">
        <f t="shared" si="73"/>
        <v>22450</v>
      </c>
      <c r="S49" s="67">
        <f t="shared" si="62"/>
        <v>67350</v>
      </c>
      <c r="T49" s="65">
        <f t="shared" si="74"/>
        <v>22450</v>
      </c>
      <c r="U49" s="65">
        <f t="shared" si="75"/>
        <v>22450</v>
      </c>
      <c r="V49" s="65">
        <f t="shared" si="76"/>
        <v>22450</v>
      </c>
      <c r="W49" s="67">
        <f t="shared" si="63"/>
        <v>67350</v>
      </c>
      <c r="X49" s="45"/>
      <c r="Y49" s="48">
        <f t="shared" si="64"/>
        <v>269400</v>
      </c>
    </row>
    <row r="50" spans="1:25" ht="13.2" x14ac:dyDescent="0.25">
      <c r="A50" s="46"/>
      <c r="B50" s="56" t="s">
        <v>45</v>
      </c>
      <c r="C50" s="45"/>
      <c r="D50" s="57">
        <f>SUM(D45:D49)</f>
        <v>835348</v>
      </c>
      <c r="E50" s="58"/>
      <c r="F50" s="58"/>
      <c r="G50" s="58"/>
      <c r="H50" s="57">
        <f>SUM(H45:H49)</f>
        <v>69612.333333333343</v>
      </c>
      <c r="I50" s="57">
        <f t="shared" ref="I50:J50" si="77">SUM(I45:I49)</f>
        <v>69612.333333333343</v>
      </c>
      <c r="J50" s="57">
        <f t="shared" si="77"/>
        <v>69612.333333333343</v>
      </c>
      <c r="K50" s="57">
        <f t="shared" si="60"/>
        <v>208837.00000000003</v>
      </c>
      <c r="L50" s="57">
        <f>SUM(L45:L49)</f>
        <v>69612.333333333343</v>
      </c>
      <c r="M50" s="57">
        <f t="shared" ref="M50:N50" si="78">SUM(M45:M49)</f>
        <v>69612.333333333343</v>
      </c>
      <c r="N50" s="57">
        <f t="shared" si="78"/>
        <v>69612.333333333343</v>
      </c>
      <c r="O50" s="57">
        <f t="shared" si="61"/>
        <v>208837.00000000003</v>
      </c>
      <c r="P50" s="57">
        <f>SUM(P45:P49)</f>
        <v>69612.333333333343</v>
      </c>
      <c r="Q50" s="57">
        <f t="shared" ref="Q50:R50" si="79">SUM(Q45:Q49)</f>
        <v>69612.333333333343</v>
      </c>
      <c r="R50" s="57">
        <f t="shared" si="79"/>
        <v>69612.333333333343</v>
      </c>
      <c r="S50" s="57">
        <f t="shared" si="62"/>
        <v>208837.00000000003</v>
      </c>
      <c r="T50" s="57">
        <f>SUM(T45:T49)</f>
        <v>69612.333333333343</v>
      </c>
      <c r="U50" s="57">
        <f t="shared" ref="U50:V50" si="80">SUM(U45:U49)</f>
        <v>69612.333333333343</v>
      </c>
      <c r="V50" s="57">
        <f t="shared" si="80"/>
        <v>69612.333333333343</v>
      </c>
      <c r="W50" s="57">
        <f t="shared" si="63"/>
        <v>208837.00000000003</v>
      </c>
      <c r="X50" s="45"/>
      <c r="Y50" s="47">
        <f t="shared" si="64"/>
        <v>835348.00000000012</v>
      </c>
    </row>
    <row r="51" spans="1:25" ht="13.2" x14ac:dyDescent="0.25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45"/>
    </row>
    <row r="52" spans="1:25" ht="13.8" x14ac:dyDescent="0.3">
      <c r="A52" s="68" t="s">
        <v>46</v>
      </c>
      <c r="B52" s="46"/>
      <c r="C52" s="45"/>
      <c r="D52" s="46"/>
      <c r="F52" s="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</row>
    <row r="53" spans="1:25" ht="13.2" x14ac:dyDescent="0.25">
      <c r="A53" s="46"/>
      <c r="B53" s="46" t="s">
        <v>47</v>
      </c>
      <c r="C53" s="45"/>
      <c r="D53" s="65">
        <v>8000</v>
      </c>
      <c r="E53" s="66"/>
      <c r="F53" s="66"/>
      <c r="G53" s="66"/>
      <c r="H53" s="65">
        <f>+D53/12</f>
        <v>666.66666666666663</v>
      </c>
      <c r="I53" s="65">
        <f>+H53</f>
        <v>666.66666666666663</v>
      </c>
      <c r="J53" s="65">
        <f>+H53</f>
        <v>666.66666666666663</v>
      </c>
      <c r="K53" s="67">
        <f t="shared" ref="K53:K60" si="81">SUM(H53:J53)</f>
        <v>2000</v>
      </c>
      <c r="L53" s="65">
        <f>+H53</f>
        <v>666.66666666666663</v>
      </c>
      <c r="M53" s="65">
        <f>+H53</f>
        <v>666.66666666666663</v>
      </c>
      <c r="N53" s="65">
        <f>+H53</f>
        <v>666.66666666666663</v>
      </c>
      <c r="O53" s="67">
        <f t="shared" ref="O53:O60" si="82">SUM(L53:N53)</f>
        <v>2000</v>
      </c>
      <c r="P53" s="65">
        <f>+H53</f>
        <v>666.66666666666663</v>
      </c>
      <c r="Q53" s="65">
        <f>+H53</f>
        <v>666.66666666666663</v>
      </c>
      <c r="R53" s="65">
        <f>+H53</f>
        <v>666.66666666666663</v>
      </c>
      <c r="S53" s="67">
        <f t="shared" ref="S53:S60" si="83">SUM(P53:R53)</f>
        <v>2000</v>
      </c>
      <c r="T53" s="65">
        <f>+H53</f>
        <v>666.66666666666663</v>
      </c>
      <c r="U53" s="65">
        <f>+H53</f>
        <v>666.66666666666663</v>
      </c>
      <c r="V53" s="65">
        <f>+H53</f>
        <v>666.66666666666663</v>
      </c>
      <c r="W53" s="67">
        <f t="shared" ref="W53:W60" si="84">SUM(T53:V53)</f>
        <v>2000</v>
      </c>
      <c r="X53" s="45"/>
      <c r="Y53" s="47">
        <f t="shared" ref="Y53:Y60" si="85">SUM(K53,O53,S53,W53)</f>
        <v>8000</v>
      </c>
    </row>
    <row r="54" spans="1:25" ht="13.2" x14ac:dyDescent="0.25">
      <c r="A54" s="46"/>
      <c r="B54" s="46" t="s">
        <v>48</v>
      </c>
      <c r="C54" s="45"/>
      <c r="D54" s="65">
        <v>27000</v>
      </c>
      <c r="E54" s="66"/>
      <c r="F54" s="66"/>
      <c r="G54" s="66"/>
      <c r="H54" s="65">
        <f t="shared" ref="H54:H59" si="86">+D54/12</f>
        <v>2250</v>
      </c>
      <c r="I54" s="65">
        <f t="shared" ref="I54:I59" si="87">+H54</f>
        <v>2250</v>
      </c>
      <c r="J54" s="65">
        <f t="shared" ref="J54:J59" si="88">+H54</f>
        <v>2250</v>
      </c>
      <c r="K54" s="67">
        <f t="shared" si="81"/>
        <v>6750</v>
      </c>
      <c r="L54" s="65">
        <f t="shared" ref="L54:L59" si="89">+H54</f>
        <v>2250</v>
      </c>
      <c r="M54" s="65">
        <f t="shared" ref="M54:M59" si="90">+H54</f>
        <v>2250</v>
      </c>
      <c r="N54" s="65">
        <f t="shared" ref="N54:N59" si="91">+H54</f>
        <v>2250</v>
      </c>
      <c r="O54" s="67">
        <f t="shared" si="82"/>
        <v>6750</v>
      </c>
      <c r="P54" s="65">
        <f t="shared" ref="P54:P59" si="92">+H54</f>
        <v>2250</v>
      </c>
      <c r="Q54" s="65">
        <f t="shared" ref="Q54:Q59" si="93">+H54</f>
        <v>2250</v>
      </c>
      <c r="R54" s="65">
        <f t="shared" ref="R54:R59" si="94">+H54</f>
        <v>2250</v>
      </c>
      <c r="S54" s="67">
        <f t="shared" si="83"/>
        <v>6750</v>
      </c>
      <c r="T54" s="65">
        <f t="shared" ref="T54:T59" si="95">+H54</f>
        <v>2250</v>
      </c>
      <c r="U54" s="65">
        <f t="shared" ref="U54:U59" si="96">+H54</f>
        <v>2250</v>
      </c>
      <c r="V54" s="65">
        <f t="shared" ref="V54:V59" si="97">+H54</f>
        <v>2250</v>
      </c>
      <c r="W54" s="67">
        <f t="shared" si="84"/>
        <v>6750</v>
      </c>
      <c r="X54" s="45"/>
      <c r="Y54" s="47">
        <f t="shared" si="85"/>
        <v>27000</v>
      </c>
    </row>
    <row r="55" spans="1:25" ht="13.2" x14ac:dyDescent="0.25">
      <c r="A55" s="46"/>
      <c r="B55" s="46" t="s">
        <v>49</v>
      </c>
      <c r="C55" s="45"/>
      <c r="D55" s="65">
        <v>34200</v>
      </c>
      <c r="E55" s="66"/>
      <c r="F55" s="66"/>
      <c r="G55" s="66"/>
      <c r="H55" s="65">
        <f t="shared" si="86"/>
        <v>2850</v>
      </c>
      <c r="I55" s="65">
        <f t="shared" si="87"/>
        <v>2850</v>
      </c>
      <c r="J55" s="65">
        <f t="shared" si="88"/>
        <v>2850</v>
      </c>
      <c r="K55" s="67">
        <f t="shared" si="81"/>
        <v>8550</v>
      </c>
      <c r="L55" s="65">
        <f t="shared" si="89"/>
        <v>2850</v>
      </c>
      <c r="M55" s="65">
        <f t="shared" si="90"/>
        <v>2850</v>
      </c>
      <c r="N55" s="65">
        <f t="shared" si="91"/>
        <v>2850</v>
      </c>
      <c r="O55" s="67">
        <f t="shared" si="82"/>
        <v>8550</v>
      </c>
      <c r="P55" s="65">
        <f t="shared" si="92"/>
        <v>2850</v>
      </c>
      <c r="Q55" s="65">
        <f t="shared" si="93"/>
        <v>2850</v>
      </c>
      <c r="R55" s="65">
        <f t="shared" si="94"/>
        <v>2850</v>
      </c>
      <c r="S55" s="67">
        <f t="shared" si="83"/>
        <v>8550</v>
      </c>
      <c r="T55" s="65">
        <f t="shared" si="95"/>
        <v>2850</v>
      </c>
      <c r="U55" s="65">
        <f t="shared" si="96"/>
        <v>2850</v>
      </c>
      <c r="V55" s="65">
        <f t="shared" si="97"/>
        <v>2850</v>
      </c>
      <c r="W55" s="67">
        <f t="shared" si="84"/>
        <v>8550</v>
      </c>
      <c r="X55" s="45"/>
      <c r="Y55" s="47">
        <f t="shared" si="85"/>
        <v>34200</v>
      </c>
    </row>
    <row r="56" spans="1:25" ht="13.2" x14ac:dyDescent="0.25">
      <c r="A56" s="46"/>
      <c r="B56" s="46" t="s">
        <v>50</v>
      </c>
      <c r="C56" s="45"/>
      <c r="D56" s="65">
        <v>35000</v>
      </c>
      <c r="E56" s="66"/>
      <c r="F56" s="66"/>
      <c r="G56" s="66"/>
      <c r="H56" s="65">
        <f t="shared" si="86"/>
        <v>2916.6666666666665</v>
      </c>
      <c r="I56" s="65">
        <f t="shared" si="87"/>
        <v>2916.6666666666665</v>
      </c>
      <c r="J56" s="65">
        <f t="shared" si="88"/>
        <v>2916.6666666666665</v>
      </c>
      <c r="K56" s="67">
        <f t="shared" si="81"/>
        <v>8750</v>
      </c>
      <c r="L56" s="65">
        <f t="shared" si="89"/>
        <v>2916.6666666666665</v>
      </c>
      <c r="M56" s="65">
        <f t="shared" si="90"/>
        <v>2916.6666666666665</v>
      </c>
      <c r="N56" s="65">
        <f t="shared" si="91"/>
        <v>2916.6666666666665</v>
      </c>
      <c r="O56" s="67">
        <f t="shared" si="82"/>
        <v>8750</v>
      </c>
      <c r="P56" s="65">
        <f t="shared" si="92"/>
        <v>2916.6666666666665</v>
      </c>
      <c r="Q56" s="65">
        <f t="shared" si="93"/>
        <v>2916.6666666666665</v>
      </c>
      <c r="R56" s="65">
        <f t="shared" si="94"/>
        <v>2916.6666666666665</v>
      </c>
      <c r="S56" s="67">
        <f t="shared" si="83"/>
        <v>8750</v>
      </c>
      <c r="T56" s="65">
        <f t="shared" si="95"/>
        <v>2916.6666666666665</v>
      </c>
      <c r="U56" s="65">
        <f t="shared" si="96"/>
        <v>2916.6666666666665</v>
      </c>
      <c r="V56" s="65">
        <f t="shared" si="97"/>
        <v>2916.6666666666665</v>
      </c>
      <c r="W56" s="67">
        <f t="shared" si="84"/>
        <v>8750</v>
      </c>
      <c r="X56" s="45"/>
      <c r="Y56" s="47">
        <f t="shared" si="85"/>
        <v>35000</v>
      </c>
    </row>
    <row r="57" spans="1:25" ht="13.2" x14ac:dyDescent="0.25">
      <c r="A57" s="46"/>
      <c r="B57" s="46" t="s">
        <v>51</v>
      </c>
      <c r="C57" s="45"/>
      <c r="D57" s="65">
        <v>2000</v>
      </c>
      <c r="E57" s="66"/>
      <c r="F57" s="66"/>
      <c r="G57" s="66"/>
      <c r="H57" s="65">
        <f t="shared" si="86"/>
        <v>166.66666666666666</v>
      </c>
      <c r="I57" s="65">
        <f t="shared" si="87"/>
        <v>166.66666666666666</v>
      </c>
      <c r="J57" s="65">
        <f t="shared" si="88"/>
        <v>166.66666666666666</v>
      </c>
      <c r="K57" s="67">
        <f t="shared" si="81"/>
        <v>500</v>
      </c>
      <c r="L57" s="65">
        <f t="shared" si="89"/>
        <v>166.66666666666666</v>
      </c>
      <c r="M57" s="65">
        <f t="shared" si="90"/>
        <v>166.66666666666666</v>
      </c>
      <c r="N57" s="65">
        <f t="shared" si="91"/>
        <v>166.66666666666666</v>
      </c>
      <c r="O57" s="67">
        <f t="shared" si="82"/>
        <v>500</v>
      </c>
      <c r="P57" s="65">
        <f t="shared" si="92"/>
        <v>166.66666666666666</v>
      </c>
      <c r="Q57" s="65">
        <f t="shared" si="93"/>
        <v>166.66666666666666</v>
      </c>
      <c r="R57" s="65">
        <f t="shared" si="94"/>
        <v>166.66666666666666</v>
      </c>
      <c r="S57" s="67">
        <f t="shared" si="83"/>
        <v>500</v>
      </c>
      <c r="T57" s="65">
        <f t="shared" si="95"/>
        <v>166.66666666666666</v>
      </c>
      <c r="U57" s="65">
        <f t="shared" si="96"/>
        <v>166.66666666666666</v>
      </c>
      <c r="V57" s="65">
        <f t="shared" si="97"/>
        <v>166.66666666666666</v>
      </c>
      <c r="W57" s="67">
        <f t="shared" si="84"/>
        <v>500</v>
      </c>
      <c r="X57" s="45"/>
      <c r="Y57" s="47">
        <f t="shared" si="85"/>
        <v>2000</v>
      </c>
    </row>
    <row r="58" spans="1:25" ht="13.2" x14ac:dyDescent="0.25">
      <c r="A58" s="46"/>
      <c r="B58" s="46" t="s">
        <v>52</v>
      </c>
      <c r="C58" s="45"/>
      <c r="D58" s="65">
        <v>1200</v>
      </c>
      <c r="E58" s="66"/>
      <c r="F58" s="66"/>
      <c r="G58" s="66"/>
      <c r="H58" s="65">
        <f t="shared" si="86"/>
        <v>100</v>
      </c>
      <c r="I58" s="65">
        <f t="shared" si="87"/>
        <v>100</v>
      </c>
      <c r="J58" s="65">
        <f t="shared" si="88"/>
        <v>100</v>
      </c>
      <c r="K58" s="67">
        <f t="shared" si="81"/>
        <v>300</v>
      </c>
      <c r="L58" s="65">
        <f t="shared" si="89"/>
        <v>100</v>
      </c>
      <c r="M58" s="65">
        <f t="shared" si="90"/>
        <v>100</v>
      </c>
      <c r="N58" s="65">
        <f t="shared" si="91"/>
        <v>100</v>
      </c>
      <c r="O58" s="67">
        <f t="shared" si="82"/>
        <v>300</v>
      </c>
      <c r="P58" s="65">
        <f t="shared" si="92"/>
        <v>100</v>
      </c>
      <c r="Q58" s="65">
        <f t="shared" si="93"/>
        <v>100</v>
      </c>
      <c r="R58" s="65">
        <f t="shared" si="94"/>
        <v>100</v>
      </c>
      <c r="S58" s="67">
        <f t="shared" si="83"/>
        <v>300</v>
      </c>
      <c r="T58" s="65">
        <f t="shared" si="95"/>
        <v>100</v>
      </c>
      <c r="U58" s="65">
        <f t="shared" si="96"/>
        <v>100</v>
      </c>
      <c r="V58" s="65">
        <f t="shared" si="97"/>
        <v>100</v>
      </c>
      <c r="W58" s="67">
        <f t="shared" si="84"/>
        <v>300</v>
      </c>
      <c r="X58" s="45"/>
      <c r="Y58" s="47">
        <f t="shared" si="85"/>
        <v>1200</v>
      </c>
    </row>
    <row r="59" spans="1:25" ht="13.2" x14ac:dyDescent="0.25">
      <c r="A59" s="46"/>
      <c r="B59" s="46" t="s">
        <v>53</v>
      </c>
      <c r="C59" s="45"/>
      <c r="D59" s="65">
        <v>20000</v>
      </c>
      <c r="E59" s="66"/>
      <c r="F59" s="66"/>
      <c r="G59" s="66"/>
      <c r="H59" s="65">
        <f t="shared" si="86"/>
        <v>1666.6666666666667</v>
      </c>
      <c r="I59" s="65">
        <f t="shared" si="87"/>
        <v>1666.6666666666667</v>
      </c>
      <c r="J59" s="65">
        <f t="shared" si="88"/>
        <v>1666.6666666666667</v>
      </c>
      <c r="K59" s="67">
        <f t="shared" si="81"/>
        <v>5000</v>
      </c>
      <c r="L59" s="65">
        <f t="shared" si="89"/>
        <v>1666.6666666666667</v>
      </c>
      <c r="M59" s="65">
        <f t="shared" si="90"/>
        <v>1666.6666666666667</v>
      </c>
      <c r="N59" s="65">
        <f t="shared" si="91"/>
        <v>1666.6666666666667</v>
      </c>
      <c r="O59" s="67">
        <f t="shared" si="82"/>
        <v>5000</v>
      </c>
      <c r="P59" s="65">
        <f t="shared" si="92"/>
        <v>1666.6666666666667</v>
      </c>
      <c r="Q59" s="65">
        <f t="shared" si="93"/>
        <v>1666.6666666666667</v>
      </c>
      <c r="R59" s="65">
        <f t="shared" si="94"/>
        <v>1666.6666666666667</v>
      </c>
      <c r="S59" s="67">
        <f t="shared" si="83"/>
        <v>5000</v>
      </c>
      <c r="T59" s="65">
        <f t="shared" si="95"/>
        <v>1666.6666666666667</v>
      </c>
      <c r="U59" s="65">
        <f t="shared" si="96"/>
        <v>1666.6666666666667</v>
      </c>
      <c r="V59" s="65">
        <f t="shared" si="97"/>
        <v>1666.6666666666667</v>
      </c>
      <c r="W59" s="67">
        <f t="shared" si="84"/>
        <v>5000</v>
      </c>
      <c r="X59" s="45"/>
      <c r="Y59" s="48">
        <f t="shared" si="85"/>
        <v>20000</v>
      </c>
    </row>
    <row r="60" spans="1:25" ht="13.2" x14ac:dyDescent="0.25">
      <c r="A60" s="46"/>
      <c r="B60" s="56" t="s">
        <v>54</v>
      </c>
      <c r="C60" s="45"/>
      <c r="D60" s="57">
        <f>SUM(D53:D59)</f>
        <v>127400</v>
      </c>
      <c r="E60" s="58"/>
      <c r="F60" s="58"/>
      <c r="G60" s="58"/>
      <c r="H60" s="57">
        <f>SUM(H53:H59)</f>
        <v>10616.666666666664</v>
      </c>
      <c r="I60" s="57">
        <f t="shared" ref="I60:J60" si="98">SUM(I53:I59)</f>
        <v>10616.666666666664</v>
      </c>
      <c r="J60" s="57">
        <f t="shared" si="98"/>
        <v>10616.666666666664</v>
      </c>
      <c r="K60" s="57">
        <f t="shared" si="81"/>
        <v>31849.999999999993</v>
      </c>
      <c r="L60" s="57">
        <f>SUM(L53:L59)</f>
        <v>10616.666666666664</v>
      </c>
      <c r="M60" s="57">
        <f t="shared" ref="M60:N60" si="99">SUM(M53:M59)</f>
        <v>10616.666666666664</v>
      </c>
      <c r="N60" s="57">
        <f t="shared" si="99"/>
        <v>10616.666666666664</v>
      </c>
      <c r="O60" s="57">
        <f t="shared" si="82"/>
        <v>31849.999999999993</v>
      </c>
      <c r="P60" s="57">
        <f>SUM(P53:P59)</f>
        <v>10616.666666666664</v>
      </c>
      <c r="Q60" s="57">
        <f t="shared" ref="Q60:R60" si="100">SUM(Q53:Q59)</f>
        <v>10616.666666666664</v>
      </c>
      <c r="R60" s="57">
        <f t="shared" si="100"/>
        <v>10616.666666666664</v>
      </c>
      <c r="S60" s="57">
        <f t="shared" si="83"/>
        <v>31849.999999999993</v>
      </c>
      <c r="T60" s="57">
        <f>SUM(T53:T59)</f>
        <v>10616.666666666664</v>
      </c>
      <c r="U60" s="57">
        <f t="shared" ref="U60:V60" si="101">SUM(U53:U59)</f>
        <v>10616.666666666664</v>
      </c>
      <c r="V60" s="57">
        <f t="shared" si="101"/>
        <v>10616.666666666664</v>
      </c>
      <c r="W60" s="57">
        <f t="shared" si="84"/>
        <v>31849.999999999993</v>
      </c>
      <c r="X60" s="45"/>
      <c r="Y60" s="47">
        <f t="shared" si="85"/>
        <v>127399.99999999997</v>
      </c>
    </row>
    <row r="61" spans="1:25" ht="13.2" x14ac:dyDescent="0.25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45"/>
    </row>
    <row r="62" spans="1:25" ht="13.8" x14ac:dyDescent="0.3">
      <c r="A62" s="68" t="s">
        <v>55</v>
      </c>
      <c r="B62" s="46"/>
      <c r="C62" s="45"/>
      <c r="D62" s="67"/>
      <c r="E62" s="66"/>
      <c r="F62" s="66"/>
      <c r="G62" s="6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45"/>
    </row>
    <row r="63" spans="1:25" ht="13.2" x14ac:dyDescent="0.25">
      <c r="A63" s="46"/>
      <c r="B63" s="46" t="s">
        <v>56</v>
      </c>
      <c r="C63" s="45"/>
      <c r="D63" s="65">
        <v>164500</v>
      </c>
      <c r="E63" s="66"/>
      <c r="F63" s="66"/>
      <c r="G63" s="66"/>
      <c r="H63" s="65">
        <f>+D63/12</f>
        <v>13708.333333333334</v>
      </c>
      <c r="I63" s="65">
        <f>+H63</f>
        <v>13708.333333333334</v>
      </c>
      <c r="J63" s="65">
        <f>+H63</f>
        <v>13708.333333333334</v>
      </c>
      <c r="K63" s="67">
        <f t="shared" ref="K63:K70" si="102">SUM(H63:J63)</f>
        <v>41125</v>
      </c>
      <c r="L63" s="65">
        <f>+H63</f>
        <v>13708.333333333334</v>
      </c>
      <c r="M63" s="65">
        <f>+H63</f>
        <v>13708.333333333334</v>
      </c>
      <c r="N63" s="65">
        <f>+H63</f>
        <v>13708.333333333334</v>
      </c>
      <c r="O63" s="67">
        <f t="shared" ref="O63:O70" si="103">SUM(L63:N63)</f>
        <v>41125</v>
      </c>
      <c r="P63" s="65">
        <f>+H63</f>
        <v>13708.333333333334</v>
      </c>
      <c r="Q63" s="65">
        <f>+H63</f>
        <v>13708.333333333334</v>
      </c>
      <c r="R63" s="65">
        <f>+H63</f>
        <v>13708.333333333334</v>
      </c>
      <c r="S63" s="67">
        <f t="shared" ref="S63:S70" si="104">SUM(P63:R63)</f>
        <v>41125</v>
      </c>
      <c r="T63" s="65">
        <f>+H63</f>
        <v>13708.333333333334</v>
      </c>
      <c r="U63" s="65">
        <f>+H63</f>
        <v>13708.333333333334</v>
      </c>
      <c r="V63" s="65">
        <f>+H63</f>
        <v>13708.333333333334</v>
      </c>
      <c r="W63" s="67">
        <f t="shared" ref="W63:W70" si="105">SUM(T63:V63)</f>
        <v>41125</v>
      </c>
      <c r="X63" s="45"/>
      <c r="Y63" s="47">
        <f t="shared" ref="Y63:Y72" si="106">SUM(K63,O63,S63,W63)</f>
        <v>164500</v>
      </c>
    </row>
    <row r="64" spans="1:25" ht="13.2" x14ac:dyDescent="0.25">
      <c r="A64" s="46"/>
      <c r="B64" s="46" t="s">
        <v>57</v>
      </c>
      <c r="C64" s="45"/>
      <c r="D64" s="65">
        <v>0</v>
      </c>
      <c r="E64" s="66"/>
      <c r="F64" s="66"/>
      <c r="G64" s="66"/>
      <c r="H64" s="65"/>
      <c r="I64" s="65"/>
      <c r="J64" s="65"/>
      <c r="K64" s="67">
        <f t="shared" si="102"/>
        <v>0</v>
      </c>
      <c r="L64" s="65"/>
      <c r="M64" s="65"/>
      <c r="N64" s="65"/>
      <c r="O64" s="67">
        <f t="shared" si="103"/>
        <v>0</v>
      </c>
      <c r="P64" s="65"/>
      <c r="Q64" s="65"/>
      <c r="R64" s="65"/>
      <c r="S64" s="67">
        <f t="shared" si="104"/>
        <v>0</v>
      </c>
      <c r="T64" s="65"/>
      <c r="U64" s="65"/>
      <c r="V64" s="65"/>
      <c r="W64" s="67">
        <f t="shared" si="105"/>
        <v>0</v>
      </c>
      <c r="X64" s="45"/>
      <c r="Y64" s="47">
        <f t="shared" si="106"/>
        <v>0</v>
      </c>
    </row>
    <row r="65" spans="1:25" ht="13.2" x14ac:dyDescent="0.25">
      <c r="A65" s="46"/>
      <c r="B65" s="46" t="s">
        <v>58</v>
      </c>
      <c r="C65" s="45"/>
      <c r="D65" s="65">
        <v>393500</v>
      </c>
      <c r="E65" s="66"/>
      <c r="F65" s="66"/>
      <c r="G65" s="66"/>
      <c r="H65" s="65">
        <v>13000</v>
      </c>
      <c r="I65" s="65">
        <v>6000</v>
      </c>
      <c r="J65" s="65">
        <f>374500/10</f>
        <v>37450</v>
      </c>
      <c r="K65" s="67">
        <f t="shared" si="102"/>
        <v>56450</v>
      </c>
      <c r="L65" s="65">
        <f>+J65</f>
        <v>37450</v>
      </c>
      <c r="M65" s="65">
        <f>+J65</f>
        <v>37450</v>
      </c>
      <c r="N65" s="65">
        <f>+J65</f>
        <v>37450</v>
      </c>
      <c r="O65" s="67">
        <f t="shared" si="103"/>
        <v>112350</v>
      </c>
      <c r="P65" s="65">
        <f>+J65</f>
        <v>37450</v>
      </c>
      <c r="Q65" s="65">
        <f>+J65</f>
        <v>37450</v>
      </c>
      <c r="R65" s="65">
        <f>+J65</f>
        <v>37450</v>
      </c>
      <c r="S65" s="67">
        <f t="shared" si="104"/>
        <v>112350</v>
      </c>
      <c r="T65" s="65">
        <f>+J65</f>
        <v>37450</v>
      </c>
      <c r="U65" s="65">
        <f>+J65</f>
        <v>37450</v>
      </c>
      <c r="V65" s="65">
        <f>+J65</f>
        <v>37450</v>
      </c>
      <c r="W65" s="67">
        <f t="shared" si="105"/>
        <v>112350</v>
      </c>
      <c r="X65" s="45"/>
      <c r="Y65" s="47">
        <f t="shared" si="106"/>
        <v>393500</v>
      </c>
    </row>
    <row r="66" spans="1:25" ht="13.2" x14ac:dyDescent="0.25">
      <c r="A66" s="46"/>
      <c r="B66" s="46" t="s">
        <v>59</v>
      </c>
      <c r="C66" s="45"/>
      <c r="D66" s="65">
        <v>81793</v>
      </c>
      <c r="E66" s="66"/>
      <c r="F66" s="66"/>
      <c r="G66" s="66"/>
      <c r="H66" s="65"/>
      <c r="I66" s="65"/>
      <c r="J66" s="65">
        <f>+D66/2</f>
        <v>40896.5</v>
      </c>
      <c r="K66" s="67">
        <f t="shared" si="102"/>
        <v>40896.5</v>
      </c>
      <c r="L66" s="65">
        <f>+H66</f>
        <v>0</v>
      </c>
      <c r="M66" s="65">
        <f>+H66</f>
        <v>0</v>
      </c>
      <c r="N66" s="65">
        <f>+H66</f>
        <v>0</v>
      </c>
      <c r="O66" s="67">
        <f t="shared" si="103"/>
        <v>0</v>
      </c>
      <c r="P66" s="65">
        <f>+H66</f>
        <v>0</v>
      </c>
      <c r="Q66" s="65">
        <v>40897</v>
      </c>
      <c r="R66" s="65">
        <f>+H66</f>
        <v>0</v>
      </c>
      <c r="S66" s="67">
        <f t="shared" si="104"/>
        <v>40897</v>
      </c>
      <c r="T66" s="65">
        <f>+H66</f>
        <v>0</v>
      </c>
      <c r="U66" s="65">
        <f>+H66</f>
        <v>0</v>
      </c>
      <c r="V66" s="65">
        <f>+H66</f>
        <v>0</v>
      </c>
      <c r="W66" s="67">
        <f t="shared" si="105"/>
        <v>0</v>
      </c>
      <c r="X66" s="45"/>
      <c r="Y66" s="47">
        <f t="shared" si="106"/>
        <v>81793.5</v>
      </c>
    </row>
    <row r="67" spans="1:25" ht="13.2" x14ac:dyDescent="0.25">
      <c r="A67" s="46"/>
      <c r="B67" s="46" t="s">
        <v>60</v>
      </c>
      <c r="C67" s="45"/>
      <c r="D67" s="65">
        <v>0</v>
      </c>
      <c r="E67" s="66"/>
      <c r="F67" s="66"/>
      <c r="G67" s="66"/>
      <c r="H67" s="65"/>
      <c r="I67" s="65"/>
      <c r="J67" s="65"/>
      <c r="K67" s="67">
        <f t="shared" si="102"/>
        <v>0</v>
      </c>
      <c r="L67" s="65"/>
      <c r="M67" s="65"/>
      <c r="N67" s="65"/>
      <c r="O67" s="67">
        <f t="shared" si="103"/>
        <v>0</v>
      </c>
      <c r="P67" s="65"/>
      <c r="Q67" s="65"/>
      <c r="R67" s="65"/>
      <c r="S67" s="67">
        <f t="shared" si="104"/>
        <v>0</v>
      </c>
      <c r="T67" s="65"/>
      <c r="U67" s="65"/>
      <c r="V67" s="65"/>
      <c r="W67" s="67">
        <f t="shared" si="105"/>
        <v>0</v>
      </c>
      <c r="X67" s="45"/>
      <c r="Y67" s="47">
        <f t="shared" si="106"/>
        <v>0</v>
      </c>
    </row>
    <row r="68" spans="1:25" ht="13.2" x14ac:dyDescent="0.25">
      <c r="A68" s="46"/>
      <c r="B68" s="46" t="s">
        <v>68</v>
      </c>
      <c r="C68" s="45"/>
      <c r="D68" s="65">
        <v>0</v>
      </c>
      <c r="E68" s="66"/>
      <c r="F68" s="66"/>
      <c r="G68" s="66"/>
      <c r="H68" s="65"/>
      <c r="I68" s="65"/>
      <c r="J68" s="65"/>
      <c r="K68" s="67"/>
      <c r="L68" s="65"/>
      <c r="M68" s="65"/>
      <c r="N68" s="65"/>
      <c r="O68" s="67"/>
      <c r="P68" s="65"/>
      <c r="Q68" s="65"/>
      <c r="R68" s="65"/>
      <c r="S68" s="67"/>
      <c r="T68" s="65"/>
      <c r="U68" s="65"/>
      <c r="V68" s="65"/>
      <c r="W68" s="67"/>
      <c r="X68" s="45"/>
      <c r="Y68" s="47">
        <f t="shared" si="106"/>
        <v>0</v>
      </c>
    </row>
    <row r="69" spans="1:25" ht="13.2" x14ac:dyDescent="0.25">
      <c r="A69" s="46"/>
      <c r="B69" s="46" t="s">
        <v>61</v>
      </c>
      <c r="C69" s="45"/>
      <c r="D69" s="65">
        <f>292393-164500-81793</f>
        <v>46100</v>
      </c>
      <c r="E69" s="66"/>
      <c r="F69" s="66"/>
      <c r="G69" s="66"/>
      <c r="H69" s="65">
        <f>+D69/12</f>
        <v>3841.6666666666665</v>
      </c>
      <c r="I69" s="65">
        <f>+H69</f>
        <v>3841.6666666666665</v>
      </c>
      <c r="J69" s="65">
        <f>+H69</f>
        <v>3841.6666666666665</v>
      </c>
      <c r="K69" s="67">
        <f t="shared" si="102"/>
        <v>11525</v>
      </c>
      <c r="L69" s="65">
        <f>+H69</f>
        <v>3841.6666666666665</v>
      </c>
      <c r="M69" s="65">
        <f>+H69</f>
        <v>3841.6666666666665</v>
      </c>
      <c r="N69" s="65">
        <f>+H69</f>
        <v>3841.6666666666665</v>
      </c>
      <c r="O69" s="67">
        <f t="shared" si="103"/>
        <v>11525</v>
      </c>
      <c r="P69" s="65">
        <f>+H69</f>
        <v>3841.6666666666665</v>
      </c>
      <c r="Q69" s="65">
        <f>+H69</f>
        <v>3841.6666666666665</v>
      </c>
      <c r="R69" s="65">
        <f>+H69</f>
        <v>3841.6666666666665</v>
      </c>
      <c r="S69" s="67">
        <f t="shared" si="104"/>
        <v>11525</v>
      </c>
      <c r="T69" s="65">
        <f>+H69</f>
        <v>3841.6666666666665</v>
      </c>
      <c r="U69" s="65">
        <f>+H69</f>
        <v>3841.6666666666665</v>
      </c>
      <c r="V69" s="65">
        <f>+H69</f>
        <v>3841.6666666666665</v>
      </c>
      <c r="W69" s="67">
        <f t="shared" si="105"/>
        <v>11525</v>
      </c>
      <c r="X69" s="45"/>
      <c r="Y69" s="48">
        <f t="shared" si="106"/>
        <v>46100</v>
      </c>
    </row>
    <row r="70" spans="1:25" ht="13.2" x14ac:dyDescent="0.25">
      <c r="A70" s="46"/>
      <c r="B70" s="69" t="s">
        <v>62</v>
      </c>
      <c r="C70" s="45"/>
      <c r="D70" s="70">
        <f>SUM(D63:D69)</f>
        <v>685893</v>
      </c>
      <c r="E70" s="58"/>
      <c r="F70" s="58"/>
      <c r="G70" s="58"/>
      <c r="H70" s="70">
        <f>SUM(H63:H69)</f>
        <v>30550.000000000004</v>
      </c>
      <c r="I70" s="70">
        <f>SUM(I63:I69)</f>
        <v>23550.000000000004</v>
      </c>
      <c r="J70" s="70">
        <f>SUM(J63:J69)</f>
        <v>95896.500000000015</v>
      </c>
      <c r="K70" s="70">
        <f t="shared" si="102"/>
        <v>149996.50000000003</v>
      </c>
      <c r="L70" s="70">
        <f>SUM(L63:L69)</f>
        <v>55000</v>
      </c>
      <c r="M70" s="70">
        <f>SUM(M63:M69)</f>
        <v>55000</v>
      </c>
      <c r="N70" s="70">
        <f>SUM(N63:N69)</f>
        <v>55000</v>
      </c>
      <c r="O70" s="70">
        <f t="shared" si="103"/>
        <v>165000</v>
      </c>
      <c r="P70" s="70">
        <f>SUM(P63:P69)</f>
        <v>55000</v>
      </c>
      <c r="Q70" s="70">
        <f>SUM(Q63:Q69)</f>
        <v>95897.000000000015</v>
      </c>
      <c r="R70" s="70">
        <f>SUM(R63:R69)</f>
        <v>55000</v>
      </c>
      <c r="S70" s="70">
        <f t="shared" si="104"/>
        <v>205897</v>
      </c>
      <c r="T70" s="70">
        <f>SUM(T63:T69)</f>
        <v>55000</v>
      </c>
      <c r="U70" s="70">
        <f>SUM(U63:U69)</f>
        <v>55000</v>
      </c>
      <c r="V70" s="70">
        <f>SUM(V63:V69)</f>
        <v>55000</v>
      </c>
      <c r="W70" s="70">
        <f t="shared" si="105"/>
        <v>165000</v>
      </c>
      <c r="X70" s="45"/>
      <c r="Y70" s="48">
        <f t="shared" si="106"/>
        <v>685893.5</v>
      </c>
    </row>
    <row r="71" spans="1:25" ht="13.2" x14ac:dyDescent="0.25">
      <c r="A71" s="46"/>
      <c r="B71" s="56" t="s">
        <v>63</v>
      </c>
      <c r="C71" s="45"/>
      <c r="D71" s="57">
        <f>D70+D60+D50+D42+D33</f>
        <v>8179306</v>
      </c>
      <c r="E71" s="58"/>
      <c r="F71" s="58"/>
      <c r="G71" s="58"/>
      <c r="H71" s="57">
        <f t="shared" ref="H71:W71" si="107">H70+H60+H50+H42+H33</f>
        <v>406198.91666666669</v>
      </c>
      <c r="I71" s="57">
        <f t="shared" si="107"/>
        <v>685134.64393939404</v>
      </c>
      <c r="J71" s="57">
        <f t="shared" si="107"/>
        <v>740516.74393939401</v>
      </c>
      <c r="K71" s="57">
        <f t="shared" si="107"/>
        <v>1831850.3045454547</v>
      </c>
      <c r="L71" s="57">
        <f t="shared" si="107"/>
        <v>690009.13282828289</v>
      </c>
      <c r="M71" s="57">
        <f t="shared" si="107"/>
        <v>695009.13282828289</v>
      </c>
      <c r="N71" s="57">
        <f t="shared" si="107"/>
        <v>700009.13282828289</v>
      </c>
      <c r="O71" s="57">
        <f t="shared" si="107"/>
        <v>2085027.3984848487</v>
      </c>
      <c r="P71" s="57">
        <f t="shared" si="107"/>
        <v>702009.13282828289</v>
      </c>
      <c r="Q71" s="57">
        <f t="shared" si="107"/>
        <v>745383.13282828301</v>
      </c>
      <c r="R71" s="57">
        <f t="shared" si="107"/>
        <v>707009.13282828289</v>
      </c>
      <c r="S71" s="57">
        <f t="shared" si="107"/>
        <v>2154401.3984848489</v>
      </c>
      <c r="T71" s="57">
        <f t="shared" si="107"/>
        <v>703009.13282828289</v>
      </c>
      <c r="U71" s="57">
        <f t="shared" si="107"/>
        <v>702009.13282828289</v>
      </c>
      <c r="V71" s="57">
        <f t="shared" si="107"/>
        <v>703009.13282828289</v>
      </c>
      <c r="W71" s="71">
        <f t="shared" si="107"/>
        <v>2108027.3984848489</v>
      </c>
      <c r="X71" s="45"/>
      <c r="Y71" s="48">
        <f t="shared" si="106"/>
        <v>8179306.5</v>
      </c>
    </row>
    <row r="72" spans="1:25" ht="12.75" customHeight="1" x14ac:dyDescent="0.25">
      <c r="A72" s="59" t="s">
        <v>64</v>
      </c>
      <c r="B72" s="56"/>
      <c r="C72" s="45"/>
      <c r="D72" s="57">
        <f>D15-D71</f>
        <v>1</v>
      </c>
      <c r="E72" s="58"/>
      <c r="F72" s="58"/>
      <c r="G72" s="58"/>
      <c r="H72" s="57">
        <f t="shared" ref="H72:W72" si="108">H15-H71</f>
        <v>1457987.5833333333</v>
      </c>
      <c r="I72" s="57">
        <f t="shared" si="108"/>
        <v>-657047.14393939404</v>
      </c>
      <c r="J72" s="57">
        <f t="shared" si="108"/>
        <v>-662641.44393939397</v>
      </c>
      <c r="K72" s="57">
        <f t="shared" si="108"/>
        <v>138298.99545454537</v>
      </c>
      <c r="L72" s="57">
        <f t="shared" si="108"/>
        <v>1223962.1671717172</v>
      </c>
      <c r="M72" s="57">
        <f t="shared" si="108"/>
        <v>-617136.83282828284</v>
      </c>
      <c r="N72" s="57">
        <f t="shared" si="108"/>
        <v>-622130.83282828284</v>
      </c>
      <c r="O72" s="57">
        <f t="shared" si="108"/>
        <v>-15305.498484848533</v>
      </c>
      <c r="P72" s="57">
        <f t="shared" si="108"/>
        <v>1211962.1671717172</v>
      </c>
      <c r="Q72" s="57">
        <f t="shared" si="108"/>
        <v>-667510.83282828296</v>
      </c>
      <c r="R72" s="57">
        <f t="shared" si="108"/>
        <v>-629133.83282828284</v>
      </c>
      <c r="S72" s="57">
        <f t="shared" si="108"/>
        <v>-84682.498484848766</v>
      </c>
      <c r="T72" s="57">
        <f t="shared" si="108"/>
        <v>1210962.1671717172</v>
      </c>
      <c r="U72" s="57">
        <f t="shared" si="108"/>
        <v>-624136.83282828284</v>
      </c>
      <c r="V72" s="57">
        <f t="shared" si="108"/>
        <v>-625135.83282828284</v>
      </c>
      <c r="W72" s="57">
        <f t="shared" si="108"/>
        <v>-38310.498484848766</v>
      </c>
      <c r="X72" s="45"/>
      <c r="Y72" s="47">
        <f t="shared" si="106"/>
        <v>0.49999999930150807</v>
      </c>
    </row>
    <row r="73" spans="1:25" ht="12.75" customHeight="1" x14ac:dyDescent="0.25">
      <c r="A73" s="59"/>
      <c r="B73" s="53"/>
      <c r="C73" s="45"/>
      <c r="D73" s="72"/>
      <c r="E73" s="58"/>
      <c r="F73" s="58"/>
      <c r="G73" s="58"/>
      <c r="H73" s="72"/>
      <c r="I73" s="72"/>
      <c r="J73" s="72"/>
      <c r="K73" s="58"/>
      <c r="L73" s="72"/>
      <c r="M73" s="72"/>
      <c r="N73" s="72"/>
      <c r="O73" s="58"/>
      <c r="P73" s="72"/>
      <c r="Q73" s="72"/>
      <c r="R73" s="72"/>
      <c r="S73" s="58"/>
      <c r="T73" s="72"/>
      <c r="U73" s="72"/>
      <c r="V73" s="72"/>
      <c r="W73" s="58"/>
      <c r="X73" s="45"/>
    </row>
    <row r="74" spans="1:25" ht="12.75" customHeight="1" x14ac:dyDescent="0.25">
      <c r="A74" s="46"/>
      <c r="B74" s="46" t="s">
        <v>65</v>
      </c>
      <c r="C74" s="45"/>
      <c r="D74" s="65"/>
      <c r="E74" s="66"/>
      <c r="F74" s="66"/>
      <c r="G74" s="66"/>
      <c r="H74" s="65"/>
      <c r="I74" s="65"/>
      <c r="J74" s="65"/>
      <c r="K74" s="67">
        <f t="shared" ref="K74" si="109">SUM(H74:J74)</f>
        <v>0</v>
      </c>
      <c r="L74" s="65"/>
      <c r="M74" s="65"/>
      <c r="N74" s="65"/>
      <c r="O74" s="67">
        <f t="shared" ref="O74" si="110">SUM(L74:N74)</f>
        <v>0</v>
      </c>
      <c r="P74" s="65"/>
      <c r="Q74" s="65"/>
      <c r="R74" s="65"/>
      <c r="S74" s="67">
        <f t="shared" ref="S74" si="111">SUM(P74:R74)</f>
        <v>0</v>
      </c>
      <c r="T74" s="65"/>
      <c r="U74" s="65"/>
      <c r="V74" s="65"/>
      <c r="W74" s="67">
        <f t="shared" ref="W74" si="112">SUM(T74:V74)</f>
        <v>0</v>
      </c>
      <c r="X74" s="45"/>
      <c r="Y74" s="48">
        <f t="shared" ref="Y74:Y75" si="113">SUM(K74,O74,S74,W74)</f>
        <v>0</v>
      </c>
    </row>
    <row r="75" spans="1:25" ht="13.2" x14ac:dyDescent="0.25">
      <c r="A75" s="59" t="s">
        <v>66</v>
      </c>
      <c r="B75" s="56"/>
      <c r="C75" s="45"/>
      <c r="D75" s="116">
        <f>D72-D74</f>
        <v>1</v>
      </c>
      <c r="E75" s="105"/>
      <c r="F75" s="105"/>
      <c r="G75" s="105"/>
      <c r="H75" s="116">
        <f t="shared" ref="H75:W75" si="114">H72-H74</f>
        <v>1457987.5833333333</v>
      </c>
      <c r="I75" s="116">
        <f t="shared" si="114"/>
        <v>-657047.14393939404</v>
      </c>
      <c r="J75" s="116">
        <f t="shared" si="114"/>
        <v>-662641.44393939397</v>
      </c>
      <c r="K75" s="116">
        <f t="shared" si="114"/>
        <v>138298.99545454537</v>
      </c>
      <c r="L75" s="116">
        <f t="shared" si="114"/>
        <v>1223962.1671717172</v>
      </c>
      <c r="M75" s="116">
        <f t="shared" si="114"/>
        <v>-617136.83282828284</v>
      </c>
      <c r="N75" s="116">
        <f t="shared" si="114"/>
        <v>-622130.83282828284</v>
      </c>
      <c r="O75" s="116">
        <f t="shared" si="114"/>
        <v>-15305.498484848533</v>
      </c>
      <c r="P75" s="116">
        <f t="shared" si="114"/>
        <v>1211962.1671717172</v>
      </c>
      <c r="Q75" s="116">
        <f t="shared" si="114"/>
        <v>-667510.83282828296</v>
      </c>
      <c r="R75" s="116">
        <f t="shared" si="114"/>
        <v>-629133.83282828284</v>
      </c>
      <c r="S75" s="116">
        <f t="shared" si="114"/>
        <v>-84682.498484848766</v>
      </c>
      <c r="T75" s="116">
        <f t="shared" si="114"/>
        <v>1210962.1671717172</v>
      </c>
      <c r="U75" s="116">
        <f t="shared" si="114"/>
        <v>-624136.83282828284</v>
      </c>
      <c r="V75" s="116">
        <f t="shared" si="114"/>
        <v>-625135.83282828284</v>
      </c>
      <c r="W75" s="116">
        <f t="shared" si="114"/>
        <v>-38310.498484848766</v>
      </c>
      <c r="X75" s="106"/>
      <c r="Y75" s="107">
        <f t="shared" si="113"/>
        <v>0.49999999930150807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14" sqref="F14"/>
    </sheetView>
  </sheetViews>
  <sheetFormatPr defaultColWidth="9.109375" defaultRowHeight="12.75" customHeight="1" x14ac:dyDescent="0.25"/>
  <cols>
    <col min="1" max="1" width="1.88671875" style="43" customWidth="1"/>
    <col min="2" max="2" width="30.44140625" style="43" customWidth="1"/>
    <col min="3" max="3" width="2.88671875" style="43" customWidth="1"/>
    <col min="4" max="4" width="10.6640625" style="43" customWidth="1"/>
    <col min="5" max="5" width="2.88671875" style="2" customWidth="1"/>
    <col min="6" max="21" width="10.6640625" style="43" customWidth="1"/>
    <col min="22" max="22" width="2.6640625" style="43" customWidth="1"/>
    <col min="23" max="25" width="9.6640625" style="43" bestFit="1" customWidth="1"/>
    <col min="26" max="16384" width="9.109375" style="43"/>
  </cols>
  <sheetData>
    <row r="1" spans="1:27" ht="12.75" customHeight="1" x14ac:dyDescent="0.25">
      <c r="A1" s="62" t="str">
        <f>'Cover Sheet'!A2</f>
        <v>Mary McLeod Bethune Day Academy PCS</v>
      </c>
    </row>
    <row r="2" spans="1:27" ht="13.2" x14ac:dyDescent="0.25">
      <c r="A2" s="43" t="str">
        <f>'Cover Sheet'!A8&amp;" "&amp;'Cover Sheet'!$A$9&amp;" Financials"</f>
        <v>FY17/18 Annual Budget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7"/>
    </row>
    <row r="3" spans="1:27" ht="13.2" x14ac:dyDescent="0.2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ht="13.2" x14ac:dyDescent="0.25">
      <c r="A4" s="2"/>
      <c r="B4" s="2"/>
      <c r="C4" s="45"/>
      <c r="D4" s="49" t="s">
        <v>182</v>
      </c>
      <c r="E4" s="50"/>
      <c r="F4" s="49" t="s">
        <v>170</v>
      </c>
      <c r="G4" s="49" t="s">
        <v>171</v>
      </c>
      <c r="H4" s="49" t="s">
        <v>172</v>
      </c>
      <c r="I4" s="49" t="s">
        <v>113</v>
      </c>
      <c r="J4" s="49" t="s">
        <v>173</v>
      </c>
      <c r="K4" s="49" t="s">
        <v>174</v>
      </c>
      <c r="L4" s="49" t="s">
        <v>175</v>
      </c>
      <c r="M4" s="49" t="s">
        <v>114</v>
      </c>
      <c r="N4" s="49" t="s">
        <v>176</v>
      </c>
      <c r="O4" s="49" t="s">
        <v>177</v>
      </c>
      <c r="P4" s="49" t="s">
        <v>178</v>
      </c>
      <c r="Q4" s="49" t="s">
        <v>115</v>
      </c>
      <c r="R4" s="49" t="s">
        <v>179</v>
      </c>
      <c r="S4" s="49" t="s">
        <v>180</v>
      </c>
      <c r="T4" s="49" t="s">
        <v>181</v>
      </c>
      <c r="U4" s="49" t="s">
        <v>116</v>
      </c>
      <c r="V4" s="45"/>
      <c r="W4" s="78"/>
      <c r="X4" s="79" t="s">
        <v>0</v>
      </c>
      <c r="Y4" s="78"/>
    </row>
    <row r="5" spans="1:27" ht="13.2" x14ac:dyDescent="0.25">
      <c r="B5" s="2"/>
      <c r="C5" s="45"/>
      <c r="D5" s="51" t="s">
        <v>67</v>
      </c>
      <c r="E5" s="52"/>
      <c r="F5" s="51" t="s">
        <v>67</v>
      </c>
      <c r="G5" s="51" t="s">
        <v>67</v>
      </c>
      <c r="H5" s="51" t="s">
        <v>67</v>
      </c>
      <c r="I5" s="51" t="s">
        <v>67</v>
      </c>
      <c r="J5" s="51" t="s">
        <v>67</v>
      </c>
      <c r="K5" s="51" t="s">
        <v>67</v>
      </c>
      <c r="L5" s="51" t="s">
        <v>67</v>
      </c>
      <c r="M5" s="51" t="s">
        <v>67</v>
      </c>
      <c r="N5" s="51" t="s">
        <v>67</v>
      </c>
      <c r="O5" s="51" t="s">
        <v>67</v>
      </c>
      <c r="P5" s="51" t="s">
        <v>67</v>
      </c>
      <c r="Q5" s="51" t="s">
        <v>67</v>
      </c>
      <c r="R5" s="51" t="s">
        <v>67</v>
      </c>
      <c r="S5" s="51" t="s">
        <v>67</v>
      </c>
      <c r="T5" s="51" t="s">
        <v>67</v>
      </c>
      <c r="U5" s="51" t="s">
        <v>67</v>
      </c>
      <c r="V5" s="45"/>
      <c r="W5" s="51" t="s">
        <v>1</v>
      </c>
      <c r="X5" s="51" t="s">
        <v>2</v>
      </c>
      <c r="Y5" s="51" t="s">
        <v>3</v>
      </c>
    </row>
    <row r="6" spans="1:27" ht="13.2" x14ac:dyDescent="0.25">
      <c r="A6" s="53" t="s">
        <v>4</v>
      </c>
      <c r="B6" s="2"/>
      <c r="C6" s="45"/>
      <c r="V6" s="45"/>
      <c r="W6" s="52"/>
      <c r="X6" s="52"/>
      <c r="Y6" s="52"/>
    </row>
    <row r="7" spans="1:27" ht="13.2" x14ac:dyDescent="0.25">
      <c r="A7" s="46"/>
      <c r="B7" s="46" t="s">
        <v>5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5907356</v>
      </c>
      <c r="Y7" s="67">
        <f>W7-X7</f>
        <v>-5907356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4430517</v>
      </c>
    </row>
    <row r="8" spans="1:27" ht="13.2" x14ac:dyDescent="0.25">
      <c r="A8" s="46"/>
      <c r="B8" s="46" t="s">
        <v>7</v>
      </c>
      <c r="C8" s="45"/>
      <c r="D8" s="54"/>
      <c r="E8" s="55"/>
      <c r="F8" s="54"/>
      <c r="G8" s="54"/>
      <c r="H8" s="54"/>
      <c r="I8" s="55">
        <f t="shared" ref="I8:I14" si="0">SUM(F8:H8)</f>
        <v>0</v>
      </c>
      <c r="J8" s="54"/>
      <c r="K8" s="54"/>
      <c r="L8" s="54"/>
      <c r="M8" s="55">
        <f t="shared" ref="M8:M14" si="1">SUM(J8:L8)</f>
        <v>0</v>
      </c>
      <c r="N8" s="54"/>
      <c r="O8" s="54"/>
      <c r="P8" s="54"/>
      <c r="Q8" s="55">
        <f t="shared" ref="Q8:Q14" si="2">SUM(N8:P8)</f>
        <v>0</v>
      </c>
      <c r="R8" s="54"/>
      <c r="S8" s="54"/>
      <c r="T8" s="54"/>
      <c r="U8" s="55">
        <f t="shared" ref="U8:U14" si="3">SUM(R8:T8)</f>
        <v>0</v>
      </c>
      <c r="V8" s="45"/>
      <c r="W8" s="55">
        <f t="shared" ref="W8:W13" si="4">SUM(I8,M8,Q8,U8)</f>
        <v>0</v>
      </c>
      <c r="X8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1437040</v>
      </c>
      <c r="Y8" s="67">
        <f t="shared" ref="Y8:Y14" si="5">W8-X8</f>
        <v>-1437040</v>
      </c>
    </row>
    <row r="9" spans="1:27" ht="13.2" x14ac:dyDescent="0.25">
      <c r="A9" s="46"/>
      <c r="B9" s="46" t="s">
        <v>8</v>
      </c>
      <c r="C9" s="45"/>
      <c r="D9" s="54"/>
      <c r="E9" s="55"/>
      <c r="F9" s="54"/>
      <c r="G9" s="54"/>
      <c r="H9" s="54"/>
      <c r="I9" s="55">
        <f t="shared" si="0"/>
        <v>0</v>
      </c>
      <c r="J9" s="54"/>
      <c r="K9" s="54"/>
      <c r="L9" s="54"/>
      <c r="M9" s="55">
        <f t="shared" si="1"/>
        <v>0</v>
      </c>
      <c r="N9" s="54"/>
      <c r="O9" s="54"/>
      <c r="P9" s="54"/>
      <c r="Q9" s="55">
        <f t="shared" si="2"/>
        <v>0</v>
      </c>
      <c r="R9" s="54"/>
      <c r="S9" s="54"/>
      <c r="T9" s="54"/>
      <c r="U9" s="55">
        <f t="shared" si="3"/>
        <v>0</v>
      </c>
      <c r="V9" s="45"/>
      <c r="W9" s="55">
        <f t="shared" si="4"/>
        <v>0</v>
      </c>
      <c r="X9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337050</v>
      </c>
      <c r="Y9" s="67">
        <f t="shared" si="5"/>
        <v>-337050</v>
      </c>
    </row>
    <row r="10" spans="1:27" ht="13.2" x14ac:dyDescent="0.25">
      <c r="A10" s="46"/>
      <c r="B10" s="46" t="s">
        <v>9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497848.00000000006</v>
      </c>
      <c r="Y10" s="67">
        <f t="shared" si="5"/>
        <v>-497848.00000000006</v>
      </c>
    </row>
    <row r="11" spans="1:27" ht="13.2" x14ac:dyDescent="0.25">
      <c r="A11" s="46"/>
      <c r="B11" s="46" t="s">
        <v>10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7">
        <f t="shared" si="5"/>
        <v>0</v>
      </c>
    </row>
    <row r="12" spans="1:27" ht="13.2" x14ac:dyDescent="0.25">
      <c r="A12" s="46"/>
      <c r="B12" s="46" t="s">
        <v>11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7">
        <f t="shared" si="5"/>
        <v>0</v>
      </c>
    </row>
    <row r="13" spans="1:27" ht="13.2" x14ac:dyDescent="0.25">
      <c r="A13" s="46"/>
      <c r="B13" s="46" t="s">
        <v>12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13</v>
      </c>
      <c r="Y13" s="67">
        <f t="shared" si="5"/>
        <v>-13</v>
      </c>
    </row>
    <row r="14" spans="1:27" ht="13.2" x14ac:dyDescent="0.25">
      <c r="A14" s="46"/>
      <c r="B14" s="56" t="s">
        <v>13</v>
      </c>
      <c r="C14" s="45"/>
      <c r="D14" s="57">
        <f>SUM(D7:D13)</f>
        <v>0</v>
      </c>
      <c r="E14" s="58"/>
      <c r="F14" s="57">
        <f>SUM(F7:F13)</f>
        <v>0</v>
      </c>
      <c r="G14" s="57">
        <f>SUM(G7:G13)</f>
        <v>0</v>
      </c>
      <c r="H14" s="57">
        <f>SUM(H7:H13)</f>
        <v>0</v>
      </c>
      <c r="I14" s="57">
        <f t="shared" si="0"/>
        <v>0</v>
      </c>
      <c r="J14" s="57">
        <f>SUM(J7:J13)</f>
        <v>0</v>
      </c>
      <c r="K14" s="57">
        <f>SUM(K7:K13)</f>
        <v>0</v>
      </c>
      <c r="L14" s="57">
        <f>SUM(L7:L13)</f>
        <v>0</v>
      </c>
      <c r="M14" s="57">
        <f t="shared" si="1"/>
        <v>0</v>
      </c>
      <c r="N14" s="57">
        <f>SUM(N7:N13)</f>
        <v>0</v>
      </c>
      <c r="O14" s="57">
        <f>SUM(O7:O13)</f>
        <v>0</v>
      </c>
      <c r="P14" s="57">
        <f>SUM(P7:P13)</f>
        <v>0</v>
      </c>
      <c r="Q14" s="57">
        <f t="shared" si="2"/>
        <v>0</v>
      </c>
      <c r="R14" s="57">
        <f>SUM(R7:R13)</f>
        <v>0</v>
      </c>
      <c r="S14" s="57">
        <f>SUM(S7:S13)</f>
        <v>0</v>
      </c>
      <c r="T14" s="57">
        <f>SUM(T7:T13)</f>
        <v>0</v>
      </c>
      <c r="U14" s="57">
        <f t="shared" si="3"/>
        <v>0</v>
      </c>
      <c r="V14" s="45"/>
      <c r="W14" s="57">
        <f>SUM(W7:W13)</f>
        <v>0</v>
      </c>
      <c r="X14" s="57">
        <f>SUM(X7:X13)</f>
        <v>8179307</v>
      </c>
      <c r="Y14" s="57">
        <f t="shared" si="5"/>
        <v>-8179307</v>
      </c>
    </row>
    <row r="15" spans="1:27" ht="13.2" x14ac:dyDescent="0.25">
      <c r="A15" s="46"/>
      <c r="B15" s="59"/>
      <c r="C15" s="45"/>
      <c r="D15" s="60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5"/>
      <c r="W15" s="60"/>
      <c r="X15" s="60"/>
      <c r="Y15" s="60"/>
    </row>
    <row r="16" spans="1:27" ht="13.2" x14ac:dyDescent="0.25">
      <c r="A16" s="62" t="s">
        <v>14</v>
      </c>
      <c r="B16" s="2"/>
      <c r="C16" s="4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45"/>
      <c r="W16" s="63"/>
      <c r="X16" s="63"/>
      <c r="Y16" s="63"/>
    </row>
    <row r="17" spans="1:25" ht="13.8" x14ac:dyDescent="0.3">
      <c r="A17" s="64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ht="13.2" x14ac:dyDescent="0.25">
      <c r="A18" s="46"/>
      <c r="B18" s="2" t="s">
        <v>16</v>
      </c>
      <c r="C18" s="45"/>
      <c r="D18" s="65"/>
      <c r="E18" s="66"/>
      <c r="F18" s="65"/>
      <c r="G18" s="65"/>
      <c r="H18" s="65"/>
      <c r="I18" s="67">
        <f t="shared" ref="I18:I32" si="6">SUM(F18:H18)</f>
        <v>0</v>
      </c>
      <c r="J18" s="65"/>
      <c r="K18" s="65"/>
      <c r="L18" s="65"/>
      <c r="M18" s="67">
        <f t="shared" ref="M18:M32" si="7">SUM(J18:L18)</f>
        <v>0</v>
      </c>
      <c r="N18" s="65"/>
      <c r="O18" s="65"/>
      <c r="P18" s="65"/>
      <c r="Q18" s="67">
        <f t="shared" ref="Q18:Q32" si="8">SUM(N18:P18)</f>
        <v>0</v>
      </c>
      <c r="R18" s="65"/>
      <c r="S18" s="65"/>
      <c r="T18" s="65"/>
      <c r="U18" s="67">
        <f t="shared" ref="U18:U32" si="9">SUM(R18:T18)</f>
        <v>0</v>
      </c>
      <c r="V18" s="45"/>
      <c r="W18" s="55">
        <f t="shared" ref="W18:W31" si="10">SUM(I18,M18,Q18,U18)</f>
        <v>0</v>
      </c>
      <c r="X18" s="6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356123</v>
      </c>
      <c r="Y18" s="67">
        <f>X18-W18</f>
        <v>356123</v>
      </c>
    </row>
    <row r="19" spans="1:25" ht="13.2" x14ac:dyDescent="0.25">
      <c r="A19" s="46"/>
      <c r="B19" s="2" t="s">
        <v>17</v>
      </c>
      <c r="C19" s="45"/>
      <c r="D19" s="65"/>
      <c r="E19" s="66"/>
      <c r="F19" s="65"/>
      <c r="G19" s="65"/>
      <c r="H19" s="65"/>
      <c r="I19" s="67">
        <f t="shared" si="6"/>
        <v>0</v>
      </c>
      <c r="J19" s="65"/>
      <c r="K19" s="65"/>
      <c r="L19" s="65"/>
      <c r="M19" s="67">
        <f t="shared" si="7"/>
        <v>0</v>
      </c>
      <c r="N19" s="65"/>
      <c r="O19" s="65"/>
      <c r="P19" s="65"/>
      <c r="Q19" s="67">
        <f t="shared" si="8"/>
        <v>0</v>
      </c>
      <c r="R19" s="65"/>
      <c r="S19" s="65"/>
      <c r="T19" s="65"/>
      <c r="U19" s="67">
        <f t="shared" si="9"/>
        <v>0</v>
      </c>
      <c r="V19" s="45"/>
      <c r="W19" s="55">
        <f t="shared" si="10"/>
        <v>0</v>
      </c>
      <c r="X19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2309564</v>
      </c>
      <c r="Y19" s="67">
        <f t="shared" ref="Y19:Y31" si="11">X19-W19</f>
        <v>2309564</v>
      </c>
    </row>
    <row r="20" spans="1:25" ht="13.2" x14ac:dyDescent="0.25">
      <c r="A20" s="46"/>
      <c r="B20" s="2" t="s">
        <v>18</v>
      </c>
      <c r="C20" s="45"/>
      <c r="D20" s="65"/>
      <c r="E20" s="66"/>
      <c r="F20" s="65"/>
      <c r="G20" s="65"/>
      <c r="H20" s="65"/>
      <c r="I20" s="67">
        <f t="shared" si="6"/>
        <v>0</v>
      </c>
      <c r="J20" s="65"/>
      <c r="K20" s="65"/>
      <c r="L20" s="65"/>
      <c r="M20" s="67">
        <f t="shared" si="7"/>
        <v>0</v>
      </c>
      <c r="N20" s="65"/>
      <c r="O20" s="65"/>
      <c r="P20" s="65"/>
      <c r="Q20" s="67">
        <f t="shared" si="8"/>
        <v>0</v>
      </c>
      <c r="R20" s="65"/>
      <c r="S20" s="65"/>
      <c r="T20" s="65"/>
      <c r="U20" s="67">
        <f t="shared" si="9"/>
        <v>0</v>
      </c>
      <c r="V20" s="45"/>
      <c r="W20" s="55">
        <f t="shared" si="10"/>
        <v>0</v>
      </c>
      <c r="X20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443430.00000000012</v>
      </c>
      <c r="Y20" s="67">
        <f t="shared" si="11"/>
        <v>443430.00000000012</v>
      </c>
    </row>
    <row r="21" spans="1:25" ht="13.2" x14ac:dyDescent="0.25">
      <c r="A21" s="46"/>
      <c r="B21" s="2" t="s">
        <v>19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100000</v>
      </c>
      <c r="Y21" s="67">
        <f t="shared" si="11"/>
        <v>100000</v>
      </c>
    </row>
    <row r="22" spans="1:25" ht="13.2" x14ac:dyDescent="0.25">
      <c r="A22" s="46"/>
      <c r="B22" s="2" t="s">
        <v>20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385339.00000000012</v>
      </c>
      <c r="Y22" s="67">
        <f t="shared" si="11"/>
        <v>385339.00000000012</v>
      </c>
    </row>
    <row r="23" spans="1:25" ht="13.2" x14ac:dyDescent="0.25">
      <c r="A23" s="46"/>
      <c r="B23" s="2" t="s">
        <v>21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67">
        <f t="shared" si="11"/>
        <v>0</v>
      </c>
    </row>
    <row r="24" spans="1:25" ht="13.2" x14ac:dyDescent="0.25">
      <c r="A24" s="46"/>
      <c r="B24" s="2" t="s">
        <v>22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550960</v>
      </c>
      <c r="Y24" s="67">
        <f t="shared" si="11"/>
        <v>550960</v>
      </c>
    </row>
    <row r="25" spans="1:25" ht="13.2" x14ac:dyDescent="0.25">
      <c r="A25" s="46"/>
      <c r="B25" s="2" t="s">
        <v>23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249491</v>
      </c>
      <c r="Y25" s="67">
        <f t="shared" si="11"/>
        <v>249491</v>
      </c>
    </row>
    <row r="26" spans="1:25" ht="13.2" x14ac:dyDescent="0.25">
      <c r="A26" s="46"/>
      <c r="B26" s="2" t="s">
        <v>24</v>
      </c>
      <c r="C26" s="45"/>
      <c r="D26" s="65"/>
      <c r="E26" s="66"/>
      <c r="F26" s="65"/>
      <c r="G26" s="65"/>
      <c r="H26" s="65"/>
      <c r="I26" s="67">
        <f t="shared" si="6"/>
        <v>0</v>
      </c>
      <c r="J26" s="65"/>
      <c r="K26" s="65"/>
      <c r="L26" s="65"/>
      <c r="M26" s="67">
        <f t="shared" si="7"/>
        <v>0</v>
      </c>
      <c r="N26" s="65"/>
      <c r="O26" s="65"/>
      <c r="P26" s="65"/>
      <c r="Q26" s="67">
        <f t="shared" si="8"/>
        <v>0</v>
      </c>
      <c r="R26" s="65"/>
      <c r="S26" s="65"/>
      <c r="T26" s="65"/>
      <c r="U26" s="67">
        <f t="shared" si="9"/>
        <v>0</v>
      </c>
      <c r="V26" s="45"/>
      <c r="W26" s="55">
        <f t="shared" si="10"/>
        <v>0</v>
      </c>
      <c r="X26" s="6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136745</v>
      </c>
      <c r="Y26" s="67">
        <f t="shared" si="11"/>
        <v>136745</v>
      </c>
    </row>
    <row r="27" spans="1:25" ht="13.2" x14ac:dyDescent="0.25">
      <c r="A27" s="46"/>
      <c r="B27" s="2" t="s">
        <v>25</v>
      </c>
      <c r="C27" s="45"/>
      <c r="D27" s="65"/>
      <c r="E27" s="66"/>
      <c r="F27" s="65"/>
      <c r="G27" s="65"/>
      <c r="H27" s="65"/>
      <c r="I27" s="67">
        <f t="shared" si="6"/>
        <v>0</v>
      </c>
      <c r="J27" s="65"/>
      <c r="K27" s="65"/>
      <c r="L27" s="65"/>
      <c r="M27" s="67">
        <f t="shared" si="7"/>
        <v>0</v>
      </c>
      <c r="N27" s="65"/>
      <c r="O27" s="65"/>
      <c r="P27" s="65"/>
      <c r="Q27" s="67">
        <f t="shared" si="8"/>
        <v>0</v>
      </c>
      <c r="R27" s="65"/>
      <c r="S27" s="65"/>
      <c r="T27" s="65"/>
      <c r="U27" s="67">
        <f t="shared" si="9"/>
        <v>0</v>
      </c>
      <c r="V27" s="45"/>
      <c r="W27" s="55">
        <f t="shared" si="10"/>
        <v>0</v>
      </c>
      <c r="X27" s="6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33280</v>
      </c>
      <c r="Y27" s="67">
        <f t="shared" si="11"/>
        <v>33280</v>
      </c>
    </row>
    <row r="28" spans="1:25" ht="13.2" x14ac:dyDescent="0.25">
      <c r="A28" s="46"/>
      <c r="B28" s="2" t="s">
        <v>26</v>
      </c>
      <c r="C28" s="45"/>
      <c r="D28" s="65"/>
      <c r="E28" s="66"/>
      <c r="F28" s="65"/>
      <c r="G28" s="65"/>
      <c r="H28" s="65"/>
      <c r="I28" s="67">
        <f t="shared" si="6"/>
        <v>0</v>
      </c>
      <c r="J28" s="65"/>
      <c r="K28" s="65"/>
      <c r="L28" s="65"/>
      <c r="M28" s="67">
        <f t="shared" si="7"/>
        <v>0</v>
      </c>
      <c r="N28" s="65"/>
      <c r="O28" s="65"/>
      <c r="P28" s="65"/>
      <c r="Q28" s="67">
        <f t="shared" si="8"/>
        <v>0</v>
      </c>
      <c r="R28" s="65"/>
      <c r="S28" s="65"/>
      <c r="T28" s="65"/>
      <c r="U28" s="67">
        <f t="shared" si="9"/>
        <v>0</v>
      </c>
      <c r="V28" s="45"/>
      <c r="W28" s="55">
        <f t="shared" si="10"/>
        <v>0</v>
      </c>
      <c r="X28" s="6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324356</v>
      </c>
      <c r="Y28" s="67">
        <f t="shared" si="11"/>
        <v>324356</v>
      </c>
    </row>
    <row r="29" spans="1:25" ht="13.2" x14ac:dyDescent="0.25">
      <c r="A29" s="46"/>
      <c r="B29" s="2" t="s">
        <v>27</v>
      </c>
      <c r="C29" s="45"/>
      <c r="D29" s="65"/>
      <c r="E29" s="66"/>
      <c r="F29" s="65"/>
      <c r="G29" s="65"/>
      <c r="H29" s="65"/>
      <c r="I29" s="67">
        <f t="shared" si="6"/>
        <v>0</v>
      </c>
      <c r="J29" s="65"/>
      <c r="K29" s="65"/>
      <c r="L29" s="65"/>
      <c r="M29" s="67">
        <f t="shared" si="7"/>
        <v>0</v>
      </c>
      <c r="N29" s="65"/>
      <c r="O29" s="65"/>
      <c r="P29" s="65"/>
      <c r="Q29" s="67">
        <f t="shared" si="8"/>
        <v>0</v>
      </c>
      <c r="R29" s="65"/>
      <c r="S29" s="65"/>
      <c r="T29" s="65"/>
      <c r="U29" s="67">
        <f t="shared" si="9"/>
        <v>0</v>
      </c>
      <c r="V29" s="45"/>
      <c r="W29" s="55">
        <f t="shared" si="10"/>
        <v>0</v>
      </c>
      <c r="X29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1104477</v>
      </c>
      <c r="Y29" s="67">
        <f t="shared" si="11"/>
        <v>1104477</v>
      </c>
    </row>
    <row r="30" spans="1:25" ht="13.2" x14ac:dyDescent="0.25">
      <c r="A30" s="46"/>
      <c r="B30" s="2" t="s">
        <v>28</v>
      </c>
      <c r="C30" s="45"/>
      <c r="D30" s="65"/>
      <c r="E30" s="66"/>
      <c r="F30" s="65"/>
      <c r="G30" s="65"/>
      <c r="H30" s="65"/>
      <c r="I30" s="67">
        <f t="shared" si="6"/>
        <v>0</v>
      </c>
      <c r="J30" s="65"/>
      <c r="K30" s="65"/>
      <c r="L30" s="65"/>
      <c r="M30" s="67">
        <f t="shared" si="7"/>
        <v>0</v>
      </c>
      <c r="N30" s="65"/>
      <c r="O30" s="65"/>
      <c r="P30" s="65"/>
      <c r="Q30" s="67">
        <f t="shared" si="8"/>
        <v>0</v>
      </c>
      <c r="R30" s="65"/>
      <c r="S30" s="65"/>
      <c r="T30" s="65"/>
      <c r="U30" s="67">
        <f t="shared" si="9"/>
        <v>0</v>
      </c>
      <c r="V30" s="45"/>
      <c r="W30" s="55">
        <f t="shared" si="10"/>
        <v>0</v>
      </c>
      <c r="X30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19999.999999999996</v>
      </c>
      <c r="Y30" s="67">
        <f t="shared" si="11"/>
        <v>19999.999999999996</v>
      </c>
    </row>
    <row r="31" spans="1:25" ht="13.2" x14ac:dyDescent="0.25">
      <c r="A31" s="46"/>
      <c r="B31" s="2" t="s">
        <v>29</v>
      </c>
      <c r="C31" s="45"/>
      <c r="D31" s="65"/>
      <c r="E31" s="66"/>
      <c r="F31" s="65"/>
      <c r="G31" s="65"/>
      <c r="H31" s="65"/>
      <c r="I31" s="67">
        <f t="shared" si="6"/>
        <v>0</v>
      </c>
      <c r="J31" s="65"/>
      <c r="K31" s="65"/>
      <c r="L31" s="65"/>
      <c r="M31" s="67">
        <f t="shared" si="7"/>
        <v>0</v>
      </c>
      <c r="N31" s="65"/>
      <c r="O31" s="65"/>
      <c r="P31" s="65"/>
      <c r="Q31" s="67">
        <f t="shared" si="8"/>
        <v>0</v>
      </c>
      <c r="R31" s="65"/>
      <c r="S31" s="65"/>
      <c r="T31" s="65"/>
      <c r="U31" s="67">
        <f t="shared" si="9"/>
        <v>0</v>
      </c>
      <c r="V31" s="45"/>
      <c r="W31" s="55">
        <f t="shared" si="10"/>
        <v>0</v>
      </c>
      <c r="X31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38500.000000000007</v>
      </c>
      <c r="Y31" s="67">
        <f t="shared" si="11"/>
        <v>38500.000000000007</v>
      </c>
    </row>
    <row r="32" spans="1:25" ht="13.2" x14ac:dyDescent="0.25">
      <c r="A32" s="2"/>
      <c r="B32" s="56" t="s">
        <v>30</v>
      </c>
      <c r="C32" s="45"/>
      <c r="D32" s="57">
        <f>SUM(D18:D31)</f>
        <v>0</v>
      </c>
      <c r="E32" s="58"/>
      <c r="F32" s="57">
        <f>SUM(F18:F31)</f>
        <v>0</v>
      </c>
      <c r="G32" s="57">
        <f>SUM(G18:G31)</f>
        <v>0</v>
      </c>
      <c r="H32" s="57">
        <f>SUM(H18:H31)</f>
        <v>0</v>
      </c>
      <c r="I32" s="57">
        <f t="shared" si="6"/>
        <v>0</v>
      </c>
      <c r="J32" s="57">
        <f>SUM(J18:J31)</f>
        <v>0</v>
      </c>
      <c r="K32" s="57">
        <f>SUM(K18:K31)</f>
        <v>0</v>
      </c>
      <c r="L32" s="57">
        <f>SUM(L18:L31)</f>
        <v>0</v>
      </c>
      <c r="M32" s="57">
        <f t="shared" si="7"/>
        <v>0</v>
      </c>
      <c r="N32" s="57">
        <f>SUM(N18:N31)</f>
        <v>0</v>
      </c>
      <c r="O32" s="57">
        <f>SUM(O18:O31)</f>
        <v>0</v>
      </c>
      <c r="P32" s="57">
        <f>SUM(P18:P31)</f>
        <v>0</v>
      </c>
      <c r="Q32" s="57">
        <f t="shared" si="8"/>
        <v>0</v>
      </c>
      <c r="R32" s="57">
        <f>SUM(R18:R31)</f>
        <v>0</v>
      </c>
      <c r="S32" s="57">
        <f>SUM(S18:S31)</f>
        <v>0</v>
      </c>
      <c r="T32" s="57">
        <f>SUM(T18:T31)</f>
        <v>0</v>
      </c>
      <c r="U32" s="57">
        <f t="shared" si="9"/>
        <v>0</v>
      </c>
      <c r="V32" s="45"/>
      <c r="W32" s="57">
        <f>SUM(W18:W31)</f>
        <v>0</v>
      </c>
      <c r="X32" s="57">
        <f>SUM(X18:X31)</f>
        <v>6052265</v>
      </c>
      <c r="Y32" s="57">
        <f>X32-W32</f>
        <v>6052265</v>
      </c>
    </row>
    <row r="33" spans="1:26" ht="13.2" x14ac:dyDescent="0.25">
      <c r="A33" s="2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5"/>
      <c r="W33" s="61"/>
      <c r="X33" s="61"/>
      <c r="Y33" s="61"/>
    </row>
    <row r="34" spans="1:26" ht="13.8" x14ac:dyDescent="0.3">
      <c r="A34" s="64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ht="13.2" x14ac:dyDescent="0.25">
      <c r="A35" s="46"/>
      <c r="B35" s="2" t="s">
        <v>32</v>
      </c>
      <c r="C35" s="45"/>
      <c r="D35" s="65"/>
      <c r="E35" s="66"/>
      <c r="F35" s="65"/>
      <c r="G35" s="65"/>
      <c r="H35" s="65"/>
      <c r="I35" s="67">
        <f t="shared" ref="I35:I42" si="12">SUM(F35:H35)</f>
        <v>0</v>
      </c>
      <c r="J35" s="65"/>
      <c r="K35" s="65"/>
      <c r="L35" s="65"/>
      <c r="M35" s="67">
        <f t="shared" ref="M35:M42" si="13">SUM(J35:L35)</f>
        <v>0</v>
      </c>
      <c r="N35" s="65"/>
      <c r="O35" s="65"/>
      <c r="P35" s="65"/>
      <c r="Q35" s="67">
        <f t="shared" ref="Q35:Q42" si="14">SUM(N35:P35)</f>
        <v>0</v>
      </c>
      <c r="R35" s="65"/>
      <c r="S35" s="65"/>
      <c r="T35" s="65"/>
      <c r="U35" s="67">
        <f t="shared" ref="U35:U42" si="15">SUM(R35:T35)</f>
        <v>0</v>
      </c>
      <c r="V35" s="45"/>
      <c r="W35" s="55">
        <f t="shared" ref="W35:W41" si="16">SUM(I35,M35,Q35,U35)</f>
        <v>0</v>
      </c>
      <c r="X35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10000</v>
      </c>
      <c r="Y35" s="67">
        <f t="shared" ref="Y35:Y41" si="17">X35-W35</f>
        <v>10000</v>
      </c>
    </row>
    <row r="36" spans="1:26" ht="13.2" x14ac:dyDescent="0.25">
      <c r="A36" s="46"/>
      <c r="B36" s="2" t="s">
        <v>33</v>
      </c>
      <c r="C36" s="45"/>
      <c r="D36" s="65"/>
      <c r="E36" s="66"/>
      <c r="F36" s="65"/>
      <c r="G36" s="65"/>
      <c r="H36" s="65"/>
      <c r="I36" s="67">
        <f t="shared" si="12"/>
        <v>0</v>
      </c>
      <c r="J36" s="65"/>
      <c r="K36" s="65"/>
      <c r="L36" s="65"/>
      <c r="M36" s="67">
        <f t="shared" si="13"/>
        <v>0</v>
      </c>
      <c r="N36" s="65"/>
      <c r="O36" s="65"/>
      <c r="P36" s="65"/>
      <c r="Q36" s="67">
        <f t="shared" si="14"/>
        <v>0</v>
      </c>
      <c r="R36" s="65"/>
      <c r="S36" s="65"/>
      <c r="T36" s="65"/>
      <c r="U36" s="67">
        <f t="shared" si="15"/>
        <v>0</v>
      </c>
      <c r="V36" s="45"/>
      <c r="W36" s="55">
        <f t="shared" si="16"/>
        <v>0</v>
      </c>
      <c r="X36" s="6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29500</v>
      </c>
      <c r="Y36" s="67">
        <f t="shared" si="17"/>
        <v>29500</v>
      </c>
    </row>
    <row r="37" spans="1:26" ht="13.2" x14ac:dyDescent="0.25">
      <c r="A37" s="46"/>
      <c r="B37" s="2" t="s">
        <v>34</v>
      </c>
      <c r="C37" s="45"/>
      <c r="D37" s="65"/>
      <c r="E37" s="66"/>
      <c r="F37" s="65"/>
      <c r="G37" s="65"/>
      <c r="H37" s="65"/>
      <c r="I37" s="67">
        <f t="shared" si="12"/>
        <v>0</v>
      </c>
      <c r="J37" s="65"/>
      <c r="K37" s="65"/>
      <c r="L37" s="65"/>
      <c r="M37" s="67">
        <f t="shared" si="13"/>
        <v>0</v>
      </c>
      <c r="N37" s="65"/>
      <c r="O37" s="65"/>
      <c r="P37" s="65"/>
      <c r="Q37" s="67">
        <f t="shared" si="14"/>
        <v>0</v>
      </c>
      <c r="R37" s="65"/>
      <c r="S37" s="65"/>
      <c r="T37" s="65"/>
      <c r="U37" s="67">
        <f t="shared" si="15"/>
        <v>0</v>
      </c>
      <c r="V37" s="45"/>
      <c r="W37" s="55">
        <f t="shared" si="16"/>
        <v>0</v>
      </c>
      <c r="X37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2000</v>
      </c>
      <c r="Y37" s="67">
        <f t="shared" si="17"/>
        <v>2000</v>
      </c>
    </row>
    <row r="38" spans="1:26" ht="13.2" x14ac:dyDescent="0.25">
      <c r="A38" s="46"/>
      <c r="B38" s="2" t="s">
        <v>35</v>
      </c>
      <c r="C38" s="45"/>
      <c r="D38" s="65"/>
      <c r="E38" s="66"/>
      <c r="F38" s="65"/>
      <c r="G38" s="65"/>
      <c r="H38" s="65"/>
      <c r="I38" s="67">
        <f t="shared" si="12"/>
        <v>0</v>
      </c>
      <c r="J38" s="65"/>
      <c r="K38" s="65"/>
      <c r="L38" s="65"/>
      <c r="M38" s="67">
        <f t="shared" si="13"/>
        <v>0</v>
      </c>
      <c r="N38" s="65"/>
      <c r="O38" s="65"/>
      <c r="P38" s="65"/>
      <c r="Q38" s="67">
        <f t="shared" si="14"/>
        <v>0</v>
      </c>
      <c r="R38" s="65"/>
      <c r="S38" s="65"/>
      <c r="T38" s="65"/>
      <c r="U38" s="67">
        <f t="shared" si="15"/>
        <v>0</v>
      </c>
      <c r="V38" s="45"/>
      <c r="W38" s="55">
        <f t="shared" si="16"/>
        <v>0</v>
      </c>
      <c r="X38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52000</v>
      </c>
      <c r="Y38" s="67">
        <f t="shared" si="17"/>
        <v>52000</v>
      </c>
    </row>
    <row r="39" spans="1:26" ht="13.2" x14ac:dyDescent="0.25">
      <c r="A39" s="46"/>
      <c r="B39" s="2" t="s">
        <v>36</v>
      </c>
      <c r="C39" s="45"/>
      <c r="D39" s="65"/>
      <c r="E39" s="66"/>
      <c r="F39" s="65"/>
      <c r="G39" s="65"/>
      <c r="H39" s="65"/>
      <c r="I39" s="67">
        <f t="shared" si="12"/>
        <v>0</v>
      </c>
      <c r="J39" s="65"/>
      <c r="K39" s="65"/>
      <c r="L39" s="65"/>
      <c r="M39" s="67">
        <f t="shared" si="13"/>
        <v>0</v>
      </c>
      <c r="N39" s="65"/>
      <c r="O39" s="65"/>
      <c r="P39" s="65"/>
      <c r="Q39" s="67">
        <f t="shared" si="14"/>
        <v>0</v>
      </c>
      <c r="R39" s="65"/>
      <c r="S39" s="65"/>
      <c r="T39" s="65"/>
      <c r="U39" s="67">
        <f t="shared" si="15"/>
        <v>0</v>
      </c>
      <c r="V39" s="45"/>
      <c r="W39" s="55">
        <f t="shared" si="16"/>
        <v>0</v>
      </c>
      <c r="X39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119900</v>
      </c>
      <c r="Y39" s="67">
        <f t="shared" si="17"/>
        <v>119900</v>
      </c>
    </row>
    <row r="40" spans="1:26" ht="13.2" x14ac:dyDescent="0.25">
      <c r="A40" s="46"/>
      <c r="B40" s="46" t="s">
        <v>58</v>
      </c>
      <c r="C40" s="45"/>
      <c r="D40" s="65"/>
      <c r="E40" s="66"/>
      <c r="F40" s="65"/>
      <c r="G40" s="65"/>
      <c r="H40" s="65"/>
      <c r="I40" s="67">
        <f>SUM(F40:H40)</f>
        <v>0</v>
      </c>
      <c r="J40" s="65"/>
      <c r="K40" s="65"/>
      <c r="L40" s="65"/>
      <c r="M40" s="67">
        <f>SUM(J40:L40)</f>
        <v>0</v>
      </c>
      <c r="N40" s="65"/>
      <c r="O40" s="65"/>
      <c r="P40" s="65"/>
      <c r="Q40" s="67">
        <f>SUM(N40:P40)</f>
        <v>0</v>
      </c>
      <c r="R40" s="65"/>
      <c r="S40" s="65"/>
      <c r="T40" s="65"/>
      <c r="U40" s="67">
        <f>SUM(R40:T40)</f>
        <v>0</v>
      </c>
      <c r="V40" s="45"/>
      <c r="W40" s="55">
        <f>SUM(I40,M40,Q40,U40)</f>
        <v>0</v>
      </c>
      <c r="X40" s="6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393500</v>
      </c>
      <c r="Y40" s="67">
        <f>X40-W40</f>
        <v>393500</v>
      </c>
    </row>
    <row r="41" spans="1:26" ht="13.2" x14ac:dyDescent="0.25">
      <c r="A41" s="46"/>
      <c r="B41" s="2" t="s">
        <v>37</v>
      </c>
      <c r="C41" s="45"/>
      <c r="D41" s="65"/>
      <c r="E41" s="66"/>
      <c r="F41" s="65"/>
      <c r="G41" s="65"/>
      <c r="H41" s="65"/>
      <c r="I41" s="67">
        <f t="shared" si="12"/>
        <v>0</v>
      </c>
      <c r="J41" s="65"/>
      <c r="K41" s="65"/>
      <c r="L41" s="65"/>
      <c r="M41" s="67">
        <f t="shared" si="13"/>
        <v>0</v>
      </c>
      <c r="N41" s="65"/>
      <c r="O41" s="65"/>
      <c r="P41" s="65"/>
      <c r="Q41" s="67">
        <f t="shared" si="14"/>
        <v>0</v>
      </c>
      <c r="R41" s="65"/>
      <c r="S41" s="65"/>
      <c r="T41" s="65"/>
      <c r="U41" s="67">
        <f t="shared" si="15"/>
        <v>0</v>
      </c>
      <c r="V41" s="45"/>
      <c r="W41" s="55">
        <f t="shared" si="16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265000</v>
      </c>
      <c r="Y41" s="67">
        <f t="shared" si="17"/>
        <v>265000</v>
      </c>
    </row>
    <row r="42" spans="1:26" ht="13.2" x14ac:dyDescent="0.25">
      <c r="A42" s="2"/>
      <c r="B42" s="56" t="s">
        <v>38</v>
      </c>
      <c r="C42" s="45"/>
      <c r="D42" s="57">
        <f>SUM(D35:D41)</f>
        <v>0</v>
      </c>
      <c r="E42" s="58"/>
      <c r="F42" s="57">
        <f>SUM(F35:F41)</f>
        <v>0</v>
      </c>
      <c r="G42" s="57">
        <f>SUM(G35:G41)</f>
        <v>0</v>
      </c>
      <c r="H42" s="57">
        <f>SUM(H35:H41)</f>
        <v>0</v>
      </c>
      <c r="I42" s="57">
        <f t="shared" si="12"/>
        <v>0</v>
      </c>
      <c r="J42" s="57">
        <f>SUM(J35:J41)</f>
        <v>0</v>
      </c>
      <c r="K42" s="57">
        <f>SUM(K35:K41)</f>
        <v>0</v>
      </c>
      <c r="L42" s="57">
        <f>SUM(L35:L41)</f>
        <v>0</v>
      </c>
      <c r="M42" s="57">
        <f t="shared" si="13"/>
        <v>0</v>
      </c>
      <c r="N42" s="57">
        <f>SUM(N35:N41)</f>
        <v>0</v>
      </c>
      <c r="O42" s="57">
        <f>SUM(O35:O41)</f>
        <v>0</v>
      </c>
      <c r="P42" s="57">
        <f>SUM(P35:P41)</f>
        <v>0</v>
      </c>
      <c r="Q42" s="57">
        <f t="shared" si="14"/>
        <v>0</v>
      </c>
      <c r="R42" s="57">
        <f>SUM(R35:R41)</f>
        <v>0</v>
      </c>
      <c r="S42" s="57">
        <f>SUM(S35:S41)</f>
        <v>0</v>
      </c>
      <c r="T42" s="57">
        <f>SUM(T35:T41)</f>
        <v>0</v>
      </c>
      <c r="U42" s="57">
        <f t="shared" si="15"/>
        <v>0</v>
      </c>
      <c r="V42" s="45"/>
      <c r="W42" s="57">
        <f>SUM(W35:W41)</f>
        <v>0</v>
      </c>
      <c r="X42" s="57">
        <f>SUM(X35:X41)</f>
        <v>871900</v>
      </c>
      <c r="Y42" s="57">
        <f>X42-W42</f>
        <v>871900</v>
      </c>
      <c r="Z42" s="47"/>
    </row>
    <row r="43" spans="1:26" ht="13.2" x14ac:dyDescent="0.25">
      <c r="A43" s="53"/>
      <c r="B43" s="53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.8" x14ac:dyDescent="0.3">
      <c r="A44" s="68" t="s">
        <v>39</v>
      </c>
      <c r="B44" s="46"/>
      <c r="C44" s="45"/>
      <c r="D44" s="67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45"/>
      <c r="W44" s="67"/>
      <c r="X44" s="67"/>
      <c r="Y44" s="67"/>
    </row>
    <row r="45" spans="1:26" ht="13.2" x14ac:dyDescent="0.25">
      <c r="A45" s="46"/>
      <c r="B45" s="46" t="s">
        <v>40</v>
      </c>
      <c r="C45" s="45"/>
      <c r="D45" s="65"/>
      <c r="E45" s="66"/>
      <c r="F45" s="65"/>
      <c r="G45" s="65"/>
      <c r="H45" s="65"/>
      <c r="I45" s="67">
        <f t="shared" ref="I45" si="18">SUM(F45:H45)</f>
        <v>0</v>
      </c>
      <c r="J45" s="65"/>
      <c r="K45" s="65"/>
      <c r="L45" s="65"/>
      <c r="M45" s="67">
        <f t="shared" ref="M45:M50" si="19">SUM(J45:L45)</f>
        <v>0</v>
      </c>
      <c r="N45" s="65"/>
      <c r="O45" s="65"/>
      <c r="P45" s="65"/>
      <c r="Q45" s="67">
        <f t="shared" ref="Q45:Q50" si="20">SUM(N45:P45)</f>
        <v>0</v>
      </c>
      <c r="R45" s="65"/>
      <c r="S45" s="65"/>
      <c r="T45" s="65"/>
      <c r="U45" s="67">
        <f t="shared" ref="U45:U50" si="21">SUM(R45:T45)</f>
        <v>0</v>
      </c>
      <c r="V45" s="45"/>
      <c r="W45" s="55">
        <f t="shared" ref="W45:W49" si="22">SUM(I45,M45,Q45,U45)</f>
        <v>0</v>
      </c>
      <c r="X45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379748</v>
      </c>
      <c r="Y45" s="67">
        <f t="shared" ref="Y45:Y50" si="23">X45-W45</f>
        <v>379748</v>
      </c>
    </row>
    <row r="46" spans="1:26" ht="13.2" x14ac:dyDescent="0.25">
      <c r="A46" s="46"/>
      <c r="B46" s="46" t="s">
        <v>41</v>
      </c>
      <c r="C46" s="45"/>
      <c r="D46" s="65"/>
      <c r="E46" s="66"/>
      <c r="F46" s="65"/>
      <c r="G46" s="65"/>
      <c r="H46" s="65"/>
      <c r="I46" s="67">
        <f t="shared" ref="I46:I50" si="24">SUM(F46:H46)</f>
        <v>0</v>
      </c>
      <c r="J46" s="65"/>
      <c r="K46" s="65"/>
      <c r="L46" s="65"/>
      <c r="M46" s="67">
        <f t="shared" si="19"/>
        <v>0</v>
      </c>
      <c r="N46" s="65"/>
      <c r="O46" s="65"/>
      <c r="P46" s="65"/>
      <c r="Q46" s="67">
        <f t="shared" si="20"/>
        <v>0</v>
      </c>
      <c r="R46" s="65"/>
      <c r="S46" s="65"/>
      <c r="T46" s="65"/>
      <c r="U46" s="67">
        <f t="shared" si="21"/>
        <v>0</v>
      </c>
      <c r="V46" s="45"/>
      <c r="W46" s="55">
        <f t="shared" si="22"/>
        <v>0</v>
      </c>
      <c r="X46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29000</v>
      </c>
      <c r="Y46" s="67">
        <f t="shared" si="23"/>
        <v>29000</v>
      </c>
    </row>
    <row r="47" spans="1:26" ht="13.2" x14ac:dyDescent="0.25">
      <c r="A47" s="46"/>
      <c r="B47" s="46" t="s">
        <v>42</v>
      </c>
      <c r="C47" s="45"/>
      <c r="D47" s="65"/>
      <c r="E47" s="66"/>
      <c r="F47" s="65"/>
      <c r="G47" s="65"/>
      <c r="H47" s="65"/>
      <c r="I47" s="67">
        <f t="shared" si="24"/>
        <v>0</v>
      </c>
      <c r="J47" s="65"/>
      <c r="K47" s="65"/>
      <c r="L47" s="65"/>
      <c r="M47" s="67">
        <f t="shared" si="19"/>
        <v>0</v>
      </c>
      <c r="N47" s="65"/>
      <c r="O47" s="65"/>
      <c r="P47" s="65"/>
      <c r="Q47" s="67">
        <f t="shared" si="20"/>
        <v>0</v>
      </c>
      <c r="R47" s="65"/>
      <c r="S47" s="65"/>
      <c r="T47" s="65"/>
      <c r="U47" s="67">
        <f t="shared" si="21"/>
        <v>0</v>
      </c>
      <c r="V47" s="45"/>
      <c r="W47" s="55">
        <f t="shared" si="22"/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152200</v>
      </c>
      <c r="Y47" s="67">
        <f t="shared" si="23"/>
        <v>152200</v>
      </c>
    </row>
    <row r="48" spans="1:26" ht="13.2" x14ac:dyDescent="0.25">
      <c r="A48" s="46"/>
      <c r="B48" s="46" t="s">
        <v>43</v>
      </c>
      <c r="C48" s="45"/>
      <c r="D48" s="65"/>
      <c r="E48" s="66"/>
      <c r="F48" s="65"/>
      <c r="G48" s="65"/>
      <c r="H48" s="65"/>
      <c r="I48" s="67">
        <f t="shared" si="24"/>
        <v>0</v>
      </c>
      <c r="J48" s="65"/>
      <c r="K48" s="65"/>
      <c r="L48" s="65"/>
      <c r="M48" s="67">
        <f t="shared" si="19"/>
        <v>0</v>
      </c>
      <c r="N48" s="65"/>
      <c r="O48" s="65"/>
      <c r="P48" s="65"/>
      <c r="Q48" s="67">
        <f t="shared" si="20"/>
        <v>0</v>
      </c>
      <c r="R48" s="65"/>
      <c r="S48" s="65"/>
      <c r="T48" s="65"/>
      <c r="U48" s="67">
        <f t="shared" si="21"/>
        <v>0</v>
      </c>
      <c r="V48" s="45"/>
      <c r="W48" s="55">
        <f t="shared" si="22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5000</v>
      </c>
      <c r="Y48" s="67">
        <f t="shared" si="23"/>
        <v>5000</v>
      </c>
    </row>
    <row r="49" spans="1:25" ht="13.2" x14ac:dyDescent="0.25">
      <c r="A49" s="46"/>
      <c r="B49" s="46" t="s">
        <v>44</v>
      </c>
      <c r="C49" s="45"/>
      <c r="D49" s="65"/>
      <c r="E49" s="66"/>
      <c r="F49" s="65"/>
      <c r="G49" s="65"/>
      <c r="H49" s="65"/>
      <c r="I49" s="67">
        <f t="shared" si="24"/>
        <v>0</v>
      </c>
      <c r="J49" s="65"/>
      <c r="K49" s="65"/>
      <c r="L49" s="65"/>
      <c r="M49" s="67">
        <f t="shared" si="19"/>
        <v>0</v>
      </c>
      <c r="N49" s="65"/>
      <c r="O49" s="65"/>
      <c r="P49" s="65"/>
      <c r="Q49" s="67">
        <f t="shared" si="20"/>
        <v>0</v>
      </c>
      <c r="R49" s="65"/>
      <c r="S49" s="65"/>
      <c r="T49" s="65"/>
      <c r="U49" s="67">
        <f t="shared" si="21"/>
        <v>0</v>
      </c>
      <c r="V49" s="45"/>
      <c r="W49" s="55">
        <f t="shared" si="22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269400</v>
      </c>
      <c r="Y49" s="67">
        <f t="shared" si="23"/>
        <v>269400</v>
      </c>
    </row>
    <row r="50" spans="1:25" ht="13.2" x14ac:dyDescent="0.25">
      <c r="A50" s="46"/>
      <c r="B50" s="56" t="s">
        <v>45</v>
      </c>
      <c r="C50" s="45"/>
      <c r="D50" s="57">
        <f>SUM(D45:D49)</f>
        <v>0</v>
      </c>
      <c r="E50" s="58"/>
      <c r="F50" s="57">
        <f>SUM(F45:F49)</f>
        <v>0</v>
      </c>
      <c r="G50" s="57">
        <f>SUM(G45:G49)</f>
        <v>0</v>
      </c>
      <c r="H50" s="57">
        <f>SUM(H45:H49)</f>
        <v>0</v>
      </c>
      <c r="I50" s="57">
        <f t="shared" si="24"/>
        <v>0</v>
      </c>
      <c r="J50" s="57">
        <f>SUM(J45:J49)</f>
        <v>0</v>
      </c>
      <c r="K50" s="57">
        <f>SUM(K45:K49)</f>
        <v>0</v>
      </c>
      <c r="L50" s="57">
        <f>SUM(L45:L49)</f>
        <v>0</v>
      </c>
      <c r="M50" s="57">
        <f t="shared" si="19"/>
        <v>0</v>
      </c>
      <c r="N50" s="57">
        <f>SUM(N45:N49)</f>
        <v>0</v>
      </c>
      <c r="O50" s="57">
        <f>SUM(O45:O49)</f>
        <v>0</v>
      </c>
      <c r="P50" s="57">
        <f>SUM(P45:P49)</f>
        <v>0</v>
      </c>
      <c r="Q50" s="57">
        <f t="shared" si="20"/>
        <v>0</v>
      </c>
      <c r="R50" s="57">
        <f>SUM(R45:R49)</f>
        <v>0</v>
      </c>
      <c r="S50" s="57">
        <f>SUM(S45:S49)</f>
        <v>0</v>
      </c>
      <c r="T50" s="57">
        <f>SUM(T45:T49)</f>
        <v>0</v>
      </c>
      <c r="U50" s="57">
        <f t="shared" si="21"/>
        <v>0</v>
      </c>
      <c r="V50" s="45"/>
      <c r="W50" s="57">
        <f>SUM(W45:W49)</f>
        <v>0</v>
      </c>
      <c r="X50" s="57">
        <f>SUM(X45:X49)</f>
        <v>835348</v>
      </c>
      <c r="Y50" s="57">
        <f t="shared" si="23"/>
        <v>835348</v>
      </c>
    </row>
    <row r="51" spans="1:25" ht="13.2" x14ac:dyDescent="0.25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45"/>
      <c r="W51" s="61"/>
      <c r="X51" s="61"/>
      <c r="Y51" s="61"/>
    </row>
    <row r="52" spans="1:25" ht="13.8" x14ac:dyDescent="0.3">
      <c r="A52" s="68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ht="13.2" x14ac:dyDescent="0.25">
      <c r="A53" s="46"/>
      <c r="B53" s="46" t="s">
        <v>47</v>
      </c>
      <c r="C53" s="45"/>
      <c r="D53" s="65"/>
      <c r="E53" s="66"/>
      <c r="F53" s="65"/>
      <c r="G53" s="65"/>
      <c r="H53" s="65"/>
      <c r="I53" s="67">
        <f t="shared" ref="I53" si="25">SUM(F53:H53)</f>
        <v>0</v>
      </c>
      <c r="J53" s="65"/>
      <c r="K53" s="65"/>
      <c r="L53" s="65"/>
      <c r="M53" s="67">
        <f t="shared" ref="M53:M60" si="26">SUM(J53:L53)</f>
        <v>0</v>
      </c>
      <c r="N53" s="65"/>
      <c r="O53" s="65"/>
      <c r="P53" s="65"/>
      <c r="Q53" s="67">
        <f t="shared" ref="Q53:Q60" si="27">SUM(N53:P53)</f>
        <v>0</v>
      </c>
      <c r="R53" s="65"/>
      <c r="S53" s="65"/>
      <c r="T53" s="65"/>
      <c r="U53" s="67">
        <f t="shared" ref="U53:U60" si="28">SUM(R53:T53)</f>
        <v>0</v>
      </c>
      <c r="V53" s="45"/>
      <c r="W53" s="55">
        <f t="shared" ref="W53:W59" si="29">SUM(I53,M53,Q53,U53)</f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8000</v>
      </c>
      <c r="Y53" s="67">
        <f t="shared" ref="Y53:Y60" si="30">X53-W53</f>
        <v>8000</v>
      </c>
    </row>
    <row r="54" spans="1:25" ht="13.2" x14ac:dyDescent="0.25">
      <c r="A54" s="46"/>
      <c r="B54" s="46" t="s">
        <v>48</v>
      </c>
      <c r="C54" s="45"/>
      <c r="D54" s="65"/>
      <c r="E54" s="66"/>
      <c r="F54" s="65"/>
      <c r="G54" s="65"/>
      <c r="H54" s="65"/>
      <c r="I54" s="67">
        <f t="shared" ref="I54:I60" si="31">SUM(F54:H54)</f>
        <v>0</v>
      </c>
      <c r="J54" s="65"/>
      <c r="K54" s="65"/>
      <c r="L54" s="65"/>
      <c r="M54" s="67">
        <f t="shared" si="26"/>
        <v>0</v>
      </c>
      <c r="N54" s="65"/>
      <c r="O54" s="65"/>
      <c r="P54" s="65"/>
      <c r="Q54" s="67">
        <f t="shared" si="27"/>
        <v>0</v>
      </c>
      <c r="R54" s="65"/>
      <c r="S54" s="65"/>
      <c r="T54" s="6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27000</v>
      </c>
      <c r="Y54" s="67">
        <f t="shared" si="30"/>
        <v>27000</v>
      </c>
    </row>
    <row r="55" spans="1:25" ht="13.2" x14ac:dyDescent="0.25">
      <c r="A55" s="46"/>
      <c r="B55" s="46" t="s">
        <v>49</v>
      </c>
      <c r="C55" s="45"/>
      <c r="D55" s="65"/>
      <c r="E55" s="66"/>
      <c r="F55" s="65"/>
      <c r="G55" s="65"/>
      <c r="H55" s="65"/>
      <c r="I55" s="67">
        <f t="shared" si="31"/>
        <v>0</v>
      </c>
      <c r="J55" s="65"/>
      <c r="K55" s="65"/>
      <c r="L55" s="65"/>
      <c r="M55" s="67">
        <f t="shared" si="26"/>
        <v>0</v>
      </c>
      <c r="N55" s="65"/>
      <c r="O55" s="65"/>
      <c r="P55" s="65"/>
      <c r="Q55" s="67">
        <f t="shared" si="27"/>
        <v>0</v>
      </c>
      <c r="R55" s="65"/>
      <c r="S55" s="65"/>
      <c r="T55" s="6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34200</v>
      </c>
      <c r="Y55" s="67">
        <f t="shared" si="30"/>
        <v>34200</v>
      </c>
    </row>
    <row r="56" spans="1:25" ht="13.2" x14ac:dyDescent="0.25">
      <c r="A56" s="46"/>
      <c r="B56" s="46" t="s">
        <v>50</v>
      </c>
      <c r="C56" s="45"/>
      <c r="D56" s="65"/>
      <c r="E56" s="66"/>
      <c r="F56" s="65"/>
      <c r="G56" s="65"/>
      <c r="H56" s="65"/>
      <c r="I56" s="67">
        <f t="shared" si="31"/>
        <v>0</v>
      </c>
      <c r="J56" s="65"/>
      <c r="K56" s="65"/>
      <c r="L56" s="65"/>
      <c r="M56" s="67">
        <f t="shared" si="26"/>
        <v>0</v>
      </c>
      <c r="N56" s="65"/>
      <c r="O56" s="65"/>
      <c r="P56" s="65"/>
      <c r="Q56" s="67">
        <f t="shared" si="27"/>
        <v>0</v>
      </c>
      <c r="R56" s="65"/>
      <c r="S56" s="65"/>
      <c r="T56" s="6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35000</v>
      </c>
      <c r="Y56" s="67">
        <f t="shared" si="30"/>
        <v>35000</v>
      </c>
    </row>
    <row r="57" spans="1:25" ht="13.2" x14ac:dyDescent="0.25">
      <c r="A57" s="46"/>
      <c r="B57" s="46" t="s">
        <v>51</v>
      </c>
      <c r="C57" s="45"/>
      <c r="D57" s="65"/>
      <c r="E57" s="66"/>
      <c r="F57" s="65"/>
      <c r="G57" s="65"/>
      <c r="H57" s="65"/>
      <c r="I57" s="67">
        <f t="shared" si="31"/>
        <v>0</v>
      </c>
      <c r="J57" s="65"/>
      <c r="K57" s="65"/>
      <c r="L57" s="65"/>
      <c r="M57" s="67">
        <f t="shared" si="26"/>
        <v>0</v>
      </c>
      <c r="N57" s="65"/>
      <c r="O57" s="65"/>
      <c r="P57" s="65"/>
      <c r="Q57" s="67">
        <f t="shared" si="27"/>
        <v>0</v>
      </c>
      <c r="R57" s="65"/>
      <c r="S57" s="65"/>
      <c r="T57" s="6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2000</v>
      </c>
      <c r="Y57" s="67">
        <f t="shared" si="30"/>
        <v>2000</v>
      </c>
    </row>
    <row r="58" spans="1:25" ht="13.2" x14ac:dyDescent="0.25">
      <c r="A58" s="46"/>
      <c r="B58" s="46" t="s">
        <v>52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1200</v>
      </c>
      <c r="Y58" s="67">
        <f t="shared" si="30"/>
        <v>1200</v>
      </c>
    </row>
    <row r="59" spans="1:25" ht="13.2" x14ac:dyDescent="0.25">
      <c r="A59" s="46"/>
      <c r="B59" s="46" t="s">
        <v>53</v>
      </c>
      <c r="C59" s="45"/>
      <c r="D59" s="65"/>
      <c r="E59" s="66"/>
      <c r="F59" s="65"/>
      <c r="G59" s="65"/>
      <c r="H59" s="65"/>
      <c r="I59" s="67">
        <f t="shared" si="31"/>
        <v>0</v>
      </c>
      <c r="J59" s="65"/>
      <c r="K59" s="65"/>
      <c r="L59" s="65"/>
      <c r="M59" s="67">
        <f t="shared" si="26"/>
        <v>0</v>
      </c>
      <c r="N59" s="65"/>
      <c r="O59" s="65"/>
      <c r="P59" s="65"/>
      <c r="Q59" s="67">
        <f t="shared" si="27"/>
        <v>0</v>
      </c>
      <c r="R59" s="65"/>
      <c r="S59" s="65"/>
      <c r="T59" s="65"/>
      <c r="U59" s="67">
        <f t="shared" si="28"/>
        <v>0</v>
      </c>
      <c r="V59" s="45"/>
      <c r="W59" s="55">
        <f t="shared" si="29"/>
        <v>0</v>
      </c>
      <c r="X59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20000</v>
      </c>
      <c r="Y59" s="67">
        <f t="shared" si="30"/>
        <v>20000</v>
      </c>
    </row>
    <row r="60" spans="1:25" ht="13.2" x14ac:dyDescent="0.25">
      <c r="A60" s="46"/>
      <c r="B60" s="56" t="s">
        <v>54</v>
      </c>
      <c r="C60" s="45"/>
      <c r="D60" s="57">
        <f>SUM(D53:D59)</f>
        <v>0</v>
      </c>
      <c r="E60" s="58"/>
      <c r="F60" s="57">
        <f>SUM(F53:F59)</f>
        <v>0</v>
      </c>
      <c r="G60" s="57">
        <f t="shared" ref="G60:H60" si="32">SUM(G53:G59)</f>
        <v>0</v>
      </c>
      <c r="H60" s="57">
        <f t="shared" si="32"/>
        <v>0</v>
      </c>
      <c r="I60" s="57">
        <f t="shared" si="31"/>
        <v>0</v>
      </c>
      <c r="J60" s="57">
        <f>SUM(J53:J59)</f>
        <v>0</v>
      </c>
      <c r="K60" s="57">
        <f t="shared" ref="K60" si="33">SUM(K53:K59)</f>
        <v>0</v>
      </c>
      <c r="L60" s="57">
        <f t="shared" ref="L60" si="34">SUM(L53:L59)</f>
        <v>0</v>
      </c>
      <c r="M60" s="57">
        <f t="shared" si="26"/>
        <v>0</v>
      </c>
      <c r="N60" s="57">
        <f>SUM(N53:N59)</f>
        <v>0</v>
      </c>
      <c r="O60" s="57">
        <f t="shared" ref="O60" si="35">SUM(O53:O59)</f>
        <v>0</v>
      </c>
      <c r="P60" s="57">
        <f t="shared" ref="P60" si="36">SUM(P53:P59)</f>
        <v>0</v>
      </c>
      <c r="Q60" s="57">
        <f t="shared" si="27"/>
        <v>0</v>
      </c>
      <c r="R60" s="57">
        <f>SUM(R53:R59)</f>
        <v>0</v>
      </c>
      <c r="S60" s="57">
        <f t="shared" ref="S60" si="37">SUM(S53:S59)</f>
        <v>0</v>
      </c>
      <c r="T60" s="57">
        <f t="shared" ref="T60" si="38">SUM(T53:T59)</f>
        <v>0</v>
      </c>
      <c r="U60" s="57">
        <f t="shared" si="28"/>
        <v>0</v>
      </c>
      <c r="V60" s="45"/>
      <c r="W60" s="57">
        <f>SUM(W53:W59)</f>
        <v>0</v>
      </c>
      <c r="X60" s="57">
        <f>SUM(X53:X59)</f>
        <v>127400</v>
      </c>
      <c r="Y60" s="57">
        <f t="shared" si="30"/>
        <v>127400</v>
      </c>
    </row>
    <row r="61" spans="1:25" ht="13.2" x14ac:dyDescent="0.25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45"/>
      <c r="W61" s="61"/>
      <c r="X61" s="61"/>
      <c r="Y61" s="61"/>
    </row>
    <row r="62" spans="1:25" ht="13.8" x14ac:dyDescent="0.3">
      <c r="A62" s="68" t="s">
        <v>55</v>
      </c>
      <c r="B62" s="46"/>
      <c r="C62" s="45"/>
      <c r="D62" s="67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5"/>
      <c r="W62" s="67"/>
      <c r="X62" s="67"/>
      <c r="Y62" s="67"/>
    </row>
    <row r="63" spans="1:25" ht="13.2" x14ac:dyDescent="0.25">
      <c r="A63" s="46"/>
      <c r="B63" s="46" t="s">
        <v>56</v>
      </c>
      <c r="C63" s="45"/>
      <c r="D63" s="65"/>
      <c r="E63" s="66"/>
      <c r="F63" s="65"/>
      <c r="G63" s="65"/>
      <c r="H63" s="65"/>
      <c r="I63" s="67">
        <f t="shared" ref="I63:I69" si="39">SUM(F63:H63)</f>
        <v>0</v>
      </c>
      <c r="J63" s="65"/>
      <c r="K63" s="65"/>
      <c r="L63" s="65"/>
      <c r="M63" s="67">
        <f t="shared" ref="M63:M69" si="40">SUM(J63:L63)</f>
        <v>0</v>
      </c>
      <c r="N63" s="65"/>
      <c r="O63" s="65"/>
      <c r="P63" s="65"/>
      <c r="Q63" s="67">
        <f t="shared" ref="Q63:Q69" si="41">SUM(N63:P63)</f>
        <v>0</v>
      </c>
      <c r="R63" s="65"/>
      <c r="S63" s="65"/>
      <c r="T63" s="65"/>
      <c r="U63" s="67">
        <f t="shared" ref="U63:U69" si="42">SUM(R63:T63)</f>
        <v>0</v>
      </c>
      <c r="V63" s="45"/>
      <c r="W63" s="55">
        <f t="shared" ref="W63:W68" si="43">SUM(I63,M63,Q63,U63)</f>
        <v>0</v>
      </c>
      <c r="X63" s="6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164500</v>
      </c>
      <c r="Y63" s="67">
        <f t="shared" ref="Y63:Y71" si="44">X63-W63</f>
        <v>164500</v>
      </c>
    </row>
    <row r="64" spans="1:25" ht="13.2" x14ac:dyDescent="0.25">
      <c r="A64" s="46"/>
      <c r="B64" s="46" t="s">
        <v>57</v>
      </c>
      <c r="C64" s="45"/>
      <c r="D64" s="65"/>
      <c r="E64" s="66"/>
      <c r="F64" s="65"/>
      <c r="G64" s="65"/>
      <c r="H64" s="65"/>
      <c r="I64" s="67">
        <f>SUM(F64:H64)</f>
        <v>0</v>
      </c>
      <c r="J64" s="65"/>
      <c r="K64" s="65"/>
      <c r="L64" s="65"/>
      <c r="M64" s="67">
        <f>SUM(J64:L64)</f>
        <v>0</v>
      </c>
      <c r="N64" s="65"/>
      <c r="O64" s="65"/>
      <c r="P64" s="65"/>
      <c r="Q64" s="67">
        <f>SUM(N64:P64)</f>
        <v>0</v>
      </c>
      <c r="R64" s="65"/>
      <c r="S64" s="65"/>
      <c r="T64" s="65"/>
      <c r="U64" s="67">
        <f>SUM(R64:T64)</f>
        <v>0</v>
      </c>
      <c r="V64" s="45"/>
      <c r="W64" s="55">
        <f>SUM(I64,M64,Q64,U64)</f>
        <v>0</v>
      </c>
      <c r="X64" s="6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0</v>
      </c>
      <c r="Y64" s="67">
        <f>X64-W64</f>
        <v>0</v>
      </c>
    </row>
    <row r="65" spans="1:25" ht="13.2" x14ac:dyDescent="0.25">
      <c r="A65" s="46"/>
      <c r="B65" s="46" t="s">
        <v>161</v>
      </c>
      <c r="C65" s="45"/>
      <c r="D65" s="65"/>
      <c r="E65" s="66"/>
      <c r="F65" s="65"/>
      <c r="G65" s="65"/>
      <c r="H65" s="65"/>
      <c r="I65" s="67">
        <f t="shared" si="39"/>
        <v>0</v>
      </c>
      <c r="J65" s="65"/>
      <c r="K65" s="65"/>
      <c r="L65" s="65"/>
      <c r="M65" s="67">
        <f t="shared" si="40"/>
        <v>0</v>
      </c>
      <c r="N65" s="65"/>
      <c r="O65" s="65"/>
      <c r="P65" s="65"/>
      <c r="Q65" s="67">
        <f t="shared" si="41"/>
        <v>0</v>
      </c>
      <c r="R65" s="65"/>
      <c r="S65" s="65"/>
      <c r="T65" s="65"/>
      <c r="U65" s="67">
        <f t="shared" si="42"/>
        <v>0</v>
      </c>
      <c r="V65" s="45"/>
      <c r="W65" s="55">
        <f t="shared" si="43"/>
        <v>0</v>
      </c>
      <c r="X65" s="6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81793.5</v>
      </c>
      <c r="Y65" s="67">
        <f t="shared" si="44"/>
        <v>81793.5</v>
      </c>
    </row>
    <row r="66" spans="1:25" ht="13.2" x14ac:dyDescent="0.25">
      <c r="A66" s="46"/>
      <c r="B66" s="46" t="s">
        <v>60</v>
      </c>
      <c r="C66" s="45"/>
      <c r="D66" s="65"/>
      <c r="E66" s="66"/>
      <c r="F66" s="65"/>
      <c r="G66" s="65"/>
      <c r="H66" s="65"/>
      <c r="I66" s="67">
        <f t="shared" si="39"/>
        <v>0</v>
      </c>
      <c r="J66" s="65"/>
      <c r="K66" s="65"/>
      <c r="L66" s="65"/>
      <c r="M66" s="67">
        <f t="shared" si="40"/>
        <v>0</v>
      </c>
      <c r="N66" s="65"/>
      <c r="O66" s="65"/>
      <c r="P66" s="65"/>
      <c r="Q66" s="67">
        <f t="shared" si="41"/>
        <v>0</v>
      </c>
      <c r="R66" s="65"/>
      <c r="S66" s="65"/>
      <c r="T66" s="65"/>
      <c r="U66" s="67">
        <f t="shared" si="42"/>
        <v>0</v>
      </c>
      <c r="V66" s="45"/>
      <c r="W66" s="55">
        <f t="shared" si="43"/>
        <v>0</v>
      </c>
      <c r="X66" s="6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0</v>
      </c>
      <c r="Y66" s="67">
        <f t="shared" si="44"/>
        <v>0</v>
      </c>
    </row>
    <row r="67" spans="1:25" ht="13.2" x14ac:dyDescent="0.25">
      <c r="A67" s="46"/>
      <c r="B67" s="46" t="s">
        <v>68</v>
      </c>
      <c r="C67" s="45"/>
      <c r="D67" s="65"/>
      <c r="E67" s="66"/>
      <c r="F67" s="65"/>
      <c r="G67" s="65"/>
      <c r="H67" s="65"/>
      <c r="I67" s="67">
        <f t="shared" si="39"/>
        <v>0</v>
      </c>
      <c r="J67" s="65"/>
      <c r="K67" s="65"/>
      <c r="L67" s="65"/>
      <c r="M67" s="67">
        <f t="shared" si="40"/>
        <v>0</v>
      </c>
      <c r="N67" s="65"/>
      <c r="O67" s="65"/>
      <c r="P67" s="65"/>
      <c r="Q67" s="67">
        <f t="shared" si="41"/>
        <v>0</v>
      </c>
      <c r="R67" s="65"/>
      <c r="S67" s="65"/>
      <c r="T67" s="65"/>
      <c r="U67" s="67">
        <f t="shared" si="42"/>
        <v>0</v>
      </c>
      <c r="V67" s="45"/>
      <c r="W67" s="55">
        <f t="shared" si="43"/>
        <v>0</v>
      </c>
      <c r="X67" s="6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67">
        <f t="shared" si="44"/>
        <v>0</v>
      </c>
    </row>
    <row r="68" spans="1:25" ht="13.2" x14ac:dyDescent="0.25">
      <c r="A68" s="46"/>
      <c r="B68" s="46" t="s">
        <v>61</v>
      </c>
      <c r="C68" s="45"/>
      <c r="D68" s="65"/>
      <c r="E68" s="66"/>
      <c r="F68" s="65"/>
      <c r="G68" s="65"/>
      <c r="H68" s="65"/>
      <c r="I68" s="67">
        <f t="shared" si="39"/>
        <v>0</v>
      </c>
      <c r="J68" s="65"/>
      <c r="K68" s="65"/>
      <c r="L68" s="65"/>
      <c r="M68" s="67">
        <f t="shared" si="40"/>
        <v>0</v>
      </c>
      <c r="N68" s="65"/>
      <c r="O68" s="65"/>
      <c r="P68" s="65"/>
      <c r="Q68" s="67">
        <f t="shared" si="41"/>
        <v>0</v>
      </c>
      <c r="R68" s="65"/>
      <c r="S68" s="65"/>
      <c r="T68" s="65"/>
      <c r="U68" s="67">
        <f t="shared" si="42"/>
        <v>0</v>
      </c>
      <c r="V68" s="45"/>
      <c r="W68" s="55">
        <f t="shared" si="43"/>
        <v>0</v>
      </c>
      <c r="X68" s="6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46100</v>
      </c>
      <c r="Y68" s="67">
        <f t="shared" si="44"/>
        <v>46100</v>
      </c>
    </row>
    <row r="69" spans="1:25" ht="13.2" x14ac:dyDescent="0.25">
      <c r="A69" s="46"/>
      <c r="B69" s="69" t="s">
        <v>62</v>
      </c>
      <c r="C69" s="45"/>
      <c r="D69" s="70">
        <f>SUM(D63:D68)</f>
        <v>0</v>
      </c>
      <c r="E69" s="58"/>
      <c r="F69" s="70">
        <f>SUM(F63:F68)</f>
        <v>0</v>
      </c>
      <c r="G69" s="70">
        <f>SUM(G63:G68)</f>
        <v>0</v>
      </c>
      <c r="H69" s="70">
        <f>SUM(H63:H68)</f>
        <v>0</v>
      </c>
      <c r="I69" s="70">
        <f t="shared" si="39"/>
        <v>0</v>
      </c>
      <c r="J69" s="70">
        <f>SUM(J63:J68)</f>
        <v>0</v>
      </c>
      <c r="K69" s="70">
        <f>SUM(K63:K68)</f>
        <v>0</v>
      </c>
      <c r="L69" s="70">
        <f>SUM(L63:L68)</f>
        <v>0</v>
      </c>
      <c r="M69" s="70">
        <f t="shared" si="40"/>
        <v>0</v>
      </c>
      <c r="N69" s="70">
        <f>SUM(N63:N68)</f>
        <v>0</v>
      </c>
      <c r="O69" s="70">
        <f>SUM(O63:O68)</f>
        <v>0</v>
      </c>
      <c r="P69" s="70">
        <f>SUM(P63:P68)</f>
        <v>0</v>
      </c>
      <c r="Q69" s="70">
        <f t="shared" si="41"/>
        <v>0</v>
      </c>
      <c r="R69" s="70">
        <f>SUM(R63:R68)</f>
        <v>0</v>
      </c>
      <c r="S69" s="70">
        <f>SUM(S63:S68)</f>
        <v>0</v>
      </c>
      <c r="T69" s="70">
        <f>SUM(T63:T68)</f>
        <v>0</v>
      </c>
      <c r="U69" s="70">
        <f t="shared" si="42"/>
        <v>0</v>
      </c>
      <c r="V69" s="45"/>
      <c r="W69" s="70">
        <f>SUM(W63:W68)</f>
        <v>0</v>
      </c>
      <c r="X69" s="70">
        <f>SUM(X63:X68)</f>
        <v>292393.5</v>
      </c>
      <c r="Y69" s="70">
        <f t="shared" si="44"/>
        <v>292393.5</v>
      </c>
    </row>
    <row r="70" spans="1:25" ht="13.2" x14ac:dyDescent="0.25">
      <c r="A70" s="46"/>
      <c r="B70" s="56" t="s">
        <v>63</v>
      </c>
      <c r="C70" s="45"/>
      <c r="D70" s="57">
        <f>D69+D60+D50+D42+D32</f>
        <v>0</v>
      </c>
      <c r="E70" s="58"/>
      <c r="F70" s="57">
        <f t="shared" ref="F70:U70" si="45">F69+F60+F50+F42+F32</f>
        <v>0</v>
      </c>
      <c r="G70" s="57">
        <f t="shared" si="45"/>
        <v>0</v>
      </c>
      <c r="H70" s="57">
        <f t="shared" si="45"/>
        <v>0</v>
      </c>
      <c r="I70" s="57">
        <f t="shared" si="45"/>
        <v>0</v>
      </c>
      <c r="J70" s="57">
        <f t="shared" si="45"/>
        <v>0</v>
      </c>
      <c r="K70" s="57">
        <f t="shared" si="45"/>
        <v>0</v>
      </c>
      <c r="L70" s="57">
        <f t="shared" si="45"/>
        <v>0</v>
      </c>
      <c r="M70" s="57">
        <f t="shared" si="45"/>
        <v>0</v>
      </c>
      <c r="N70" s="57">
        <f t="shared" si="45"/>
        <v>0</v>
      </c>
      <c r="O70" s="57">
        <f t="shared" si="45"/>
        <v>0</v>
      </c>
      <c r="P70" s="57">
        <f t="shared" si="45"/>
        <v>0</v>
      </c>
      <c r="Q70" s="57">
        <f t="shared" si="45"/>
        <v>0</v>
      </c>
      <c r="R70" s="57">
        <f t="shared" si="45"/>
        <v>0</v>
      </c>
      <c r="S70" s="57">
        <f t="shared" si="45"/>
        <v>0</v>
      </c>
      <c r="T70" s="57">
        <f t="shared" si="45"/>
        <v>0</v>
      </c>
      <c r="U70" s="71">
        <f t="shared" si="45"/>
        <v>0</v>
      </c>
      <c r="V70" s="45"/>
      <c r="W70" s="71">
        <f>W69+W60+W50+W42+W32</f>
        <v>0</v>
      </c>
      <c r="X70" s="71">
        <f>X69+X60+X50+X42+X32</f>
        <v>8179306.5</v>
      </c>
      <c r="Y70" s="57">
        <f t="shared" si="44"/>
        <v>8179306.5</v>
      </c>
    </row>
    <row r="71" spans="1:25" ht="12.75" customHeight="1" x14ac:dyDescent="0.25">
      <c r="A71" s="59" t="s">
        <v>64</v>
      </c>
      <c r="B71" s="56"/>
      <c r="C71" s="45"/>
      <c r="D71" s="57">
        <f>D14-D70</f>
        <v>0</v>
      </c>
      <c r="E71" s="58"/>
      <c r="F71" s="57">
        <f t="shared" ref="F71:U71" si="46">F14-F70</f>
        <v>0</v>
      </c>
      <c r="G71" s="57">
        <f t="shared" si="46"/>
        <v>0</v>
      </c>
      <c r="H71" s="57">
        <f t="shared" si="46"/>
        <v>0</v>
      </c>
      <c r="I71" s="57">
        <f t="shared" si="46"/>
        <v>0</v>
      </c>
      <c r="J71" s="57">
        <f t="shared" si="46"/>
        <v>0</v>
      </c>
      <c r="K71" s="57">
        <f t="shared" si="46"/>
        <v>0</v>
      </c>
      <c r="L71" s="57">
        <f t="shared" si="46"/>
        <v>0</v>
      </c>
      <c r="M71" s="57">
        <f t="shared" si="46"/>
        <v>0</v>
      </c>
      <c r="N71" s="57">
        <f t="shared" si="46"/>
        <v>0</v>
      </c>
      <c r="O71" s="57">
        <f t="shared" si="46"/>
        <v>0</v>
      </c>
      <c r="P71" s="57">
        <f t="shared" si="46"/>
        <v>0</v>
      </c>
      <c r="Q71" s="57">
        <f t="shared" si="46"/>
        <v>0</v>
      </c>
      <c r="R71" s="57">
        <f t="shared" si="46"/>
        <v>0</v>
      </c>
      <c r="S71" s="57">
        <f t="shared" si="46"/>
        <v>0</v>
      </c>
      <c r="T71" s="57">
        <f t="shared" si="46"/>
        <v>0</v>
      </c>
      <c r="U71" s="57">
        <f t="shared" si="46"/>
        <v>0</v>
      </c>
      <c r="V71" s="45"/>
      <c r="W71" s="57">
        <f>W14-W70</f>
        <v>0</v>
      </c>
      <c r="X71" s="57">
        <f>X14-X70</f>
        <v>0.5</v>
      </c>
      <c r="Y71" s="57">
        <f t="shared" si="44"/>
        <v>0.5</v>
      </c>
    </row>
    <row r="72" spans="1:25" ht="12.75" customHeight="1" x14ac:dyDescent="0.25">
      <c r="A72" s="59"/>
      <c r="B72" s="53"/>
      <c r="C72" s="45"/>
      <c r="D72" s="72"/>
      <c r="E72" s="58"/>
      <c r="F72" s="72"/>
      <c r="G72" s="72"/>
      <c r="H72" s="72"/>
      <c r="I72" s="58"/>
      <c r="J72" s="72"/>
      <c r="K72" s="72"/>
      <c r="L72" s="72"/>
      <c r="M72" s="58"/>
      <c r="N72" s="72"/>
      <c r="O72" s="72"/>
      <c r="P72" s="72"/>
      <c r="Q72" s="58"/>
      <c r="R72" s="72"/>
      <c r="S72" s="72"/>
      <c r="T72" s="72"/>
      <c r="U72" s="58"/>
      <c r="V72" s="45"/>
      <c r="W72" s="58"/>
      <c r="X72" s="58"/>
      <c r="Y72" s="58"/>
    </row>
    <row r="73" spans="1:25" ht="12.75" customHeight="1" x14ac:dyDescent="0.25">
      <c r="A73" s="46"/>
      <c r="B73" s="46" t="s">
        <v>169</v>
      </c>
      <c r="C73" s="45"/>
      <c r="D73" s="65"/>
      <c r="E73" s="66"/>
      <c r="F73" s="65"/>
      <c r="G73" s="65"/>
      <c r="H73" s="65"/>
      <c r="I73" s="67">
        <f>SUM(F73:H73)</f>
        <v>0</v>
      </c>
      <c r="J73" s="65"/>
      <c r="K73" s="65"/>
      <c r="L73" s="65"/>
      <c r="M73" s="67">
        <f>SUM(J73:L73)</f>
        <v>0</v>
      </c>
      <c r="N73" s="65"/>
      <c r="O73" s="65"/>
      <c r="P73" s="65"/>
      <c r="Q73" s="67">
        <f>SUM(N73:P73)</f>
        <v>0</v>
      </c>
      <c r="R73" s="65"/>
      <c r="S73" s="65"/>
      <c r="T73" s="65"/>
      <c r="U73" s="67">
        <f>SUM(R73:T73)</f>
        <v>0</v>
      </c>
      <c r="V73" s="45"/>
      <c r="W73" s="55">
        <f>SUM(I73,M73,Q73,U73)</f>
        <v>0</v>
      </c>
      <c r="X73" s="55">
        <f>SUM(J73,N73,R73,V73)</f>
        <v>0</v>
      </c>
      <c r="Y73" s="67">
        <f>X73-W73</f>
        <v>0</v>
      </c>
    </row>
    <row r="74" spans="1:25" ht="12.75" customHeight="1" x14ac:dyDescent="0.25">
      <c r="A74" s="46"/>
      <c r="B74" s="46" t="s">
        <v>65</v>
      </c>
      <c r="C74" s="45"/>
      <c r="D74" s="65"/>
      <c r="E74" s="66"/>
      <c r="F74" s="65"/>
      <c r="G74" s="65"/>
      <c r="H74" s="65"/>
      <c r="I74" s="67">
        <f t="shared" ref="I74" si="47">SUM(F74:H74)</f>
        <v>0</v>
      </c>
      <c r="J74" s="65"/>
      <c r="K74" s="65"/>
      <c r="L74" s="65"/>
      <c r="M74" s="67">
        <f t="shared" ref="M74" si="48">SUM(J74:L74)</f>
        <v>0</v>
      </c>
      <c r="N74" s="65"/>
      <c r="O74" s="65"/>
      <c r="P74" s="65"/>
      <c r="Q74" s="67">
        <f t="shared" ref="Q74" si="49">SUM(N74:P74)</f>
        <v>0</v>
      </c>
      <c r="R74" s="65"/>
      <c r="S74" s="65"/>
      <c r="T74" s="65"/>
      <c r="U74" s="67">
        <f t="shared" ref="U74" si="50">SUM(R74:T74)</f>
        <v>0</v>
      </c>
      <c r="V74" s="45"/>
      <c r="W74" s="55">
        <f t="shared" ref="W74:X74" si="51">SUM(I74,M74,Q74,U74)</f>
        <v>0</v>
      </c>
      <c r="X74" s="55">
        <f t="shared" si="51"/>
        <v>0</v>
      </c>
      <c r="Y74" s="67">
        <f t="shared" ref="Y74:Y75" si="52">X74-W74</f>
        <v>0</v>
      </c>
    </row>
    <row r="75" spans="1:25" ht="13.2" x14ac:dyDescent="0.25">
      <c r="A75" s="59" t="s">
        <v>66</v>
      </c>
      <c r="B75" s="56"/>
      <c r="C75" s="45"/>
      <c r="D75" s="57">
        <f>D71-D74</f>
        <v>0</v>
      </c>
      <c r="E75" s="58"/>
      <c r="F75" s="57">
        <f t="shared" ref="F75:U75" si="53">F71-F74</f>
        <v>0</v>
      </c>
      <c r="G75" s="57">
        <f t="shared" si="53"/>
        <v>0</v>
      </c>
      <c r="H75" s="57">
        <f t="shared" si="53"/>
        <v>0</v>
      </c>
      <c r="I75" s="57">
        <f t="shared" si="53"/>
        <v>0</v>
      </c>
      <c r="J75" s="57">
        <f t="shared" si="53"/>
        <v>0</v>
      </c>
      <c r="K75" s="57">
        <f t="shared" si="53"/>
        <v>0</v>
      </c>
      <c r="L75" s="57">
        <f t="shared" si="53"/>
        <v>0</v>
      </c>
      <c r="M75" s="57">
        <f t="shared" si="53"/>
        <v>0</v>
      </c>
      <c r="N75" s="57">
        <f t="shared" si="53"/>
        <v>0</v>
      </c>
      <c r="O75" s="57">
        <f t="shared" si="53"/>
        <v>0</v>
      </c>
      <c r="P75" s="57">
        <f t="shared" si="53"/>
        <v>0</v>
      </c>
      <c r="Q75" s="57">
        <f t="shared" si="53"/>
        <v>0</v>
      </c>
      <c r="R75" s="57">
        <f t="shared" si="53"/>
        <v>0</v>
      </c>
      <c r="S75" s="57">
        <f t="shared" si="53"/>
        <v>0</v>
      </c>
      <c r="T75" s="57">
        <f t="shared" si="53"/>
        <v>0</v>
      </c>
      <c r="U75" s="57">
        <f t="shared" si="53"/>
        <v>0</v>
      </c>
      <c r="V75" s="45"/>
      <c r="W75" s="57">
        <f>W71-W74</f>
        <v>0</v>
      </c>
      <c r="X75" s="57">
        <f>X71-X74</f>
        <v>0.5</v>
      </c>
      <c r="Y75" s="80">
        <f t="shared" si="52"/>
        <v>0.5</v>
      </c>
    </row>
    <row r="77" spans="1:25" ht="12.75" customHeight="1" x14ac:dyDescent="0.25">
      <c r="A77" s="53" t="s">
        <v>162</v>
      </c>
    </row>
    <row r="78" spans="1:25" ht="12.75" customHeight="1" x14ac:dyDescent="0.25">
      <c r="B78" s="43" t="s">
        <v>163</v>
      </c>
      <c r="D78" s="65"/>
      <c r="F78" s="65"/>
      <c r="G78" s="65"/>
      <c r="H78" s="65"/>
      <c r="I78" s="67">
        <f t="shared" ref="I78:I81" si="54">SUM(F78:H78)</f>
        <v>0</v>
      </c>
      <c r="J78" s="65"/>
      <c r="K78" s="65"/>
      <c r="L78" s="65"/>
      <c r="M78" s="67">
        <f t="shared" ref="M78:M81" si="55">SUM(J78:L78)</f>
        <v>0</v>
      </c>
      <c r="N78" s="65"/>
      <c r="O78" s="65"/>
      <c r="P78" s="65"/>
      <c r="Q78" s="67">
        <f t="shared" ref="Q78:Q81" si="56">SUM(N78:P78)</f>
        <v>0</v>
      </c>
      <c r="R78" s="65"/>
      <c r="S78" s="65"/>
      <c r="T78" s="65"/>
      <c r="U78" s="67">
        <f t="shared" ref="U78:U81" si="57">SUM(R78:T78)</f>
        <v>0</v>
      </c>
    </row>
    <row r="79" spans="1:25" ht="12.75" customHeight="1" x14ac:dyDescent="0.25">
      <c r="B79" s="43" t="s">
        <v>164</v>
      </c>
      <c r="D79" s="65"/>
      <c r="F79" s="65"/>
      <c r="G79" s="65"/>
      <c r="H79" s="65"/>
      <c r="I79" s="67">
        <f t="shared" si="54"/>
        <v>0</v>
      </c>
      <c r="J79" s="65"/>
      <c r="K79" s="65"/>
      <c r="L79" s="65"/>
      <c r="M79" s="67">
        <f t="shared" si="55"/>
        <v>0</v>
      </c>
      <c r="N79" s="65"/>
      <c r="O79" s="65"/>
      <c r="P79" s="65"/>
      <c r="Q79" s="67">
        <f t="shared" si="56"/>
        <v>0</v>
      </c>
      <c r="R79" s="65"/>
      <c r="S79" s="65"/>
      <c r="T79" s="65"/>
      <c r="U79" s="67">
        <f t="shared" si="57"/>
        <v>0</v>
      </c>
    </row>
    <row r="80" spans="1:25" ht="12.75" customHeight="1" x14ac:dyDescent="0.25">
      <c r="B80" s="43" t="s">
        <v>165</v>
      </c>
      <c r="D80" s="65"/>
      <c r="F80" s="65"/>
      <c r="G80" s="65"/>
      <c r="H80" s="65"/>
      <c r="I80" s="67">
        <f t="shared" si="54"/>
        <v>0</v>
      </c>
      <c r="J80" s="65"/>
      <c r="K80" s="65"/>
      <c r="L80" s="65"/>
      <c r="M80" s="67">
        <f t="shared" si="55"/>
        <v>0</v>
      </c>
      <c r="N80" s="65"/>
      <c r="O80" s="65"/>
      <c r="P80" s="65"/>
      <c r="Q80" s="67">
        <f t="shared" si="56"/>
        <v>0</v>
      </c>
      <c r="R80" s="65"/>
      <c r="S80" s="65"/>
      <c r="T80" s="65"/>
      <c r="U80" s="67">
        <f t="shared" si="57"/>
        <v>0</v>
      </c>
    </row>
    <row r="81" spans="1:21" ht="12.75" customHeight="1" x14ac:dyDescent="0.25">
      <c r="A81" s="62" t="s">
        <v>166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7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7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7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09375" defaultRowHeight="13.2" x14ac:dyDescent="0.25"/>
  <cols>
    <col min="1" max="1" width="2" style="74" customWidth="1"/>
    <col min="2" max="2" width="9.109375" style="74"/>
    <col min="3" max="3" width="20.109375" style="74" customWidth="1"/>
    <col min="4" max="4" width="12.33203125" style="74" customWidth="1"/>
    <col min="5" max="5" width="11.33203125" style="74" customWidth="1"/>
    <col min="6" max="6" width="9.109375" style="74"/>
    <col min="7" max="7" width="19.6640625" style="74" customWidth="1"/>
    <col min="8" max="8" width="20" style="74" customWidth="1"/>
    <col min="9" max="9" width="25.109375" style="74" customWidth="1"/>
    <col min="10" max="10" width="27" style="74" customWidth="1"/>
    <col min="11" max="16384" width="9.109375" style="74"/>
  </cols>
  <sheetData>
    <row r="1" spans="1:10" x14ac:dyDescent="0.25">
      <c r="A1" s="73" t="str">
        <f>'Cover Sheet'!A2</f>
        <v>Mary McLeod Bethune Day Academy PCS</v>
      </c>
    </row>
    <row r="2" spans="1:10" x14ac:dyDescent="0.25">
      <c r="A2" s="43" t="str">
        <f>'Cover Sheet'!A8&amp;" "&amp;'Cover Sheet'!$A$9&amp;" Balance Sheet"</f>
        <v>FY17/18 Annual Budget Balance Sheet</v>
      </c>
    </row>
    <row r="3" spans="1:10" x14ac:dyDescent="0.25">
      <c r="B3" s="115"/>
      <c r="C3" s="115"/>
      <c r="D3" s="115"/>
      <c r="E3" s="115"/>
      <c r="F3" s="115"/>
      <c r="G3" s="115"/>
      <c r="H3" s="81"/>
      <c r="I3" s="81"/>
      <c r="J3" s="81"/>
    </row>
    <row r="4" spans="1:10" x14ac:dyDescent="0.25">
      <c r="B4" s="81"/>
      <c r="C4" s="81"/>
      <c r="D4" s="81"/>
      <c r="E4" s="82" t="s">
        <v>145</v>
      </c>
      <c r="F4" s="83"/>
      <c r="G4" s="82" t="s">
        <v>113</v>
      </c>
      <c r="H4" s="82" t="s">
        <v>114</v>
      </c>
      <c r="I4" s="82" t="s">
        <v>115</v>
      </c>
      <c r="J4" s="82" t="s">
        <v>116</v>
      </c>
    </row>
    <row r="5" spans="1:10" ht="13.8" thickBot="1" x14ac:dyDescent="0.3">
      <c r="B5" s="81"/>
      <c r="C5" s="81"/>
      <c r="D5" s="81"/>
      <c r="E5" s="84" t="s">
        <v>182</v>
      </c>
      <c r="F5" s="85"/>
      <c r="G5" s="84" t="s">
        <v>117</v>
      </c>
      <c r="H5" s="84" t="s">
        <v>118</v>
      </c>
      <c r="I5" s="84" t="s">
        <v>119</v>
      </c>
      <c r="J5" s="84" t="s">
        <v>120</v>
      </c>
    </row>
    <row r="6" spans="1:10" x14ac:dyDescent="0.25">
      <c r="A6" s="97" t="s">
        <v>121</v>
      </c>
      <c r="B6" s="86"/>
      <c r="C6" s="86"/>
      <c r="E6" s="87"/>
      <c r="F6" s="85"/>
      <c r="G6" s="87"/>
      <c r="H6" s="87"/>
      <c r="I6" s="87"/>
      <c r="J6" s="87"/>
    </row>
    <row r="7" spans="1:10" x14ac:dyDescent="0.25"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25">
      <c r="B8" s="94" t="s">
        <v>155</v>
      </c>
      <c r="C8" s="88"/>
      <c r="D8" s="86"/>
      <c r="E8" s="89"/>
      <c r="F8" s="89"/>
      <c r="G8" s="90"/>
      <c r="H8" s="90"/>
      <c r="I8" s="90"/>
      <c r="J8" s="90"/>
    </row>
    <row r="9" spans="1:10" x14ac:dyDescent="0.25">
      <c r="B9" s="98" t="s">
        <v>122</v>
      </c>
      <c r="D9" s="91"/>
      <c r="E9" s="65">
        <v>0</v>
      </c>
      <c r="F9" s="92"/>
      <c r="G9" s="65">
        <v>0</v>
      </c>
      <c r="H9" s="65">
        <v>0</v>
      </c>
      <c r="I9" s="65">
        <v>0</v>
      </c>
      <c r="J9" s="65">
        <v>0</v>
      </c>
    </row>
    <row r="10" spans="1:10" x14ac:dyDescent="0.25">
      <c r="B10" s="98" t="s">
        <v>123</v>
      </c>
      <c r="D10" s="91"/>
      <c r="E10" s="65">
        <v>0</v>
      </c>
      <c r="F10" s="93"/>
      <c r="G10" s="65">
        <v>0</v>
      </c>
      <c r="H10" s="65">
        <v>0</v>
      </c>
      <c r="I10" s="65">
        <v>0</v>
      </c>
      <c r="J10" s="65">
        <v>0</v>
      </c>
    </row>
    <row r="11" spans="1:10" x14ac:dyDescent="0.25">
      <c r="B11" s="98" t="s">
        <v>142</v>
      </c>
      <c r="D11" s="91"/>
      <c r="E11" s="65">
        <v>0</v>
      </c>
      <c r="F11" s="93"/>
      <c r="G11" s="65">
        <v>0</v>
      </c>
      <c r="H11" s="65">
        <v>0</v>
      </c>
      <c r="I11" s="65">
        <v>0</v>
      </c>
      <c r="J11" s="65">
        <v>0</v>
      </c>
    </row>
    <row r="12" spans="1:10" x14ac:dyDescent="0.25">
      <c r="B12" s="98" t="s">
        <v>141</v>
      </c>
      <c r="D12" s="91"/>
      <c r="E12" s="65">
        <v>0</v>
      </c>
      <c r="F12" s="90"/>
      <c r="G12" s="65">
        <v>0</v>
      </c>
      <c r="H12" s="65">
        <v>0</v>
      </c>
      <c r="I12" s="65">
        <v>0</v>
      </c>
      <c r="J12" s="65">
        <v>0</v>
      </c>
    </row>
    <row r="13" spans="1:10" x14ac:dyDescent="0.25">
      <c r="B13" s="94" t="s">
        <v>124</v>
      </c>
      <c r="E13" s="100">
        <f>SUM(E9:E12)</f>
        <v>0</v>
      </c>
      <c r="F13" s="90"/>
      <c r="G13" s="100">
        <f>SUM(G9:G12)</f>
        <v>0</v>
      </c>
      <c r="H13" s="100">
        <f>SUM(H9:H12)</f>
        <v>0</v>
      </c>
      <c r="I13" s="100">
        <f>SUM(I9:I12)</f>
        <v>0</v>
      </c>
      <c r="J13" s="100">
        <f>SUM(J9:J12)</f>
        <v>0</v>
      </c>
    </row>
    <row r="14" spans="1:10" x14ac:dyDescent="0.25"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5">
      <c r="B15" s="97" t="s">
        <v>125</v>
      </c>
      <c r="C15" s="91"/>
      <c r="D15" s="91"/>
      <c r="E15" s="65">
        <v>0</v>
      </c>
      <c r="F15" s="92"/>
      <c r="G15" s="65">
        <v>0</v>
      </c>
      <c r="H15" s="65">
        <v>0</v>
      </c>
      <c r="I15" s="65">
        <v>0</v>
      </c>
      <c r="J15" s="65">
        <v>0</v>
      </c>
    </row>
    <row r="16" spans="1:10" x14ac:dyDescent="0.25"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25">
      <c r="B17" s="97" t="s">
        <v>126</v>
      </c>
      <c r="C17" s="91"/>
      <c r="D17" s="91"/>
      <c r="E17" s="65">
        <v>0</v>
      </c>
      <c r="F17" s="92"/>
      <c r="G17" s="65">
        <v>0</v>
      </c>
      <c r="H17" s="65">
        <v>0</v>
      </c>
      <c r="I17" s="65">
        <v>0</v>
      </c>
      <c r="J17" s="65">
        <v>0</v>
      </c>
    </row>
    <row r="18" spans="1:10" x14ac:dyDescent="0.25"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3.8" thickBot="1" x14ac:dyDescent="0.3">
      <c r="A19" s="94" t="s">
        <v>127</v>
      </c>
      <c r="B19" s="81"/>
      <c r="C19" s="91"/>
      <c r="E19" s="101">
        <f>E13+E15+E17</f>
        <v>0</v>
      </c>
      <c r="F19" s="93"/>
      <c r="G19" s="101">
        <f>G13+G15+G17</f>
        <v>0</v>
      </c>
      <c r="H19" s="101">
        <f>H13+H15+H17</f>
        <v>0</v>
      </c>
      <c r="I19" s="101">
        <f>I13+I15+I17</f>
        <v>0</v>
      </c>
      <c r="J19" s="101">
        <f>J13+J15+J17</f>
        <v>0</v>
      </c>
    </row>
    <row r="20" spans="1:10" ht="13.8" thickTop="1" x14ac:dyDescent="0.25"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 customHeight="1" x14ac:dyDescent="0.25">
      <c r="A21" s="97" t="s">
        <v>128</v>
      </c>
      <c r="B21" s="86"/>
      <c r="C21" s="86"/>
      <c r="E21" s="95"/>
      <c r="F21" s="95"/>
      <c r="G21" s="95"/>
      <c r="H21" s="95"/>
      <c r="I21" s="95"/>
      <c r="J21" s="95"/>
    </row>
    <row r="22" spans="1:10" x14ac:dyDescent="0.25"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25">
      <c r="B23" s="94" t="s">
        <v>156</v>
      </c>
      <c r="C23" s="96"/>
      <c r="D23" s="96"/>
      <c r="E23" s="90"/>
      <c r="F23" s="90"/>
      <c r="G23" s="90"/>
      <c r="H23" s="90"/>
      <c r="I23" s="90"/>
      <c r="J23" s="90"/>
    </row>
    <row r="24" spans="1:10" x14ac:dyDescent="0.25">
      <c r="B24" s="98" t="s">
        <v>130</v>
      </c>
      <c r="D24" s="91"/>
      <c r="E24" s="65">
        <v>0</v>
      </c>
      <c r="F24" s="92"/>
      <c r="G24" s="65">
        <v>0</v>
      </c>
      <c r="H24" s="65">
        <v>0</v>
      </c>
      <c r="I24" s="65">
        <v>0</v>
      </c>
      <c r="J24" s="65">
        <v>0</v>
      </c>
    </row>
    <row r="25" spans="1:10" x14ac:dyDescent="0.25">
      <c r="B25" s="98" t="s">
        <v>129</v>
      </c>
      <c r="D25" s="91"/>
      <c r="E25" s="65">
        <v>0</v>
      </c>
      <c r="F25" s="90"/>
      <c r="G25" s="65">
        <v>0</v>
      </c>
      <c r="H25" s="65">
        <v>0</v>
      </c>
      <c r="I25" s="65">
        <v>0</v>
      </c>
      <c r="J25" s="65">
        <v>0</v>
      </c>
    </row>
    <row r="26" spans="1:10" x14ac:dyDescent="0.25">
      <c r="B26" s="98" t="s">
        <v>138</v>
      </c>
      <c r="D26" s="91"/>
      <c r="E26" s="65">
        <v>0</v>
      </c>
      <c r="F26" s="90"/>
      <c r="G26" s="65">
        <v>0</v>
      </c>
      <c r="H26" s="65">
        <v>0</v>
      </c>
      <c r="I26" s="65">
        <v>0</v>
      </c>
      <c r="J26" s="65">
        <v>0</v>
      </c>
    </row>
    <row r="27" spans="1:10" x14ac:dyDescent="0.25">
      <c r="B27" s="98" t="s">
        <v>131</v>
      </c>
      <c r="D27" s="91"/>
      <c r="E27" s="65">
        <v>0</v>
      </c>
      <c r="F27" s="90"/>
      <c r="G27" s="65">
        <v>0</v>
      </c>
      <c r="H27" s="65">
        <v>0</v>
      </c>
      <c r="I27" s="65">
        <v>0</v>
      </c>
      <c r="J27" s="65">
        <v>0</v>
      </c>
    </row>
    <row r="28" spans="1:10" x14ac:dyDescent="0.25">
      <c r="B28" s="98" t="s">
        <v>140</v>
      </c>
      <c r="D28" s="91"/>
      <c r="E28" s="65">
        <v>0</v>
      </c>
      <c r="F28" s="90"/>
      <c r="G28" s="65">
        <v>0</v>
      </c>
      <c r="H28" s="65">
        <v>0</v>
      </c>
      <c r="I28" s="65">
        <v>0</v>
      </c>
      <c r="J28" s="65">
        <v>0</v>
      </c>
    </row>
    <row r="29" spans="1:10" x14ac:dyDescent="0.25">
      <c r="B29" s="94" t="s">
        <v>132</v>
      </c>
      <c r="E29" s="100">
        <f>SUM(E24:E28)</f>
        <v>0</v>
      </c>
      <c r="F29" s="90"/>
      <c r="G29" s="100">
        <f t="shared" ref="G29:J29" si="0">SUM(G24:G28)</f>
        <v>0</v>
      </c>
      <c r="H29" s="100">
        <f t="shared" si="0"/>
        <v>0</v>
      </c>
      <c r="I29" s="100">
        <f t="shared" si="0"/>
        <v>0</v>
      </c>
      <c r="J29" s="100">
        <f t="shared" si="0"/>
        <v>0</v>
      </c>
    </row>
    <row r="30" spans="1:10" x14ac:dyDescent="0.25">
      <c r="B30" s="94"/>
      <c r="E30" s="90"/>
      <c r="F30" s="90"/>
      <c r="G30" s="90"/>
      <c r="H30" s="90"/>
      <c r="I30" s="90"/>
      <c r="J30" s="90"/>
    </row>
    <row r="31" spans="1:10" x14ac:dyDescent="0.25">
      <c r="B31" s="97" t="s">
        <v>157</v>
      </c>
      <c r="C31" s="81"/>
      <c r="D31" s="81"/>
      <c r="E31" s="81"/>
      <c r="F31" s="81"/>
      <c r="G31" s="81"/>
      <c r="H31" s="81"/>
      <c r="I31" s="81"/>
      <c r="J31" s="81"/>
    </row>
    <row r="32" spans="1:10" x14ac:dyDescent="0.25">
      <c r="B32" s="98" t="s">
        <v>158</v>
      </c>
      <c r="D32" s="81"/>
      <c r="E32" s="65">
        <v>0</v>
      </c>
      <c r="F32" s="92"/>
      <c r="G32" s="65">
        <v>0</v>
      </c>
      <c r="H32" s="65">
        <v>0</v>
      </c>
      <c r="I32" s="65">
        <v>0</v>
      </c>
      <c r="J32" s="65">
        <v>0</v>
      </c>
    </row>
    <row r="33" spans="1:10" x14ac:dyDescent="0.25">
      <c r="B33" s="98" t="s">
        <v>159</v>
      </c>
      <c r="D33" s="81"/>
      <c r="E33" s="65">
        <v>0</v>
      </c>
      <c r="F33" s="90"/>
      <c r="G33" s="65">
        <v>0</v>
      </c>
      <c r="H33" s="65">
        <v>0</v>
      </c>
      <c r="I33" s="65">
        <v>0</v>
      </c>
      <c r="J33" s="65">
        <v>0</v>
      </c>
    </row>
    <row r="34" spans="1:10" x14ac:dyDescent="0.25">
      <c r="B34" s="94" t="s">
        <v>139</v>
      </c>
      <c r="D34" s="91"/>
      <c r="E34" s="100">
        <f>SUM(E32:E33)</f>
        <v>0</v>
      </c>
      <c r="F34" s="90"/>
      <c r="G34" s="100">
        <f t="shared" ref="G34:J34" si="1">SUM(G32:G33)</f>
        <v>0</v>
      </c>
      <c r="H34" s="100">
        <f t="shared" si="1"/>
        <v>0</v>
      </c>
      <c r="I34" s="100">
        <f t="shared" si="1"/>
        <v>0</v>
      </c>
      <c r="J34" s="100">
        <f t="shared" si="1"/>
        <v>0</v>
      </c>
    </row>
    <row r="35" spans="1:10" x14ac:dyDescent="0.25">
      <c r="B35" s="81"/>
      <c r="C35" s="81"/>
      <c r="D35" s="81"/>
      <c r="E35" s="81"/>
      <c r="F35" s="81"/>
      <c r="G35" s="81"/>
      <c r="H35" s="81"/>
      <c r="I35" s="81"/>
      <c r="J35" s="81"/>
    </row>
    <row r="36" spans="1:10" ht="15" x14ac:dyDescent="0.4">
      <c r="B36" s="94" t="s">
        <v>133</v>
      </c>
      <c r="C36" s="81"/>
      <c r="E36" s="102">
        <f>E29+E34</f>
        <v>0</v>
      </c>
      <c r="F36" s="95"/>
      <c r="G36" s="102">
        <f>G29+G34</f>
        <v>0</v>
      </c>
      <c r="H36" s="102">
        <f>H29+H34</f>
        <v>0</v>
      </c>
      <c r="I36" s="102">
        <f>I29+I34</f>
        <v>0</v>
      </c>
      <c r="J36" s="102">
        <f>J29+J34</f>
        <v>0</v>
      </c>
    </row>
    <row r="37" spans="1:10" x14ac:dyDescent="0.25"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25">
      <c r="B38" s="99" t="s">
        <v>160</v>
      </c>
      <c r="C38" s="96"/>
      <c r="D38" s="96"/>
      <c r="E38" s="90"/>
      <c r="F38" s="90"/>
      <c r="G38" s="95"/>
      <c r="H38" s="95"/>
      <c r="I38" s="95"/>
      <c r="J38" s="95"/>
    </row>
    <row r="39" spans="1:10" x14ac:dyDescent="0.25">
      <c r="B39" s="98" t="s">
        <v>134</v>
      </c>
      <c r="D39" s="96"/>
      <c r="E39" s="65">
        <v>0</v>
      </c>
      <c r="F39" s="90"/>
      <c r="G39" s="65">
        <v>0</v>
      </c>
      <c r="H39" s="65">
        <v>0</v>
      </c>
      <c r="I39" s="65">
        <v>0</v>
      </c>
      <c r="J39" s="65">
        <v>0</v>
      </c>
    </row>
    <row r="40" spans="1:10" x14ac:dyDescent="0.25">
      <c r="B40" s="98" t="s">
        <v>135</v>
      </c>
      <c r="D40" s="96"/>
      <c r="E40" s="65">
        <v>0</v>
      </c>
      <c r="F40" s="90"/>
      <c r="G40" s="65">
        <v>0</v>
      </c>
      <c r="H40" s="65">
        <v>0</v>
      </c>
      <c r="I40" s="65">
        <v>0</v>
      </c>
      <c r="J40" s="65">
        <v>0</v>
      </c>
    </row>
    <row r="41" spans="1:10" x14ac:dyDescent="0.25">
      <c r="B41" s="98" t="s">
        <v>167</v>
      </c>
      <c r="D41" s="96"/>
      <c r="E41" s="110">
        <v>0</v>
      </c>
      <c r="F41" s="90"/>
      <c r="G41" s="110">
        <v>0</v>
      </c>
      <c r="H41" s="110">
        <v>0</v>
      </c>
      <c r="I41" s="110">
        <v>0</v>
      </c>
      <c r="J41" s="110">
        <v>0</v>
      </c>
    </row>
    <row r="42" spans="1:10" ht="15" x14ac:dyDescent="0.4">
      <c r="B42" s="94" t="s">
        <v>136</v>
      </c>
      <c r="C42" s="91"/>
      <c r="E42" s="103">
        <f>SUM(E39:E41)</f>
        <v>0</v>
      </c>
      <c r="F42" s="90"/>
      <c r="G42" s="103">
        <f>SUM(G39:G41)</f>
        <v>0</v>
      </c>
      <c r="H42" s="103">
        <f>SUM(H39:H41)</f>
        <v>0</v>
      </c>
      <c r="I42" s="103">
        <f>SUM(I39:I41)</f>
        <v>0</v>
      </c>
      <c r="J42" s="103">
        <f>SUM(J39:J41)</f>
        <v>0</v>
      </c>
    </row>
    <row r="43" spans="1:10" x14ac:dyDescent="0.25"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3.8" thickBot="1" x14ac:dyDescent="0.3">
      <c r="A44" s="94" t="s">
        <v>137</v>
      </c>
      <c r="B44" s="81"/>
      <c r="C44" s="91"/>
      <c r="E44" s="104">
        <f>E36+E42</f>
        <v>0</v>
      </c>
      <c r="F44" s="90"/>
      <c r="G44" s="104">
        <f>G36+G42</f>
        <v>0</v>
      </c>
      <c r="H44" s="104">
        <f>H36+H42</f>
        <v>0</v>
      </c>
      <c r="I44" s="104">
        <f>I36+I42</f>
        <v>0</v>
      </c>
      <c r="J44" s="104">
        <f>J36+J42</f>
        <v>0</v>
      </c>
    </row>
    <row r="45" spans="1:10" ht="13.8" thickTop="1" x14ac:dyDescent="0.25">
      <c r="B45" s="81"/>
      <c r="C45" s="91"/>
      <c r="D45" s="96"/>
      <c r="E45" s="90"/>
      <c r="F45" s="90"/>
      <c r="G45" s="95"/>
      <c r="H45" s="95"/>
      <c r="I45" s="95"/>
      <c r="J45" s="95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msbryson</cp:lastModifiedBy>
  <cp:lastPrinted>2015-03-10T20:29:00Z</cp:lastPrinted>
  <dcterms:created xsi:type="dcterms:W3CDTF">2015-03-09T19:17:40Z</dcterms:created>
  <dcterms:modified xsi:type="dcterms:W3CDTF">2017-06-01T01:00:25Z</dcterms:modified>
</cp:coreProperties>
</file>