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autoCompressPictures="0"/>
  <bookViews>
    <workbookView xWindow="240" yWindow="240" windowWidth="25360" windowHeight="15820"/>
  </bookViews>
  <sheets>
    <sheet name="Cover Sheet" sheetId="6" r:id="rId1"/>
    <sheet name="Enrollment" sheetId="4" r:id="rId2"/>
    <sheet name="Annual Budget" sheetId="5" r:id="rId3"/>
    <sheet name="Statement of Activites" sheetId="1" r:id="rId4"/>
    <sheet name="Statement of Financial Position" sheetId="2" r:id="rId5"/>
    <sheet name="References" sheetId="7" state="hidden" r:id="rId6"/>
  </sheets>
  <externalReferences>
    <externalReference r:id="rId7"/>
    <externalReference r:id="rId8"/>
    <externalReference r:id="rId9"/>
  </externalReferences>
  <definedNames>
    <definedName name="_7027AC9C059748c8A1CB672677814313_UserDefaultSettings_0" hidden="1">#VALUE!</definedName>
    <definedName name="_7027AC9C059748c8A1CB672677814313_UserDefaultSettings_1" hidden="1">"e&gt;_x000D_
    &lt;FontColor&gt;-1&lt;/FontColor&gt;_x000D_
    &lt;FontSize&gt;8&lt;/FontSize&gt;_x000D_
    &lt;FontBold&gt;false&lt;/FontBold&gt;_x000D_
    &lt;FontItalic&gt;false&lt;/FontItalic&gt;_x000D_
    &lt;FontUnderlined&gt;false&lt;/FontUnderlined&gt;_x000D_
  &lt;/TableDimensionCaption&gt;_x000D_
  &lt;TableBandColor&gt;49&lt;/TableBandColor&gt;_x000D_
  &lt;TableBandS"&amp;"ize&gt;2&lt;/TableBandSize&gt;_x000D_
  &lt;TableFormatNonLeafRowMembersBold&gt;false&lt;/TableFormatNonLeafRowMembersBold&gt;_x000D_
  &lt;TableFormatNonLeafColumnMembersBold&gt;false&lt;/TableFormatNonLeafColumnMembersBold&gt;_x000D_
  &lt;TableFormatNonLeafRowCellsBold&gt;false&lt;/TableFormatNonLeafRowCellsBol"&amp;"d&gt;_x000D_
  &lt;TableFormatNonLeafColumnCellsBold&gt;false&lt;/TableFormatNonLeafColumnCellsBold&gt;_x000D_
  &lt;TableGridColor&gt;15&lt;/TableGridColor&gt;_x000D_
  &lt;ChartTableRowAxisLabelDirection&gt;90&lt;/ChartTableRowAxisLabelDirection&gt;_x000D_
&lt;/UserSettings&gt;"</definedName>
    <definedName name="_7027AC9C059748c8A1CB672677814313_UserDefaultSettings_Count" hidden="1">2</definedName>
    <definedName name="a" localSheetId="2">#REF!</definedName>
    <definedName name="a">#REF!</definedName>
    <definedName name="eRateDiscount">[1]Pop!$C$115:$H$115</definedName>
    <definedName name="ERateDiscountTable">[1]Pop!$C$126:$D$131</definedName>
    <definedName name="HTML1_1" hidden="1">"[FCFF3]Sheet1!$A$1:$L$34"</definedName>
    <definedName name="HTML1_10" hidden="1">""</definedName>
    <definedName name="HTML1_11" hidden="1">1</definedName>
    <definedName name="HTML1_12" hidden="1">"Aswath:Adobe SiteMillª 1.0.2:MyHomePage:FCFF3.html"</definedName>
    <definedName name="HTML1_2" hidden="1">1</definedName>
    <definedName name="HTML1_3" hidden="1">"FCFF3"</definedName>
    <definedName name="HTML1_4" hidden="1">"Three-Stage FCFF Model"</definedName>
    <definedName name="HTML1_5" hidden="1">""</definedName>
    <definedName name="HTML1_6" hidden="1">-4146</definedName>
    <definedName name="HTML1_7" hidden="1">-4146</definedName>
    <definedName name="HTML1_8" hidden="1">"10/22/96"</definedName>
    <definedName name="HTML1_9" hidden="1">"Aswath Damodaran"</definedName>
    <definedName name="HTMLCount" hidden="1">1</definedName>
    <definedName name="Infl">'[1]Exp-Per'!$C$8</definedName>
    <definedName name="Inflation">'[2]V. Other Expenses'!$G$173:$Q$173</definedName>
    <definedName name="_xlnm.Print_Area" localSheetId="2">'Annual Budget'!$A:$Y</definedName>
    <definedName name="_xlnm.Print_Area" localSheetId="0">'Cover Sheet'!$A$1:$A$11</definedName>
    <definedName name="_xlnm.Print_Area" localSheetId="3">'Statement of Activites'!$A$1:$Y$75</definedName>
    <definedName name="_xlnm.Print_Area" localSheetId="4">'Statement of Financial Position'!$A$1:$K$46</definedName>
    <definedName name="Scenario" localSheetId="2">[3]Inputs!#REF!</definedName>
    <definedName name="Scenario">[3]Inputs!#REF!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68" i="5" l="1"/>
  <c r="O68" i="5"/>
  <c r="K68" i="5"/>
  <c r="W68" i="5"/>
  <c r="I74" i="1"/>
  <c r="M74" i="1"/>
  <c r="Q74" i="1"/>
  <c r="U74" i="1"/>
  <c r="X74" i="1"/>
  <c r="X73" i="1"/>
  <c r="U73" i="1"/>
  <c r="Q73" i="1"/>
  <c r="M73" i="1"/>
  <c r="I73" i="1"/>
  <c r="W74" i="1"/>
  <c r="Y74" i="1"/>
  <c r="W73" i="1"/>
  <c r="Y73" i="1"/>
  <c r="J42" i="2"/>
  <c r="I42" i="2"/>
  <c r="H42" i="2"/>
  <c r="G42" i="2"/>
  <c r="E42" i="2"/>
  <c r="F14" i="1"/>
  <c r="F69" i="1"/>
  <c r="F60" i="1"/>
  <c r="F50" i="1"/>
  <c r="F42" i="1"/>
  <c r="F32" i="1"/>
  <c r="G14" i="1"/>
  <c r="G69" i="1"/>
  <c r="G60" i="1"/>
  <c r="G50" i="1"/>
  <c r="G42" i="1"/>
  <c r="G32" i="1"/>
  <c r="H14" i="1"/>
  <c r="H69" i="1"/>
  <c r="H60" i="1"/>
  <c r="H50" i="1"/>
  <c r="H42" i="1"/>
  <c r="H32" i="1"/>
  <c r="J14" i="1"/>
  <c r="J69" i="1"/>
  <c r="J60" i="1"/>
  <c r="J50" i="1"/>
  <c r="J42" i="1"/>
  <c r="J32" i="1"/>
  <c r="K14" i="1"/>
  <c r="K69" i="1"/>
  <c r="K60" i="1"/>
  <c r="K50" i="1"/>
  <c r="K42" i="1"/>
  <c r="K32" i="1"/>
  <c r="L14" i="1"/>
  <c r="L69" i="1"/>
  <c r="L60" i="1"/>
  <c r="L50" i="1"/>
  <c r="L42" i="1"/>
  <c r="L32" i="1"/>
  <c r="N14" i="1"/>
  <c r="N69" i="1"/>
  <c r="N60" i="1"/>
  <c r="N50" i="1"/>
  <c r="N42" i="1"/>
  <c r="N32" i="1"/>
  <c r="O14" i="1"/>
  <c r="O69" i="1"/>
  <c r="O60" i="1"/>
  <c r="O50" i="1"/>
  <c r="O42" i="1"/>
  <c r="O32" i="1"/>
  <c r="P14" i="1"/>
  <c r="P69" i="1"/>
  <c r="P60" i="1"/>
  <c r="P50" i="1"/>
  <c r="P42" i="1"/>
  <c r="P32" i="1"/>
  <c r="R14" i="1"/>
  <c r="R69" i="1"/>
  <c r="R60" i="1"/>
  <c r="R50" i="1"/>
  <c r="R42" i="1"/>
  <c r="R32" i="1"/>
  <c r="S14" i="1"/>
  <c r="S69" i="1"/>
  <c r="S60" i="1"/>
  <c r="S50" i="1"/>
  <c r="S42" i="1"/>
  <c r="S32" i="1"/>
  <c r="T14" i="1"/>
  <c r="T69" i="1"/>
  <c r="T60" i="1"/>
  <c r="T50" i="1"/>
  <c r="T42" i="1"/>
  <c r="T32" i="1"/>
  <c r="D14" i="1"/>
  <c r="D69" i="1"/>
  <c r="D60" i="1"/>
  <c r="D50" i="1"/>
  <c r="D42" i="1"/>
  <c r="D32" i="1"/>
  <c r="U80" i="1"/>
  <c r="Q80" i="1"/>
  <c r="M80" i="1"/>
  <c r="I80" i="1"/>
  <c r="U79" i="1"/>
  <c r="Q79" i="1"/>
  <c r="M79" i="1"/>
  <c r="I79" i="1"/>
  <c r="U78" i="1"/>
  <c r="Q78" i="1"/>
  <c r="M78" i="1"/>
  <c r="I78" i="1"/>
  <c r="A2" i="2"/>
  <c r="A2" i="1"/>
  <c r="D60" i="5"/>
  <c r="D50" i="5"/>
  <c r="D42" i="5"/>
  <c r="D33" i="5"/>
  <c r="D15" i="5"/>
  <c r="A2" i="5"/>
  <c r="A2" i="4"/>
  <c r="J34" i="2"/>
  <c r="I34" i="2"/>
  <c r="H34" i="2"/>
  <c r="G34" i="2"/>
  <c r="E34" i="2"/>
  <c r="J29" i="2"/>
  <c r="I29" i="2"/>
  <c r="H29" i="2"/>
  <c r="G29" i="2"/>
  <c r="E29" i="2"/>
  <c r="A1" i="4"/>
  <c r="A1" i="5"/>
  <c r="X67" i="1"/>
  <c r="AA7" i="1"/>
  <c r="A1" i="1"/>
  <c r="A1" i="2"/>
  <c r="D58" i="4"/>
  <c r="D42" i="4"/>
  <c r="D31" i="4"/>
  <c r="D26" i="4"/>
  <c r="D34" i="4"/>
  <c r="D24" i="4"/>
  <c r="B58" i="4"/>
  <c r="B42" i="4"/>
  <c r="B24" i="4"/>
  <c r="D37" i="4"/>
  <c r="D44" i="4"/>
  <c r="U67" i="1"/>
  <c r="Q67" i="1"/>
  <c r="M67" i="1"/>
  <c r="I67" i="1"/>
  <c r="Y68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F33" i="5"/>
  <c r="W74" i="5"/>
  <c r="S74" i="5"/>
  <c r="O74" i="5"/>
  <c r="K74" i="5"/>
  <c r="V70" i="5"/>
  <c r="U70" i="5"/>
  <c r="T70" i="5"/>
  <c r="R70" i="5"/>
  <c r="Q70" i="5"/>
  <c r="P70" i="5"/>
  <c r="N70" i="5"/>
  <c r="M70" i="5"/>
  <c r="L70" i="5"/>
  <c r="J70" i="5"/>
  <c r="I70" i="5"/>
  <c r="H70" i="5"/>
  <c r="D70" i="5"/>
  <c r="D71" i="5"/>
  <c r="D72" i="5"/>
  <c r="D75" i="5"/>
  <c r="W69" i="5"/>
  <c r="S69" i="5"/>
  <c r="O69" i="5"/>
  <c r="K69" i="5"/>
  <c r="W67" i="5"/>
  <c r="S67" i="5"/>
  <c r="O67" i="5"/>
  <c r="K67" i="5"/>
  <c r="W66" i="5"/>
  <c r="S66" i="5"/>
  <c r="O66" i="5"/>
  <c r="K66" i="5"/>
  <c r="W65" i="5"/>
  <c r="S65" i="5"/>
  <c r="O65" i="5"/>
  <c r="K65" i="5"/>
  <c r="W64" i="5"/>
  <c r="S64" i="5"/>
  <c r="O64" i="5"/>
  <c r="K64" i="5"/>
  <c r="W63" i="5"/>
  <c r="S63" i="5"/>
  <c r="O63" i="5"/>
  <c r="K63" i="5"/>
  <c r="V60" i="5"/>
  <c r="U60" i="5"/>
  <c r="T60" i="5"/>
  <c r="R60" i="5"/>
  <c r="Q60" i="5"/>
  <c r="P60" i="5"/>
  <c r="N60" i="5"/>
  <c r="M60" i="5"/>
  <c r="L60" i="5"/>
  <c r="J60" i="5"/>
  <c r="I60" i="5"/>
  <c r="H60" i="5"/>
  <c r="W59" i="5"/>
  <c r="S59" i="5"/>
  <c r="O59" i="5"/>
  <c r="K59" i="5"/>
  <c r="W58" i="5"/>
  <c r="S58" i="5"/>
  <c r="O58" i="5"/>
  <c r="K58" i="5"/>
  <c r="W57" i="5"/>
  <c r="S57" i="5"/>
  <c r="O57" i="5"/>
  <c r="K57" i="5"/>
  <c r="W56" i="5"/>
  <c r="S56" i="5"/>
  <c r="O56" i="5"/>
  <c r="K56" i="5"/>
  <c r="W55" i="5"/>
  <c r="S55" i="5"/>
  <c r="O55" i="5"/>
  <c r="K55" i="5"/>
  <c r="W54" i="5"/>
  <c r="S54" i="5"/>
  <c r="O54" i="5"/>
  <c r="K54" i="5"/>
  <c r="W53" i="5"/>
  <c r="S53" i="5"/>
  <c r="O53" i="5"/>
  <c r="K53" i="5"/>
  <c r="V50" i="5"/>
  <c r="U50" i="5"/>
  <c r="T50" i="5"/>
  <c r="R50" i="5"/>
  <c r="Q50" i="5"/>
  <c r="P50" i="5"/>
  <c r="N50" i="5"/>
  <c r="M50" i="5"/>
  <c r="L50" i="5"/>
  <c r="J50" i="5"/>
  <c r="I50" i="5"/>
  <c r="H50" i="5"/>
  <c r="W49" i="5"/>
  <c r="S49" i="5"/>
  <c r="O49" i="5"/>
  <c r="K49" i="5"/>
  <c r="W48" i="5"/>
  <c r="S48" i="5"/>
  <c r="O48" i="5"/>
  <c r="K48" i="5"/>
  <c r="W47" i="5"/>
  <c r="S47" i="5"/>
  <c r="O47" i="5"/>
  <c r="K47" i="5"/>
  <c r="W46" i="5"/>
  <c r="S46" i="5"/>
  <c r="O46" i="5"/>
  <c r="K46" i="5"/>
  <c r="W45" i="5"/>
  <c r="S45" i="5"/>
  <c r="O45" i="5"/>
  <c r="K45" i="5"/>
  <c r="V42" i="5"/>
  <c r="U42" i="5"/>
  <c r="T42" i="5"/>
  <c r="R42" i="5"/>
  <c r="Q42" i="5"/>
  <c r="P42" i="5"/>
  <c r="N42" i="5"/>
  <c r="M42" i="5"/>
  <c r="L42" i="5"/>
  <c r="J42" i="5"/>
  <c r="I42" i="5"/>
  <c r="H42" i="5"/>
  <c r="W41" i="5"/>
  <c r="S41" i="5"/>
  <c r="O41" i="5"/>
  <c r="K41" i="5"/>
  <c r="W40" i="5"/>
  <c r="S40" i="5"/>
  <c r="O40" i="5"/>
  <c r="K40" i="5"/>
  <c r="W39" i="5"/>
  <c r="S39" i="5"/>
  <c r="O39" i="5"/>
  <c r="K39" i="5"/>
  <c r="W38" i="5"/>
  <c r="S38" i="5"/>
  <c r="O38" i="5"/>
  <c r="K38" i="5"/>
  <c r="W37" i="5"/>
  <c r="S37" i="5"/>
  <c r="O37" i="5"/>
  <c r="K37" i="5"/>
  <c r="W36" i="5"/>
  <c r="S36" i="5"/>
  <c r="O36" i="5"/>
  <c r="K36" i="5"/>
  <c r="V33" i="5"/>
  <c r="U33" i="5"/>
  <c r="T33" i="5"/>
  <c r="R33" i="5"/>
  <c r="Q33" i="5"/>
  <c r="P33" i="5"/>
  <c r="N33" i="5"/>
  <c r="M33" i="5"/>
  <c r="L33" i="5"/>
  <c r="J33" i="5"/>
  <c r="I33" i="5"/>
  <c r="H33" i="5"/>
  <c r="W32" i="5"/>
  <c r="S32" i="5"/>
  <c r="O32" i="5"/>
  <c r="K32" i="5"/>
  <c r="W31" i="5"/>
  <c r="S31" i="5"/>
  <c r="O31" i="5"/>
  <c r="K31" i="5"/>
  <c r="W30" i="5"/>
  <c r="S30" i="5"/>
  <c r="O30" i="5"/>
  <c r="K30" i="5"/>
  <c r="W29" i="5"/>
  <c r="S29" i="5"/>
  <c r="O29" i="5"/>
  <c r="K29" i="5"/>
  <c r="W28" i="5"/>
  <c r="S28" i="5"/>
  <c r="O28" i="5"/>
  <c r="K28" i="5"/>
  <c r="W27" i="5"/>
  <c r="S27" i="5"/>
  <c r="O27" i="5"/>
  <c r="K27" i="5"/>
  <c r="W26" i="5"/>
  <c r="S26" i="5"/>
  <c r="O26" i="5"/>
  <c r="K26" i="5"/>
  <c r="W25" i="5"/>
  <c r="S25" i="5"/>
  <c r="O25" i="5"/>
  <c r="K25" i="5"/>
  <c r="W24" i="5"/>
  <c r="S24" i="5"/>
  <c r="O24" i="5"/>
  <c r="K24" i="5"/>
  <c r="W23" i="5"/>
  <c r="S23" i="5"/>
  <c r="O23" i="5"/>
  <c r="K23" i="5"/>
  <c r="W22" i="5"/>
  <c r="S22" i="5"/>
  <c r="O22" i="5"/>
  <c r="K22" i="5"/>
  <c r="W21" i="5"/>
  <c r="S21" i="5"/>
  <c r="O21" i="5"/>
  <c r="K21" i="5"/>
  <c r="W20" i="5"/>
  <c r="S20" i="5"/>
  <c r="O20" i="5"/>
  <c r="K20" i="5"/>
  <c r="W19" i="5"/>
  <c r="S19" i="5"/>
  <c r="O19" i="5"/>
  <c r="K19" i="5"/>
  <c r="V15" i="5"/>
  <c r="U15" i="5"/>
  <c r="T15" i="5"/>
  <c r="R15" i="5"/>
  <c r="Q15" i="5"/>
  <c r="P15" i="5"/>
  <c r="N15" i="5"/>
  <c r="M15" i="5"/>
  <c r="L15" i="5"/>
  <c r="J15" i="5"/>
  <c r="I15" i="5"/>
  <c r="H15" i="5"/>
  <c r="W14" i="5"/>
  <c r="S14" i="5"/>
  <c r="O14" i="5"/>
  <c r="K14" i="5"/>
  <c r="W13" i="5"/>
  <c r="S13" i="5"/>
  <c r="O13" i="5"/>
  <c r="K13" i="5"/>
  <c r="W12" i="5"/>
  <c r="S12" i="5"/>
  <c r="O12" i="5"/>
  <c r="K12" i="5"/>
  <c r="W11" i="5"/>
  <c r="S11" i="5"/>
  <c r="O11" i="5"/>
  <c r="K11" i="5"/>
  <c r="W10" i="5"/>
  <c r="S10" i="5"/>
  <c r="O10" i="5"/>
  <c r="K10" i="5"/>
  <c r="W9" i="5"/>
  <c r="S9" i="5"/>
  <c r="O9" i="5"/>
  <c r="K9" i="5"/>
  <c r="W8" i="5"/>
  <c r="S8" i="5"/>
  <c r="O8" i="5"/>
  <c r="K8" i="5"/>
  <c r="W7" i="5"/>
  <c r="S7" i="5"/>
  <c r="O7" i="5"/>
  <c r="K7" i="5"/>
  <c r="Y74" i="5"/>
  <c r="Y14" i="5"/>
  <c r="Y21" i="5"/>
  <c r="Y29" i="5"/>
  <c r="Y8" i="5"/>
  <c r="Y9" i="5"/>
  <c r="X8" i="1"/>
  <c r="Y11" i="5"/>
  <c r="X10" i="1"/>
  <c r="X13" i="1"/>
  <c r="Y19" i="5"/>
  <c r="X18" i="1"/>
  <c r="Y20" i="5"/>
  <c r="X19" i="1"/>
  <c r="X24" i="1"/>
  <c r="X28" i="1"/>
  <c r="Y30" i="5"/>
  <c r="X29" i="1"/>
  <c r="Y32" i="5"/>
  <c r="X31" i="1"/>
  <c r="X38" i="1"/>
  <c r="Y40" i="5"/>
  <c r="X39" i="1"/>
  <c r="X45" i="1"/>
  <c r="Y46" i="5"/>
  <c r="X46" i="1"/>
  <c r="Y47" i="5"/>
  <c r="X47" i="1"/>
  <c r="Y48" i="5"/>
  <c r="X48" i="1"/>
  <c r="Y53" i="5"/>
  <c r="X53" i="1"/>
  <c r="Y54" i="5"/>
  <c r="X54" i="1"/>
  <c r="X59" i="1"/>
  <c r="Y63" i="5"/>
  <c r="X63" i="1"/>
  <c r="Y64" i="5"/>
  <c r="X64" i="1"/>
  <c r="Y66" i="5"/>
  <c r="X65" i="1"/>
  <c r="Y67" i="5"/>
  <c r="X66" i="1"/>
  <c r="Y10" i="5"/>
  <c r="Y25" i="5"/>
  <c r="S33" i="5"/>
  <c r="Y39" i="5"/>
  <c r="S42" i="5"/>
  <c r="Y45" i="5"/>
  <c r="Y49" i="5"/>
  <c r="S50" i="5"/>
  <c r="Y55" i="5"/>
  <c r="Y59" i="5"/>
  <c r="S60" i="5"/>
  <c r="S70" i="5"/>
  <c r="S71" i="5"/>
  <c r="Y65" i="5"/>
  <c r="Y69" i="5"/>
  <c r="J71" i="5"/>
  <c r="U71" i="5"/>
  <c r="U72" i="5"/>
  <c r="U75" i="5"/>
  <c r="X9" i="1"/>
  <c r="Y12" i="5"/>
  <c r="X11" i="1"/>
  <c r="Y13" i="5"/>
  <c r="X12" i="1"/>
  <c r="X20" i="1"/>
  <c r="Y22" i="5"/>
  <c r="X21" i="1"/>
  <c r="Y23" i="5"/>
  <c r="X22" i="1"/>
  <c r="Y24" i="5"/>
  <c r="X23" i="1"/>
  <c r="Y26" i="5"/>
  <c r="X25" i="1"/>
  <c r="Y27" i="5"/>
  <c r="X26" i="1"/>
  <c r="Y28" i="5"/>
  <c r="X27" i="1"/>
  <c r="Y31" i="5"/>
  <c r="X30" i="1"/>
  <c r="Y36" i="5"/>
  <c r="X35" i="1"/>
  <c r="Y37" i="5"/>
  <c r="X36" i="1"/>
  <c r="Y38" i="5"/>
  <c r="X37" i="1"/>
  <c r="Y41" i="5"/>
  <c r="X41" i="1"/>
  <c r="X49" i="1"/>
  <c r="X55" i="1"/>
  <c r="Y56" i="5"/>
  <c r="X56" i="1"/>
  <c r="Y57" i="5"/>
  <c r="X57" i="1"/>
  <c r="Y58" i="5"/>
  <c r="X58" i="1"/>
  <c r="X40" i="1"/>
  <c r="X68" i="1"/>
  <c r="X7" i="1"/>
  <c r="Y7" i="5"/>
  <c r="K33" i="5"/>
  <c r="K42" i="5"/>
  <c r="K50" i="5"/>
  <c r="K60" i="5"/>
  <c r="K70" i="5"/>
  <c r="M71" i="5"/>
  <c r="M72" i="5"/>
  <c r="M75" i="5"/>
  <c r="R71" i="5"/>
  <c r="D47" i="4"/>
  <c r="D50" i="4"/>
  <c r="D53" i="4"/>
  <c r="R72" i="5"/>
  <c r="R75" i="5"/>
  <c r="O33" i="5"/>
  <c r="O42" i="5"/>
  <c r="O50" i="5"/>
  <c r="O60" i="5"/>
  <c r="O70" i="5"/>
  <c r="Q71" i="5"/>
  <c r="Q72" i="5"/>
  <c r="Q75" i="5"/>
  <c r="V71" i="5"/>
  <c r="V72" i="5"/>
  <c r="V75" i="5"/>
  <c r="J72" i="5"/>
  <c r="J75" i="5"/>
  <c r="W33" i="5"/>
  <c r="W42" i="5"/>
  <c r="W50" i="5"/>
  <c r="W60" i="5"/>
  <c r="I71" i="5"/>
  <c r="I72" i="5"/>
  <c r="I75" i="5"/>
  <c r="N71" i="5"/>
  <c r="N72" i="5"/>
  <c r="N75" i="5"/>
  <c r="W70" i="5"/>
  <c r="H71" i="5"/>
  <c r="H72" i="5"/>
  <c r="H75" i="5"/>
  <c r="L71" i="5"/>
  <c r="L72" i="5"/>
  <c r="L75" i="5"/>
  <c r="P71" i="5"/>
  <c r="P72" i="5"/>
  <c r="P75" i="5"/>
  <c r="T71" i="5"/>
  <c r="T72" i="5"/>
  <c r="T75" i="5"/>
  <c r="K15" i="5"/>
  <c r="O15" i="5"/>
  <c r="S15" i="5"/>
  <c r="W15" i="5"/>
  <c r="J36" i="2"/>
  <c r="I36" i="2"/>
  <c r="H36" i="2"/>
  <c r="G36" i="2"/>
  <c r="E36" i="2"/>
  <c r="J13" i="2"/>
  <c r="J19" i="2"/>
  <c r="I13" i="2"/>
  <c r="I19" i="2"/>
  <c r="H13" i="2"/>
  <c r="H19" i="2"/>
  <c r="G13" i="2"/>
  <c r="G19" i="2"/>
  <c r="E13" i="2"/>
  <c r="E19" i="2"/>
  <c r="B31" i="4"/>
  <c r="C31" i="4"/>
  <c r="C26" i="4"/>
  <c r="C34" i="4"/>
  <c r="B26" i="4"/>
  <c r="B34" i="4"/>
  <c r="C58" i="4"/>
  <c r="C42" i="4"/>
  <c r="O71" i="5"/>
  <c r="J44" i="2"/>
  <c r="E44" i="2"/>
  <c r="Y42" i="5"/>
  <c r="Y15" i="5"/>
  <c r="Y70" i="5"/>
  <c r="Y33" i="5"/>
  <c r="K71" i="5"/>
  <c r="W71" i="5"/>
  <c r="W72" i="5"/>
  <c r="W75" i="5"/>
  <c r="Y60" i="5"/>
  <c r="Y50" i="5"/>
  <c r="C44" i="4"/>
  <c r="C37" i="4"/>
  <c r="B37" i="4"/>
  <c r="B44" i="4"/>
  <c r="S72" i="5"/>
  <c r="S75" i="5"/>
  <c r="O72" i="5"/>
  <c r="O75" i="5"/>
  <c r="G44" i="2"/>
  <c r="H44" i="2"/>
  <c r="I44" i="2"/>
  <c r="C24" i="4"/>
  <c r="Y71" i="5"/>
  <c r="K72" i="5"/>
  <c r="C53" i="4"/>
  <c r="C47" i="4"/>
  <c r="C50" i="4"/>
  <c r="B47" i="4"/>
  <c r="B50" i="4"/>
  <c r="B53" i="4"/>
  <c r="U68" i="1"/>
  <c r="U66" i="1"/>
  <c r="U65" i="1"/>
  <c r="U40" i="1"/>
  <c r="U64" i="1"/>
  <c r="U63" i="1"/>
  <c r="Q68" i="1"/>
  <c r="Q66" i="1"/>
  <c r="Q65" i="1"/>
  <c r="Q40" i="1"/>
  <c r="Q64" i="1"/>
  <c r="Q63" i="1"/>
  <c r="M68" i="1"/>
  <c r="M66" i="1"/>
  <c r="M65" i="1"/>
  <c r="M40" i="1"/>
  <c r="M64" i="1"/>
  <c r="M63" i="1"/>
  <c r="I68" i="1"/>
  <c r="I66" i="1"/>
  <c r="I65" i="1"/>
  <c r="I40" i="1"/>
  <c r="I64" i="1"/>
  <c r="I63" i="1"/>
  <c r="U59" i="1"/>
  <c r="U58" i="1"/>
  <c r="U57" i="1"/>
  <c r="U56" i="1"/>
  <c r="U55" i="1"/>
  <c r="U54" i="1"/>
  <c r="U53" i="1"/>
  <c r="Q59" i="1"/>
  <c r="Q58" i="1"/>
  <c r="Q57" i="1"/>
  <c r="Q56" i="1"/>
  <c r="Q55" i="1"/>
  <c r="Q54" i="1"/>
  <c r="Q53" i="1"/>
  <c r="M59" i="1"/>
  <c r="M58" i="1"/>
  <c r="M57" i="1"/>
  <c r="M56" i="1"/>
  <c r="M55" i="1"/>
  <c r="M54" i="1"/>
  <c r="M53" i="1"/>
  <c r="I59" i="1"/>
  <c r="I58" i="1"/>
  <c r="I57" i="1"/>
  <c r="I56" i="1"/>
  <c r="I55" i="1"/>
  <c r="I54" i="1"/>
  <c r="I53" i="1"/>
  <c r="U49" i="1"/>
  <c r="U48" i="1"/>
  <c r="U47" i="1"/>
  <c r="U46" i="1"/>
  <c r="U45" i="1"/>
  <c r="Q49" i="1"/>
  <c r="Q48" i="1"/>
  <c r="Q47" i="1"/>
  <c r="Q46" i="1"/>
  <c r="Q45" i="1"/>
  <c r="M49" i="1"/>
  <c r="M48" i="1"/>
  <c r="M47" i="1"/>
  <c r="M46" i="1"/>
  <c r="M45" i="1"/>
  <c r="I45" i="1"/>
  <c r="I49" i="1"/>
  <c r="I48" i="1"/>
  <c r="I47" i="1"/>
  <c r="I46" i="1"/>
  <c r="U41" i="1"/>
  <c r="U39" i="1"/>
  <c r="U38" i="1"/>
  <c r="U37" i="1"/>
  <c r="U36" i="1"/>
  <c r="U35" i="1"/>
  <c r="Q41" i="1"/>
  <c r="Q39" i="1"/>
  <c r="Q38" i="1"/>
  <c r="Q37" i="1"/>
  <c r="Q36" i="1"/>
  <c r="Q35" i="1"/>
  <c r="M41" i="1"/>
  <c r="M39" i="1"/>
  <c r="M38" i="1"/>
  <c r="M37" i="1"/>
  <c r="M36" i="1"/>
  <c r="M35" i="1"/>
  <c r="I41" i="1"/>
  <c r="I39" i="1"/>
  <c r="I38" i="1"/>
  <c r="I37" i="1"/>
  <c r="I36" i="1"/>
  <c r="I35" i="1"/>
  <c r="U13" i="1"/>
  <c r="U12" i="1"/>
  <c r="U11" i="1"/>
  <c r="U10" i="1"/>
  <c r="U9" i="1"/>
  <c r="U8" i="1"/>
  <c r="U7" i="1"/>
  <c r="Q13" i="1"/>
  <c r="Q12" i="1"/>
  <c r="Q11" i="1"/>
  <c r="Q10" i="1"/>
  <c r="Q9" i="1"/>
  <c r="Q8" i="1"/>
  <c r="Q7" i="1"/>
  <c r="M13" i="1"/>
  <c r="M12" i="1"/>
  <c r="M11" i="1"/>
  <c r="M10" i="1"/>
  <c r="M9" i="1"/>
  <c r="M8" i="1"/>
  <c r="M7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9" i="1"/>
  <c r="I10" i="1"/>
  <c r="I13" i="1"/>
  <c r="I12" i="1"/>
  <c r="I11" i="1"/>
  <c r="I8" i="1"/>
  <c r="I7" i="1"/>
  <c r="K75" i="5"/>
  <c r="Y75" i="5"/>
  <c r="Y72" i="5"/>
  <c r="U42" i="1"/>
  <c r="W19" i="1"/>
  <c r="Y19" i="1"/>
  <c r="U32" i="1"/>
  <c r="M69" i="1"/>
  <c r="U14" i="1"/>
  <c r="Q60" i="1"/>
  <c r="M42" i="1"/>
  <c r="M14" i="1"/>
  <c r="I60" i="1"/>
  <c r="Q32" i="1"/>
  <c r="U60" i="1"/>
  <c r="Q14" i="1"/>
  <c r="W9" i="1"/>
  <c r="Y9" i="1"/>
  <c r="W13" i="1"/>
  <c r="Y13" i="1"/>
  <c r="W36" i="1"/>
  <c r="Y36" i="1"/>
  <c r="W58" i="1"/>
  <c r="Y58" i="1"/>
  <c r="D70" i="1"/>
  <c r="D71" i="1"/>
  <c r="D75" i="1"/>
  <c r="U50" i="1"/>
  <c r="Q69" i="1"/>
  <c r="Q50" i="1"/>
  <c r="I32" i="1"/>
  <c r="Q42" i="1"/>
  <c r="I14" i="1"/>
  <c r="W37" i="1"/>
  <c r="Y37" i="1"/>
  <c r="W46" i="1"/>
  <c r="Y46" i="1"/>
  <c r="T70" i="1"/>
  <c r="T71" i="1"/>
  <c r="T75" i="1"/>
  <c r="W7" i="1"/>
  <c r="Y7" i="1"/>
  <c r="H70" i="1"/>
  <c r="H71" i="1"/>
  <c r="H75" i="1"/>
  <c r="I42" i="1"/>
  <c r="F70" i="1"/>
  <c r="F71" i="1"/>
  <c r="F75" i="1"/>
  <c r="M60" i="1"/>
  <c r="R70" i="1"/>
  <c r="R71" i="1"/>
  <c r="R75" i="1"/>
  <c r="G70" i="1"/>
  <c r="G71" i="1"/>
  <c r="G75" i="1"/>
  <c r="I69" i="1"/>
  <c r="W40" i="1"/>
  <c r="Y40" i="1"/>
  <c r="P70" i="1"/>
  <c r="P71" i="1"/>
  <c r="P75" i="1"/>
  <c r="N70" i="1"/>
  <c r="N71" i="1"/>
  <c r="N75" i="1"/>
  <c r="L70" i="1"/>
  <c r="L71" i="1"/>
  <c r="L75" i="1"/>
  <c r="M32" i="1"/>
  <c r="K70" i="1"/>
  <c r="K71" i="1"/>
  <c r="K75" i="1"/>
  <c r="M50" i="1"/>
  <c r="I50" i="1"/>
  <c r="W23" i="1"/>
  <c r="Y23" i="1"/>
  <c r="W27" i="1"/>
  <c r="Y27" i="1"/>
  <c r="W31" i="1"/>
  <c r="Y31" i="1"/>
  <c r="W21" i="1"/>
  <c r="Y21" i="1"/>
  <c r="W25" i="1"/>
  <c r="Y25" i="1"/>
  <c r="W29" i="1"/>
  <c r="Y29" i="1"/>
  <c r="W35" i="1"/>
  <c r="Y35" i="1"/>
  <c r="W39" i="1"/>
  <c r="Y39" i="1"/>
  <c r="W45" i="1"/>
  <c r="Y45" i="1"/>
  <c r="W48" i="1"/>
  <c r="Y48" i="1"/>
  <c r="W63" i="1"/>
  <c r="Y63" i="1"/>
  <c r="W66" i="1"/>
  <c r="Y66" i="1"/>
  <c r="W67" i="1"/>
  <c r="Y67" i="1"/>
  <c r="W12" i="1"/>
  <c r="Y12" i="1"/>
  <c r="W18" i="1"/>
  <c r="Y18" i="1"/>
  <c r="W22" i="1"/>
  <c r="Y22" i="1"/>
  <c r="W26" i="1"/>
  <c r="Y26" i="1"/>
  <c r="W30" i="1"/>
  <c r="Y30" i="1"/>
  <c r="W20" i="1"/>
  <c r="Y20" i="1"/>
  <c r="W28" i="1"/>
  <c r="Y28" i="1"/>
  <c r="W11" i="1"/>
  <c r="Y11" i="1"/>
  <c r="W38" i="1"/>
  <c r="Y38" i="1"/>
  <c r="W41" i="1"/>
  <c r="Y41" i="1"/>
  <c r="W49" i="1"/>
  <c r="Y49" i="1"/>
  <c r="W56" i="1"/>
  <c r="Y56" i="1"/>
  <c r="W53" i="1"/>
  <c r="Y53" i="1"/>
  <c r="W54" i="1"/>
  <c r="Y54" i="1"/>
  <c r="W59" i="1"/>
  <c r="Y59" i="1"/>
  <c r="W65" i="1"/>
  <c r="Y65" i="1"/>
  <c r="W64" i="1"/>
  <c r="Y64" i="1"/>
  <c r="W68" i="1"/>
  <c r="Y68" i="1"/>
  <c r="W57" i="1"/>
  <c r="Y57" i="1"/>
  <c r="W55" i="1"/>
  <c r="Y55" i="1"/>
  <c r="W8" i="1"/>
  <c r="Y8" i="1"/>
  <c r="W10" i="1"/>
  <c r="Y10" i="1"/>
  <c r="W24" i="1"/>
  <c r="Y24" i="1"/>
  <c r="W47" i="1"/>
  <c r="Y47" i="1"/>
  <c r="X14" i="1"/>
  <c r="O70" i="1"/>
  <c r="O71" i="1"/>
  <c r="O75" i="1"/>
  <c r="S70" i="1"/>
  <c r="S71" i="1"/>
  <c r="S75" i="1"/>
  <c r="J70" i="1"/>
  <c r="J71" i="1"/>
  <c r="J75" i="1"/>
  <c r="U69" i="1"/>
  <c r="X60" i="1"/>
  <c r="X42" i="1"/>
  <c r="X50" i="1"/>
  <c r="X69" i="1"/>
  <c r="X32" i="1"/>
  <c r="M70" i="1"/>
  <c r="M71" i="1"/>
  <c r="M75" i="1"/>
  <c r="N81" i="1"/>
  <c r="G81" i="1"/>
  <c r="D81" i="1"/>
  <c r="K81" i="1"/>
  <c r="P81" i="1"/>
  <c r="R81" i="1"/>
  <c r="H81" i="1"/>
  <c r="J81" i="1"/>
  <c r="O81" i="1"/>
  <c r="S81" i="1"/>
  <c r="L81" i="1"/>
  <c r="F81" i="1"/>
  <c r="T81" i="1"/>
  <c r="Q70" i="1"/>
  <c r="I70" i="1"/>
  <c r="I71" i="1"/>
  <c r="I75" i="1"/>
  <c r="U70" i="1"/>
  <c r="W69" i="1"/>
  <c r="Y69" i="1"/>
  <c r="W60" i="1"/>
  <c r="Y60" i="1"/>
  <c r="W32" i="1"/>
  <c r="Y32" i="1"/>
  <c r="W42" i="1"/>
  <c r="Y42" i="1"/>
  <c r="W50" i="1"/>
  <c r="Y50" i="1"/>
  <c r="W14" i="1"/>
  <c r="X70" i="1"/>
  <c r="X71" i="1"/>
  <c r="X75" i="1"/>
  <c r="M81" i="1"/>
  <c r="U81" i="1"/>
  <c r="Q81" i="1"/>
  <c r="I81" i="1"/>
  <c r="U71" i="1"/>
  <c r="U75" i="1"/>
  <c r="Q71" i="1"/>
  <c r="Q75" i="1"/>
  <c r="W70" i="1"/>
  <c r="Y14" i="1"/>
  <c r="W71" i="1"/>
  <c r="Y70" i="1"/>
  <c r="Y71" i="1"/>
  <c r="W75" i="1"/>
  <c r="Y75" i="1"/>
</calcChain>
</file>

<file path=xl/comments1.xml><?xml version="1.0" encoding="utf-8"?>
<comments xmlns="http://schemas.openxmlformats.org/spreadsheetml/2006/main">
  <authors>
    <author>Whitney Jones</author>
  </authors>
  <commentList>
    <comment ref="C4" authorId="0">
      <text>
        <r>
          <rPr>
            <sz val="9"/>
            <color indexed="81"/>
            <rFont val="Tahoma"/>
            <family val="2"/>
          </rPr>
          <t>These should be the enrollment numbers used to forecast revenues and expenses, regardless of the official projection (on which Quarter 1 UPSFF payments are based).</t>
        </r>
      </text>
    </comment>
  </commentList>
</comments>
</file>

<file path=xl/comments2.xml><?xml version="1.0" encoding="utf-8"?>
<comments xmlns="http://schemas.openxmlformats.org/spreadsheetml/2006/main">
  <authors>
    <author>Whitney Jones</author>
  </authors>
  <commentList>
    <comment ref="B17" authorId="0">
      <text>
        <r>
          <rPr>
            <sz val="9"/>
            <color indexed="81"/>
            <rFont val="Tahoma"/>
            <family val="2"/>
          </rPr>
          <t xml:space="preserve">Deposits, amortized expenses, restricted cash balances, etc. </t>
        </r>
      </text>
    </comment>
    <comment ref="B33" authorId="0">
      <text>
        <r>
          <rPr>
            <sz val="9"/>
            <color indexed="81"/>
            <rFont val="Tahoma"/>
            <family val="2"/>
          </rPr>
          <t xml:space="preserve">Deferred rent, lease obligations, etc. </t>
        </r>
      </text>
    </comment>
  </commentList>
</comments>
</file>

<file path=xl/sharedStrings.xml><?xml version="1.0" encoding="utf-8"?>
<sst xmlns="http://schemas.openxmlformats.org/spreadsheetml/2006/main" count="291" uniqueCount="189">
  <si>
    <t>Year to Date</t>
  </si>
  <si>
    <t>Actual</t>
  </si>
  <si>
    <t>Budget</t>
  </si>
  <si>
    <t>Variance</t>
  </si>
  <si>
    <t>REVENUE</t>
  </si>
  <si>
    <t>Per Pupil Charter Payments</t>
  </si>
  <si>
    <t>Per Pupil Summer School</t>
  </si>
  <si>
    <t>Per Pupil Facilities Allowance</t>
  </si>
  <si>
    <t>Federal Entitlements</t>
  </si>
  <si>
    <t>Other Government Funding/Grants</t>
  </si>
  <si>
    <t>Private Grants and Donations</t>
  </si>
  <si>
    <t>Activity Fees</t>
  </si>
  <si>
    <t>Other Income</t>
  </si>
  <si>
    <t>TOTAL REVENUES</t>
  </si>
  <si>
    <t>ORDINARY EXPENSE</t>
  </si>
  <si>
    <t>Personnel Salaries and Benefits</t>
  </si>
  <si>
    <t>Principal/Executive Salary</t>
  </si>
  <si>
    <t>Teachers Salaries</t>
  </si>
  <si>
    <t>Special Education Salaries</t>
  </si>
  <si>
    <t>Summer School Salaries</t>
  </si>
  <si>
    <t>Teacher Aides/Assistants Salaries</t>
  </si>
  <si>
    <t>Before/After Care Salaries</t>
  </si>
  <si>
    <t>Other Education Professionals Salaries</t>
  </si>
  <si>
    <t>Business/Operations Salaries</t>
  </si>
  <si>
    <t>Clerical Salaries</t>
  </si>
  <si>
    <t>Custodial Salaries</t>
  </si>
  <si>
    <t>Other Staff Salaries</t>
  </si>
  <si>
    <t>Employee Benefits</t>
  </si>
  <si>
    <t xml:space="preserve">Contracted Staff </t>
  </si>
  <si>
    <t>Staff Development Expense</t>
  </si>
  <si>
    <t>Subtotal: Personnel Expense</t>
  </si>
  <si>
    <t>Direct Student Expense</t>
  </si>
  <si>
    <t>Textbooks</t>
  </si>
  <si>
    <t>Student Supplies and Materials</t>
  </si>
  <si>
    <t>Library and Media Center Materials</t>
  </si>
  <si>
    <t>Student Assessment Materials</t>
  </si>
  <si>
    <t>Contracted Student Services</t>
  </si>
  <si>
    <t>Miscellaneous Student Expense</t>
  </si>
  <si>
    <t>Subtotal: Direct Student Expense</t>
  </si>
  <si>
    <t>Occupancy Expenses</t>
  </si>
  <si>
    <t>Rent</t>
  </si>
  <si>
    <t>Building Maintenance and Repairs</t>
  </si>
  <si>
    <t>Utilities</t>
  </si>
  <si>
    <t>Janitorial Supplies</t>
  </si>
  <si>
    <t>Contracted Building Services</t>
  </si>
  <si>
    <t>Subtotal: Occupancy Expenses</t>
  </si>
  <si>
    <t>Office Expenses</t>
  </si>
  <si>
    <t>Office Supplies and Materials</t>
  </si>
  <si>
    <t>Office Equipment Rental and Maintenance</t>
  </si>
  <si>
    <t>Telephone/Telecommunications</t>
  </si>
  <si>
    <t>Legal, Accounting and Payroll Services</t>
  </si>
  <si>
    <t>Printing and Copying</t>
  </si>
  <si>
    <t>Postage and Shipping</t>
  </si>
  <si>
    <t>Other</t>
  </si>
  <si>
    <t>Subtotal: Office Expenses</t>
  </si>
  <si>
    <t>General Expenses</t>
  </si>
  <si>
    <t>Insurance</t>
  </si>
  <si>
    <t>Transportation</t>
  </si>
  <si>
    <t>Food Service</t>
  </si>
  <si>
    <t>Administration Fee (to PCSB)</t>
  </si>
  <si>
    <t>Management Fee</t>
  </si>
  <si>
    <t>Other General Expense</t>
  </si>
  <si>
    <t>Subtotal: General Expenses</t>
  </si>
  <si>
    <t>TOTAL ORDINARY EXPENSES</t>
  </si>
  <si>
    <t>NET ORDINARY INCOME</t>
  </si>
  <si>
    <t>Depreciation Expense</t>
  </si>
  <si>
    <t>NET INCOME</t>
  </si>
  <si>
    <t>Actuals</t>
  </si>
  <si>
    <t>Interest Expense</t>
  </si>
  <si>
    <t>General Education</t>
  </si>
  <si>
    <t>Pre-Kindergarten 3</t>
  </si>
  <si>
    <t>Pre-Kindergarten 4</t>
  </si>
  <si>
    <t>Kindergarten</t>
  </si>
  <si>
    <t>Grades 1</t>
  </si>
  <si>
    <t>Grades 2</t>
  </si>
  <si>
    <t>Grades 3</t>
  </si>
  <si>
    <t>Grades 4</t>
  </si>
  <si>
    <t>Grades 5</t>
  </si>
  <si>
    <t>Grades 6</t>
  </si>
  <si>
    <t>Grades 7</t>
  </si>
  <si>
    <t>Grades 8</t>
  </si>
  <si>
    <t>Grades 9</t>
  </si>
  <si>
    <t>Grades 10</t>
  </si>
  <si>
    <t>Grades 11</t>
  </si>
  <si>
    <t>Grades 12</t>
  </si>
  <si>
    <t>Alternative</t>
  </si>
  <si>
    <t>Special Ed Schools</t>
  </si>
  <si>
    <t>Adult</t>
  </si>
  <si>
    <t>Subtotal General Education</t>
  </si>
  <si>
    <t>Special Education</t>
  </si>
  <si>
    <t>Level 1</t>
  </si>
  <si>
    <t>Level 2</t>
  </si>
  <si>
    <t>Level 3</t>
  </si>
  <si>
    <t>Level 4</t>
  </si>
  <si>
    <t>Subtotal  for Special Ed</t>
  </si>
  <si>
    <t>English Language Learners</t>
  </si>
  <si>
    <t>Subtotal - ELL</t>
  </si>
  <si>
    <t>Special Education-Residential</t>
  </si>
  <si>
    <t>Level 1 Residential</t>
  </si>
  <si>
    <t>Level 2 Residential</t>
  </si>
  <si>
    <t>Level 3 Residential</t>
  </si>
  <si>
    <t>Level 4 Residential</t>
  </si>
  <si>
    <t>Subtotal  for Special Ed Residential</t>
  </si>
  <si>
    <t>English as a Second Language Residential</t>
  </si>
  <si>
    <t>LEP/NEP Residential</t>
  </si>
  <si>
    <t>Residential</t>
  </si>
  <si>
    <t>Special Education Add-ons (ESY)</t>
  </si>
  <si>
    <t>Level 1 ESY</t>
  </si>
  <si>
    <t>Level 2 ESY</t>
  </si>
  <si>
    <t>Level 3 ESY</t>
  </si>
  <si>
    <t>Level 4 ESY</t>
  </si>
  <si>
    <t>Subtotal  for Special Ed - ESY</t>
  </si>
  <si>
    <t>Previous Year's Enrollment</t>
  </si>
  <si>
    <t>Q1</t>
  </si>
  <si>
    <t>Q2</t>
  </si>
  <si>
    <t>Q3</t>
  </si>
  <si>
    <t>Q4</t>
  </si>
  <si>
    <t>As of 9/30</t>
  </si>
  <si>
    <t>As of 12/31</t>
  </si>
  <si>
    <t>As of 3/31</t>
  </si>
  <si>
    <t>As of 6/30</t>
  </si>
  <si>
    <t>ASSETS</t>
  </si>
  <si>
    <t xml:space="preserve">Cash and cash equivalents </t>
  </si>
  <si>
    <t>Accounts receivables</t>
  </si>
  <si>
    <t>TOTAL CURRENT ASSETS</t>
  </si>
  <si>
    <t>PROPERTY, BUILDING AND EQUIPMENT, net</t>
  </si>
  <si>
    <t>OTHER ASSETS</t>
  </si>
  <si>
    <t>TOTAL ASSETS</t>
  </si>
  <si>
    <t>LIABILITIES AND NET ASSETS</t>
  </si>
  <si>
    <t>Accounts payable and accrued expenses</t>
  </si>
  <si>
    <t>Accrued payroll and benefits</t>
  </si>
  <si>
    <t>Current maturities of long-term debt</t>
  </si>
  <si>
    <t>TOTAL CURRENT LIABILITIES</t>
  </si>
  <si>
    <t>TOTAL LIABILITIES</t>
  </si>
  <si>
    <t>Unrestricted</t>
  </si>
  <si>
    <t>Temporarily restricted</t>
  </si>
  <si>
    <t>TOTAL NET ASSETS</t>
  </si>
  <si>
    <t>TOTAL LIABILITIES AND NET ASSETS</t>
  </si>
  <si>
    <t>Deferred Revenue</t>
  </si>
  <si>
    <t>TOTAL LONG-TERM LIABILITIES</t>
  </si>
  <si>
    <t>Other current liabilities</t>
  </si>
  <si>
    <t>Other current assets</t>
  </si>
  <si>
    <t>Prepaid expenses</t>
  </si>
  <si>
    <t>No. of Positions</t>
  </si>
  <si>
    <t>Annual Budget</t>
  </si>
  <si>
    <t>FY</t>
  </si>
  <si>
    <t>Reporting Period</t>
  </si>
  <si>
    <t>First Quarter</t>
  </si>
  <si>
    <t>Second Quarter</t>
  </si>
  <si>
    <t>Third Quarter</t>
  </si>
  <si>
    <t>Fourth Quarter</t>
  </si>
  <si>
    <t>At-Risk Students</t>
  </si>
  <si>
    <t>At-Risk</t>
  </si>
  <si>
    <t>Audited Enrollment</t>
  </si>
  <si>
    <t>Budgeted Enrollment</t>
  </si>
  <si>
    <t>Current Assets</t>
  </si>
  <si>
    <t>Current Liabilities</t>
  </si>
  <si>
    <t>Long-term Liabilities</t>
  </si>
  <si>
    <t>Long-term debt, net of current portion</t>
  </si>
  <si>
    <t>Other long-term liabilities</t>
  </si>
  <si>
    <t>Net Assets</t>
  </si>
  <si>
    <t>Administrative Fee (to PCSB)</t>
  </si>
  <si>
    <t>CASH FLOW ADJUSTMENTS</t>
  </si>
  <si>
    <t>Operating Activities</t>
  </si>
  <si>
    <t>Investing Activities</t>
  </si>
  <si>
    <t>Financing Activities</t>
  </si>
  <si>
    <t>NET CASH FLOW</t>
  </si>
  <si>
    <t>Permanently restricted</t>
  </si>
  <si>
    <t>Depreciation (Facility)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</si>
  <si>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</si>
  <si>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</si>
  <si>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</si>
  <si>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</si>
  <si>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</si>
  <si>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</si>
  <si>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</si>
  <si>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</si>
  <si>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</si>
  <si>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</si>
  <si>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</si>
  <si>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</si>
  <si>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Prior Year</t>
  </si>
  <si>
    <t>Current Year</t>
  </si>
  <si>
    <t>Greg Spreeman</t>
  </si>
  <si>
    <t>greg.spreeman@democracyprep.org</t>
  </si>
  <si>
    <t>347-504-5811</t>
  </si>
  <si>
    <t>FY 17-18</t>
  </si>
  <si>
    <t>DC PCSB Annual Budget Template</t>
  </si>
  <si>
    <t>Democracy Prep Congress Heights PCS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</si>
</sst>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_(* #,##0_);_(* \(#,##0\);_(* &quot;-&quot;??_);_(@_)"/>
    <numFmt numFmtId="166" formatCode="_(* #,##0.00_);_(* \(#,##0.00\);_(* &quot;-&quot;??_);_(* @_)"/>
    <numFmt numFmtId="167" formatCode="0.000"/>
    <numFmt numFmtId="168" formatCode="#,##0.000_);[Red]\(#,##0.000\)"/>
    <numFmt numFmtId="169" formatCode="#,##0.0000_);[Red]\(#,##0.0000\)"/>
    <numFmt numFmtId="170" formatCode="0.0000%"/>
    <numFmt numFmtId="171" formatCode="#,##0.00\d_);[Red]\(#,##0.00\d\)"/>
    <numFmt numFmtId="172" formatCode="#,##0.00\x_);[Red]\(#,##0.00\x\)"/>
    <numFmt numFmtId="173" formatCode="#,##0.00%_);[Red]\(#,##0.00%\)"/>
    <numFmt numFmtId="174" formatCode="[$USD]\ #,##0.00_);[Red]\([$USD]\ #,##0.00\)"/>
  </numFmts>
  <fonts count="7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sz val="10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10"/>
      <color indexed="12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</font>
    <font>
      <b/>
      <u val="singleAccounting"/>
      <sz val="8"/>
      <color indexed="8"/>
      <name val="Arial"/>
      <family val="2"/>
    </font>
    <font>
      <sz val="10"/>
      <name val="Arial"/>
      <family val="2"/>
    </font>
    <font>
      <sz val="11"/>
      <name val="Arial Narrow"/>
      <family val="2"/>
    </font>
    <font>
      <i/>
      <sz val="11"/>
      <color indexed="23"/>
      <name val="Calibri"/>
      <family val="2"/>
    </font>
    <font>
      <sz val="8"/>
      <name val="Verdana"/>
      <family val="2"/>
    </font>
    <font>
      <i/>
      <sz val="8"/>
      <color indexed="17"/>
      <name val="Verdana"/>
      <family val="2"/>
    </font>
    <font>
      <b/>
      <sz val="8"/>
      <name val="Verdana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9"/>
      <name val="Symbol"/>
      <family val="1"/>
      <charset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b/>
      <sz val="11"/>
      <color indexed="63"/>
      <name val="Calibri"/>
      <family val="2"/>
    </font>
    <font>
      <b/>
      <sz val="8"/>
      <color indexed="9"/>
      <name val="Verdana"/>
      <family val="2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3"/>
      <color indexed="8"/>
      <name val="Verdan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indexed="81"/>
      <name val="Tahoma"/>
      <family val="2"/>
    </font>
    <font>
      <sz val="10"/>
      <color indexed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name val="Times New Roman"/>
      <family val="1"/>
    </font>
    <font>
      <u val="singleAccounting"/>
      <sz val="10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0"/>
      <color theme="10"/>
      <name val="Times New Roman"/>
    </font>
  </fonts>
  <fills count="6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43"/>
      </patternFill>
    </fill>
    <fill>
      <patternFill patternType="solid">
        <fgColor indexed="62"/>
        <bgColor indexed="64"/>
      </patternFill>
    </fill>
    <fill>
      <patternFill patternType="solid">
        <fgColor indexed="26"/>
      </patternFill>
    </fill>
    <fill>
      <patternFill patternType="solid">
        <fgColor indexed="5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34998626667073579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046">
    <xf numFmtId="0" fontId="0" fillId="0" borderId="0"/>
    <xf numFmtId="43" fontId="4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2" fillId="0" borderId="0"/>
    <xf numFmtId="44" fontId="3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21" fillId="13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1" fillId="17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1" fillId="21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1" fillId="25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9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3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1" fillId="10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1" fillId="14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1" fillId="18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1" fillId="22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6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0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12" fillId="4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16" fillId="7" borderId="8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30" fillId="0" borderId="0" applyAlignment="0"/>
    <xf numFmtId="0" fontId="18" fillId="8" borderId="11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2" fillId="55" borderId="0" applyAlignment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9" fontId="36" fillId="0" borderId="0" applyFill="0" applyBorder="0" applyProtection="0"/>
    <xf numFmtId="170" fontId="36" fillId="0" borderId="0" applyFill="0" applyBorder="0" applyProtection="0"/>
    <xf numFmtId="171" fontId="37" fillId="0" borderId="0" applyFill="0" applyBorder="0" applyProtection="0"/>
    <xf numFmtId="172" fontId="37" fillId="0" borderId="0" applyFill="0" applyBorder="0" applyProtection="0"/>
    <xf numFmtId="40" fontId="37" fillId="0" borderId="0" applyFill="0" applyBorder="0" applyProtection="0"/>
    <xf numFmtId="173" fontId="37" fillId="0" borderId="0" applyFill="0" applyBorder="0" applyProtection="0"/>
    <xf numFmtId="0" fontId="37" fillId="0" borderId="0" applyNumberFormat="0" applyFill="0" applyBorder="0" applyProtection="0"/>
    <xf numFmtId="1" fontId="36" fillId="0" borderId="0" applyFill="0" applyBorder="0" applyProtection="0">
      <alignment horizontal="center"/>
    </xf>
    <xf numFmtId="171" fontId="36" fillId="0" borderId="0" applyFill="0" applyBorder="0" applyProtection="0"/>
    <xf numFmtId="0" fontId="38" fillId="0" borderId="0" applyNumberFormat="0" applyFill="0" applyBorder="0" applyProtection="0"/>
    <xf numFmtId="0" fontId="36" fillId="0" borderId="0" applyNumberFormat="0" applyFill="0" applyBorder="0" applyAlignment="0" applyProtection="0"/>
    <xf numFmtId="172" fontId="36" fillId="0" borderId="0" applyFill="0" applyBorder="0" applyProtection="0"/>
    <xf numFmtId="40" fontId="36" fillId="0" borderId="0" applyFill="0" applyBorder="0" applyProtection="0"/>
    <xf numFmtId="0" fontId="11" fillId="3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173" fontId="36" fillId="0" borderId="0" applyFill="0" applyBorder="0" applyProtection="0"/>
    <xf numFmtId="0" fontId="36" fillId="0" borderId="0" applyNumberFormat="0" applyFill="0" applyBorder="0" applyProtection="0"/>
    <xf numFmtId="174" fontId="36" fillId="0" borderId="0" applyFill="0" applyBorder="0" applyProtection="0">
      <alignment horizontal="right"/>
    </xf>
    <xf numFmtId="0" fontId="8" fillId="0" borderId="5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9" fillId="0" borderId="6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10" fillId="0" borderId="7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1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4" fillId="6" borderId="8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4" fillId="0" borderId="0" applyAlignment="0"/>
    <xf numFmtId="0" fontId="17" fillId="0" borderId="10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13" fillId="5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7" fillId="57" borderId="0" applyAlignment="0"/>
    <xf numFmtId="0" fontId="48" fillId="34" borderId="0" applyAlignment="0"/>
    <xf numFmtId="0" fontId="49" fillId="0" borderId="0" applyAlignment="0"/>
    <xf numFmtId="0" fontId="1" fillId="0" borderId="0"/>
    <xf numFmtId="0" fontId="33" fillId="0" borderId="0"/>
    <xf numFmtId="0" fontId="2" fillId="0" borderId="0"/>
    <xf numFmtId="0" fontId="2" fillId="0" borderId="0"/>
    <xf numFmtId="0" fontId="3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5" fillId="7" borderId="9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1" fillId="59" borderId="0" applyAlignment="0"/>
    <xf numFmtId="0" fontId="52" fillId="0" borderId="0" applyAlignment="0"/>
    <xf numFmtId="0" fontId="53" fillId="0" borderId="0" applyAlignment="0"/>
    <xf numFmtId="0" fontId="54" fillId="0" borderId="0" applyAlignment="0"/>
    <xf numFmtId="0" fontId="55" fillId="0" borderId="0" applyAlignment="0"/>
    <xf numFmtId="0" fontId="56" fillId="0" borderId="0" applyAlignment="0"/>
    <xf numFmtId="0" fontId="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Alignment="0"/>
    <xf numFmtId="0" fontId="54" fillId="0" borderId="0" applyAlignment="0">
      <alignment wrapText="1"/>
    </xf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1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</cellStyleXfs>
  <cellXfs count="117">
    <xf numFmtId="0" fontId="0" fillId="0" borderId="0" xfId="0"/>
    <xf numFmtId="49" fontId="3" fillId="0" borderId="0" xfId="2" applyNumberFormat="1" applyFont="1" applyFill="1" applyBorder="1"/>
    <xf numFmtId="0" fontId="3" fillId="0" borderId="0" xfId="2" applyFont="1" applyFill="1" applyBorder="1"/>
    <xf numFmtId="0" fontId="3" fillId="0" borderId="0" xfId="29" applyFont="1" applyFill="1"/>
    <xf numFmtId="43" fontId="3" fillId="0" borderId="0" xfId="8" applyFont="1" applyFill="1"/>
    <xf numFmtId="0" fontId="24" fillId="0" borderId="0" xfId="28" applyFont="1" applyFill="1" applyBorder="1"/>
    <xf numFmtId="43" fontId="3" fillId="0" borderId="0" xfId="29" applyNumberFormat="1" applyFont="1" applyFill="1"/>
    <xf numFmtId="0" fontId="3" fillId="0" borderId="24" xfId="28" applyFont="1" applyFill="1" applyBorder="1"/>
    <xf numFmtId="0" fontId="3" fillId="0" borderId="24" xfId="28" applyFont="1" applyFill="1" applyBorder="1" applyAlignment="1">
      <alignment horizontal="center"/>
    </xf>
    <xf numFmtId="16" fontId="3" fillId="0" borderId="24" xfId="28" applyNumberFormat="1" applyFont="1" applyFill="1" applyBorder="1" applyAlignment="1">
      <alignment horizontal="center"/>
    </xf>
    <xf numFmtId="2" fontId="3" fillId="0" borderId="0" xfId="28" applyNumberFormat="1" applyFont="1" applyFill="1" applyBorder="1" applyAlignment="1">
      <alignment horizontal="center"/>
    </xf>
    <xf numFmtId="1" fontId="3" fillId="0" borderId="0" xfId="28" applyNumberFormat="1" applyFont="1" applyFill="1" applyAlignment="1">
      <alignment horizontal="center"/>
    </xf>
    <xf numFmtId="0" fontId="22" fillId="0" borderId="24" xfId="28" applyFont="1" applyFill="1" applyBorder="1"/>
    <xf numFmtId="1" fontId="22" fillId="0" borderId="24" xfId="28" applyNumberFormat="1" applyFont="1" applyFill="1" applyBorder="1" applyAlignment="1">
      <alignment horizontal="center"/>
    </xf>
    <xf numFmtId="0" fontId="22" fillId="0" borderId="0" xfId="28" applyFont="1" applyFill="1"/>
    <xf numFmtId="0" fontId="22" fillId="0" borderId="0" xfId="28" applyFont="1" applyFill="1" applyAlignment="1">
      <alignment horizontal="center"/>
    </xf>
    <xf numFmtId="44" fontId="22" fillId="0" borderId="0" xfId="30" applyFont="1" applyFill="1" applyAlignment="1">
      <alignment horizontal="center"/>
    </xf>
    <xf numFmtId="0" fontId="22" fillId="0" borderId="24" xfId="28" applyFont="1" applyFill="1" applyBorder="1" applyAlignment="1">
      <alignment horizontal="center"/>
    </xf>
    <xf numFmtId="0" fontId="24" fillId="0" borderId="0" xfId="28" applyFont="1" applyFill="1"/>
    <xf numFmtId="2" fontId="24" fillId="0" borderId="0" xfId="28" applyNumberFormat="1" applyFont="1" applyFill="1" applyAlignment="1">
      <alignment horizontal="center"/>
    </xf>
    <xf numFmtId="0" fontId="22" fillId="0" borderId="24" xfId="28" applyFont="1" applyFill="1" applyBorder="1" applyAlignment="1">
      <alignment horizontal="center" wrapText="1"/>
    </xf>
    <xf numFmtId="0" fontId="3" fillId="0" borderId="0" xfId="28" applyFont="1" applyFill="1"/>
    <xf numFmtId="2" fontId="3" fillId="0" borderId="0" xfId="28" applyNumberFormat="1" applyFont="1" applyFill="1" applyAlignment="1">
      <alignment horizontal="center"/>
    </xf>
    <xf numFmtId="0" fontId="25" fillId="0" borderId="0" xfId="28" applyFont="1" applyFill="1" applyBorder="1"/>
    <xf numFmtId="0" fontId="24" fillId="0" borderId="24" xfId="28" applyFont="1" applyFill="1" applyBorder="1"/>
    <xf numFmtId="1" fontId="26" fillId="0" borderId="0" xfId="28" applyNumberFormat="1" applyFont="1" applyFill="1" applyAlignment="1">
      <alignment horizontal="center"/>
    </xf>
    <xf numFmtId="0" fontId="22" fillId="0" borderId="24" xfId="28" applyFont="1" applyFill="1" applyBorder="1" applyAlignment="1">
      <alignment wrapText="1"/>
    </xf>
    <xf numFmtId="1" fontId="23" fillId="0" borderId="0" xfId="28" applyNumberFormat="1" applyFont="1" applyFill="1" applyAlignment="1">
      <alignment horizontal="center"/>
    </xf>
    <xf numFmtId="0" fontId="3" fillId="0" borderId="0" xfId="28" applyFont="1" applyFill="1" applyBorder="1"/>
    <xf numFmtId="1" fontId="3" fillId="0" borderId="0" xfId="28" applyNumberFormat="1" applyFont="1" applyFill="1" applyBorder="1" applyAlignment="1">
      <alignment horizontal="center"/>
    </xf>
    <xf numFmtId="0" fontId="25" fillId="0" borderId="24" xfId="28" applyFont="1" applyFill="1" applyBorder="1"/>
    <xf numFmtId="0" fontId="22" fillId="0" borderId="0" xfId="28" applyFont="1" applyFill="1" applyAlignment="1">
      <alignment horizontal="right"/>
    </xf>
    <xf numFmtId="0" fontId="3" fillId="0" borderId="0" xfId="28" applyFont="1" applyFill="1" applyAlignment="1">
      <alignment horizontal="center"/>
    </xf>
    <xf numFmtId="0" fontId="23" fillId="0" borderId="0" xfId="28" applyFont="1" applyFill="1" applyBorder="1" applyAlignment="1">
      <alignment shrinkToFit="1"/>
    </xf>
    <xf numFmtId="0" fontId="3" fillId="0" borderId="0" xfId="28" applyFont="1" applyFill="1" applyBorder="1" applyAlignment="1">
      <alignment horizontal="center" shrinkToFit="1"/>
    </xf>
    <xf numFmtId="0" fontId="3" fillId="0" borderId="0" xfId="29" applyFont="1" applyFill="1" applyAlignment="1">
      <alignment horizontal="center"/>
    </xf>
    <xf numFmtId="1" fontId="3" fillId="2" borderId="24" xfId="28" applyNumberFormat="1" applyFont="1" applyFill="1" applyBorder="1" applyAlignment="1">
      <alignment horizontal="center"/>
    </xf>
    <xf numFmtId="2" fontId="22" fillId="2" borderId="24" xfId="28" applyNumberFormat="1" applyFont="1" applyFill="1" applyBorder="1" applyAlignment="1">
      <alignment horizontal="center"/>
    </xf>
    <xf numFmtId="1" fontId="22" fillId="2" borderId="24" xfId="28" applyNumberFormat="1" applyFont="1" applyFill="1" applyBorder="1" applyAlignment="1">
      <alignment horizontal="center"/>
    </xf>
    <xf numFmtId="168" fontId="3" fillId="2" borderId="24" xfId="28" applyNumberFormat="1" applyFont="1" applyFill="1" applyBorder="1" applyAlignment="1">
      <alignment horizontal="center"/>
    </xf>
    <xf numFmtId="167" fontId="22" fillId="2" borderId="24" xfId="28" applyNumberFormat="1" applyFont="1" applyFill="1" applyBorder="1" applyAlignment="1">
      <alignment horizontal="center"/>
    </xf>
    <xf numFmtId="167" fontId="3" fillId="2" borderId="24" xfId="28" applyNumberFormat="1" applyFont="1" applyFill="1" applyBorder="1" applyAlignment="1">
      <alignment horizontal="center"/>
    </xf>
    <xf numFmtId="0" fontId="3" fillId="0" borderId="0" xfId="2" applyFont="1"/>
    <xf numFmtId="0" fontId="3" fillId="0" borderId="0" xfId="2" applyFont="1" applyFill="1"/>
    <xf numFmtId="0" fontId="62" fillId="0" borderId="0" xfId="2" applyFont="1" applyBorder="1"/>
    <xf numFmtId="0" fontId="3" fillId="0" borderId="0" xfId="2" applyFont="1" applyBorder="1"/>
    <xf numFmtId="165" fontId="3" fillId="0" borderId="0" xfId="2" applyNumberFormat="1" applyFont="1"/>
    <xf numFmtId="165" fontId="3" fillId="0" borderId="2" xfId="2" applyNumberFormat="1" applyFont="1" applyBorder="1"/>
    <xf numFmtId="17" fontId="22" fillId="0" borderId="1" xfId="2" applyNumberFormat="1" applyFont="1" applyFill="1" applyBorder="1" applyAlignment="1">
      <alignment horizontal="center"/>
    </xf>
    <xf numFmtId="17" fontId="22" fillId="0" borderId="0" xfId="2" applyNumberFormat="1" applyFont="1" applyFill="1" applyBorder="1" applyAlignment="1">
      <alignment horizontal="center"/>
    </xf>
    <xf numFmtId="0" fontId="3" fillId="0" borderId="2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22" fillId="0" borderId="0" xfId="2" applyFont="1" applyFill="1" applyBorder="1"/>
    <xf numFmtId="165" fontId="3" fillId="2" borderId="4" xfId="1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0" fontId="22" fillId="0" borderId="3" xfId="2" applyFont="1" applyFill="1" applyBorder="1"/>
    <xf numFmtId="165" fontId="22" fillId="0" borderId="3" xfId="2" applyNumberFormat="1" applyFont="1" applyFill="1" applyBorder="1"/>
    <xf numFmtId="165" fontId="22" fillId="0" borderId="0" xfId="2" applyNumberFormat="1" applyFont="1" applyFill="1" applyBorder="1"/>
    <xf numFmtId="0" fontId="22" fillId="0" borderId="0" xfId="2" applyFont="1" applyBorder="1"/>
    <xf numFmtId="5" fontId="22" fillId="0" borderId="0" xfId="2" applyNumberFormat="1" applyFont="1" applyBorder="1"/>
    <xf numFmtId="5" fontId="22" fillId="0" borderId="0" xfId="2" applyNumberFormat="1" applyFont="1" applyFill="1" applyBorder="1"/>
    <xf numFmtId="0" fontId="22" fillId="0" borderId="0" xfId="2" applyFont="1"/>
    <xf numFmtId="5" fontId="3" fillId="0" borderId="0" xfId="2" applyNumberFormat="1" applyFont="1" applyFill="1" applyBorder="1"/>
    <xf numFmtId="0" fontId="25" fillId="0" borderId="0" xfId="2" applyFont="1" applyFill="1" applyBorder="1"/>
    <xf numFmtId="165" fontId="3" fillId="2" borderId="4" xfId="1" applyNumberFormat="1" applyFont="1" applyFill="1" applyBorder="1"/>
    <xf numFmtId="165" fontId="3" fillId="0" borderId="0" xfId="1" applyNumberFormat="1" applyFont="1" applyFill="1" applyBorder="1"/>
    <xf numFmtId="165" fontId="3" fillId="0" borderId="0" xfId="1" applyNumberFormat="1" applyFont="1" applyBorder="1"/>
    <xf numFmtId="0" fontId="25" fillId="0" borderId="0" xfId="2" applyFont="1" applyBorder="1"/>
    <xf numFmtId="0" fontId="22" fillId="0" borderId="3" xfId="2" applyFont="1" applyBorder="1"/>
    <xf numFmtId="165" fontId="22" fillId="0" borderId="3" xfId="2" applyNumberFormat="1" applyFont="1" applyBorder="1"/>
    <xf numFmtId="165" fontId="22" fillId="0" borderId="1" xfId="2" applyNumberFormat="1" applyFont="1" applyBorder="1"/>
    <xf numFmtId="165" fontId="22" fillId="0" borderId="2" xfId="2" applyNumberFormat="1" applyFont="1" applyFill="1" applyBorder="1"/>
    <xf numFmtId="0" fontId="63" fillId="0" borderId="0" xfId="0" applyFont="1"/>
    <xf numFmtId="0" fontId="64" fillId="0" borderId="0" xfId="0" applyFont="1"/>
    <xf numFmtId="0" fontId="64" fillId="61" borderId="0" xfId="0" applyFont="1" applyFill="1"/>
    <xf numFmtId="0" fontId="22" fillId="0" borderId="0" xfId="29" applyFont="1" applyFill="1"/>
    <xf numFmtId="164" fontId="3" fillId="0" borderId="0" xfId="2" applyNumberFormat="1" applyFont="1" applyFill="1" applyBorder="1" applyAlignment="1">
      <alignment horizontal="right"/>
    </xf>
    <xf numFmtId="0" fontId="3" fillId="0" borderId="1" xfId="2" applyFont="1" applyFill="1" applyBorder="1" applyAlignment="1">
      <alignment horizontal="center"/>
    </xf>
    <xf numFmtId="0" fontId="22" fillId="0" borderId="1" xfId="2" applyFont="1" applyFill="1" applyBorder="1" applyAlignment="1">
      <alignment horizontal="center"/>
    </xf>
    <xf numFmtId="43" fontId="22" fillId="0" borderId="3" xfId="1" applyFont="1" applyFill="1" applyBorder="1"/>
    <xf numFmtId="0" fontId="3" fillId="60" borderId="0" xfId="0" applyNumberFormat="1" applyFont="1" applyFill="1" applyAlignment="1" applyProtection="1"/>
    <xf numFmtId="41" fontId="22" fillId="60" borderId="0" xfId="0" applyNumberFormat="1" applyFont="1" applyFill="1" applyBorder="1" applyAlignment="1" applyProtection="1">
      <alignment horizontal="center"/>
    </xf>
    <xf numFmtId="41" fontId="22" fillId="60" borderId="0" xfId="0" applyNumberFormat="1" applyFont="1" applyFill="1" applyBorder="1" applyAlignment="1" applyProtection="1"/>
    <xf numFmtId="0" fontId="22" fillId="60" borderId="13" xfId="0" applyNumberFormat="1" applyFont="1" applyFill="1" applyBorder="1" applyAlignment="1" applyProtection="1">
      <alignment horizontal="center" wrapText="1"/>
    </xf>
    <xf numFmtId="0" fontId="22" fillId="60" borderId="0" xfId="0" applyNumberFormat="1" applyFont="1" applyFill="1" applyAlignment="1" applyProtection="1">
      <alignment horizontal="center" wrapText="1"/>
    </xf>
    <xf numFmtId="0" fontId="65" fillId="60" borderId="0" xfId="0" applyNumberFormat="1" applyFont="1" applyFill="1" applyAlignment="1" applyProtection="1">
      <alignment horizontal="center" wrapText="1"/>
    </xf>
    <xf numFmtId="0" fontId="22" fillId="60" borderId="0" xfId="0" applyNumberFormat="1" applyFont="1" applyFill="1" applyBorder="1" applyAlignment="1" applyProtection="1">
      <alignment horizontal="center" wrapText="1"/>
    </xf>
    <xf numFmtId="0" fontId="65" fillId="60" borderId="0" xfId="0" applyNumberFormat="1" applyFont="1" applyFill="1" applyAlignment="1" applyProtection="1">
      <alignment wrapText="1"/>
    </xf>
    <xf numFmtId="41" fontId="22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>
      <alignment wrapText="1"/>
    </xf>
    <xf numFmtId="0" fontId="3" fillId="60" borderId="0" xfId="0" applyNumberFormat="1" applyFont="1" applyFill="1" applyAlignment="1" applyProtection="1">
      <alignment wrapText="1"/>
    </xf>
    <xf numFmtId="42" fontId="3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/>
    <xf numFmtId="0" fontId="22" fillId="60" borderId="0" xfId="0" applyNumberFormat="1" applyFont="1" applyFill="1" applyAlignment="1" applyProtection="1">
      <alignment horizontal="left"/>
    </xf>
    <xf numFmtId="41" fontId="3" fillId="60" borderId="0" xfId="0" applyNumberFormat="1" applyFont="1" applyFill="1" applyBorder="1" applyAlignment="1" applyProtection="1">
      <alignment wrapText="1"/>
    </xf>
    <xf numFmtId="0" fontId="22" fillId="60" borderId="0" xfId="0" applyNumberFormat="1" applyFont="1" applyFill="1" applyAlignment="1" applyProtection="1">
      <alignment wrapText="1"/>
    </xf>
    <xf numFmtId="0" fontId="22" fillId="60" borderId="0" xfId="0" applyNumberFormat="1" applyFont="1" applyFill="1" applyAlignment="1" applyProtection="1"/>
    <xf numFmtId="0" fontId="3" fillId="60" borderId="0" xfId="0" applyNumberFormat="1" applyFont="1" applyFill="1" applyAlignment="1" applyProtection="1">
      <alignment horizontal="left" indent="1"/>
    </xf>
    <xf numFmtId="0" fontId="22" fillId="60" borderId="0" xfId="0" applyNumberFormat="1" applyFont="1" applyFill="1" applyBorder="1" applyAlignment="1" applyProtection="1">
      <alignment horizontal="left"/>
    </xf>
    <xf numFmtId="44" fontId="3" fillId="60" borderId="0" xfId="980" applyFont="1" applyFill="1" applyAlignment="1" applyProtection="1">
      <alignment wrapText="1"/>
    </xf>
    <xf numFmtId="44" fontId="22" fillId="60" borderId="23" xfId="980" applyFont="1" applyFill="1" applyBorder="1" applyAlignment="1" applyProtection="1"/>
    <xf numFmtId="44" fontId="66" fillId="60" borderId="0" xfId="980" applyFont="1" applyFill="1" applyBorder="1" applyAlignment="1" applyProtection="1">
      <alignment wrapText="1"/>
    </xf>
    <xf numFmtId="44" fontId="66" fillId="60" borderId="0" xfId="980" applyFont="1" applyFill="1" applyAlignment="1" applyProtection="1">
      <alignment wrapText="1"/>
    </xf>
    <xf numFmtId="44" fontId="22" fillId="60" borderId="23" xfId="980" applyFont="1" applyFill="1" applyBorder="1" applyAlignment="1" applyProtection="1">
      <alignment wrapText="1"/>
    </xf>
    <xf numFmtId="44" fontId="22" fillId="0" borderId="3" xfId="980" applyFont="1" applyFill="1" applyBorder="1"/>
    <xf numFmtId="44" fontId="22" fillId="0" borderId="0" xfId="980" applyFont="1" applyFill="1" applyBorder="1"/>
    <xf numFmtId="44" fontId="62" fillId="0" borderId="0" xfId="980" applyFont="1" applyBorder="1"/>
    <xf numFmtId="44" fontId="3" fillId="0" borderId="0" xfId="980" applyFont="1"/>
    <xf numFmtId="43" fontId="22" fillId="0" borderId="0" xfId="1" applyFont="1" applyFill="1" applyBorder="1"/>
    <xf numFmtId="43" fontId="62" fillId="0" borderId="0" xfId="1" applyFont="1" applyBorder="1"/>
    <xf numFmtId="43" fontId="3" fillId="0" borderId="0" xfId="1" applyFont="1"/>
    <xf numFmtId="165" fontId="3" fillId="2" borderId="24" xfId="1" applyNumberFormat="1" applyFont="1" applyFill="1" applyBorder="1"/>
    <xf numFmtId="0" fontId="22" fillId="0" borderId="24" xfId="28" applyFont="1" applyFill="1" applyBorder="1" applyAlignment="1">
      <alignment horizontal="center" wrapText="1"/>
    </xf>
    <xf numFmtId="0" fontId="22" fillId="0" borderId="25" xfId="28" applyFont="1" applyFill="1" applyBorder="1" applyAlignment="1">
      <alignment horizontal="center" wrapText="1"/>
    </xf>
    <xf numFmtId="0" fontId="22" fillId="0" borderId="26" xfId="28" applyFont="1" applyFill="1" applyBorder="1" applyAlignment="1">
      <alignment horizontal="center" wrapText="1"/>
    </xf>
    <xf numFmtId="0" fontId="3" fillId="60" borderId="0" xfId="0" applyNumberFormat="1" applyFont="1" applyFill="1" applyAlignment="1" applyProtection="1">
      <alignment horizontal="center"/>
    </xf>
    <xf numFmtId="0" fontId="69" fillId="61" borderId="0" xfId="981" applyFont="1" applyFill="1"/>
  </cellXfs>
  <cellStyles count="1046">
    <cellStyle name="20% - Accent1 2" xfId="32"/>
    <cellStyle name="20% - Accent1 2 2" xfId="33"/>
    <cellStyle name="20% - Accent1 2 3" xfId="34"/>
    <cellStyle name="20% - Accent1 2 4" xfId="35"/>
    <cellStyle name="20% - Accent1 2 5" xfId="36"/>
    <cellStyle name="20% - Accent1 3" xfId="37"/>
    <cellStyle name="20% - Accent1 4" xfId="38"/>
    <cellStyle name="20% - Accent1 5" xfId="39"/>
    <cellStyle name="20% - Accent2 2" xfId="40"/>
    <cellStyle name="20% - Accent2 2 2" xfId="41"/>
    <cellStyle name="20% - Accent2 2 3" xfId="42"/>
    <cellStyle name="20% - Accent2 2 4" xfId="43"/>
    <cellStyle name="20% - Accent2 2 5" xfId="44"/>
    <cellStyle name="20% - Accent2 3" xfId="45"/>
    <cellStyle name="20% - Accent2 4" xfId="46"/>
    <cellStyle name="20% - Accent2 5" xfId="47"/>
    <cellStyle name="20% - Accent3 2" xfId="48"/>
    <cellStyle name="20% - Accent3 2 2" xfId="49"/>
    <cellStyle name="20% - Accent3 2 3" xfId="50"/>
    <cellStyle name="20% - Accent3 2 4" xfId="51"/>
    <cellStyle name="20% - Accent3 2 5" xfId="52"/>
    <cellStyle name="20% - Accent3 3" xfId="53"/>
    <cellStyle name="20% - Accent3 4" xfId="54"/>
    <cellStyle name="20% - Accent3 5" xfId="55"/>
    <cellStyle name="20% - Accent4 2" xfId="56"/>
    <cellStyle name="20% - Accent4 2 2" xfId="57"/>
    <cellStyle name="20% - Accent4 2 3" xfId="58"/>
    <cellStyle name="20% - Accent4 2 4" xfId="59"/>
    <cellStyle name="20% - Accent4 2 5" xfId="60"/>
    <cellStyle name="20% - Accent4 3" xfId="61"/>
    <cellStyle name="20% - Accent4 4" xfId="62"/>
    <cellStyle name="20% - Accent4 5" xfId="63"/>
    <cellStyle name="20% - Accent5 2" xfId="64"/>
    <cellStyle name="20% - Accent5 2 2" xfId="65"/>
    <cellStyle name="20% - Accent5 2 3" xfId="66"/>
    <cellStyle name="20% - Accent5 2 4" xfId="67"/>
    <cellStyle name="20% - Accent5 2 5" xfId="68"/>
    <cellStyle name="20% - Accent5 3" xfId="69"/>
    <cellStyle name="20% - Accent5 4" xfId="70"/>
    <cellStyle name="20% - Accent5 5" xfId="71"/>
    <cellStyle name="20% - Accent6 2" xfId="72"/>
    <cellStyle name="20% - Accent6 2 2" xfId="73"/>
    <cellStyle name="20% - Accent6 2 3" xfId="74"/>
    <cellStyle name="20% - Accent6 2 4" xfId="75"/>
    <cellStyle name="20% - Accent6 2 5" xfId="76"/>
    <cellStyle name="20% - Accent6 3" xfId="77"/>
    <cellStyle name="20% - Accent6 4" xfId="78"/>
    <cellStyle name="20% - Accent6 5" xfId="79"/>
    <cellStyle name="40% - Accent1 2" xfId="80"/>
    <cellStyle name="40% - Accent1 2 2" xfId="81"/>
    <cellStyle name="40% - Accent1 2 3" xfId="82"/>
    <cellStyle name="40% - Accent1 2 4" xfId="83"/>
    <cellStyle name="40% - Accent1 2 5" xfId="84"/>
    <cellStyle name="40% - Accent1 3" xfId="85"/>
    <cellStyle name="40% - Accent1 4" xfId="86"/>
    <cellStyle name="40% - Accent1 5" xfId="87"/>
    <cellStyle name="40% - Accent2 2" xfId="88"/>
    <cellStyle name="40% - Accent2 2 2" xfId="89"/>
    <cellStyle name="40% - Accent2 2 3" xfId="90"/>
    <cellStyle name="40% - Accent2 2 4" xfId="91"/>
    <cellStyle name="40% - Accent2 2 5" xfId="92"/>
    <cellStyle name="40% - Accent2 3" xfId="93"/>
    <cellStyle name="40% - Accent2 4" xfId="94"/>
    <cellStyle name="40% - Accent2 5" xfId="95"/>
    <cellStyle name="40% - Accent3 2" xfId="96"/>
    <cellStyle name="40% - Accent3 2 2" xfId="97"/>
    <cellStyle name="40% - Accent3 2 3" xfId="98"/>
    <cellStyle name="40% - Accent3 2 4" xfId="99"/>
    <cellStyle name="40% - Accent3 2 5" xfId="100"/>
    <cellStyle name="40% - Accent3 3" xfId="101"/>
    <cellStyle name="40% - Accent3 4" xfId="102"/>
    <cellStyle name="40% - Accent3 5" xfId="103"/>
    <cellStyle name="40% - Accent4 2" xfId="104"/>
    <cellStyle name="40% - Accent4 2 2" xfId="105"/>
    <cellStyle name="40% - Accent4 2 3" xfId="106"/>
    <cellStyle name="40% - Accent4 2 4" xfId="107"/>
    <cellStyle name="40% - Accent4 2 5" xfId="108"/>
    <cellStyle name="40% - Accent4 3" xfId="109"/>
    <cellStyle name="40% - Accent4 4" xfId="110"/>
    <cellStyle name="40% - Accent4 5" xfId="111"/>
    <cellStyle name="40% - Accent5 2" xfId="112"/>
    <cellStyle name="40% - Accent5 2 2" xfId="113"/>
    <cellStyle name="40% - Accent5 2 3" xfId="114"/>
    <cellStyle name="40% - Accent5 2 4" xfId="115"/>
    <cellStyle name="40% - Accent5 2 5" xfId="116"/>
    <cellStyle name="40% - Accent5 3" xfId="117"/>
    <cellStyle name="40% - Accent5 4" xfId="118"/>
    <cellStyle name="40% - Accent5 5" xfId="119"/>
    <cellStyle name="40% - Accent6 2" xfId="120"/>
    <cellStyle name="40% - Accent6 2 2" xfId="121"/>
    <cellStyle name="40% - Accent6 2 3" xfId="122"/>
    <cellStyle name="40% - Accent6 2 4" xfId="123"/>
    <cellStyle name="40% - Accent6 2 5" xfId="124"/>
    <cellStyle name="40% - Accent6 3" xfId="125"/>
    <cellStyle name="40% - Accent6 4" xfId="126"/>
    <cellStyle name="40% - Accent6 5" xfId="127"/>
    <cellStyle name="60% - Accent1 2" xfId="128"/>
    <cellStyle name="60% - Accent1 2 2" xfId="129"/>
    <cellStyle name="60% - Accent1 3" xfId="130"/>
    <cellStyle name="60% - Accent1 4" xfId="131"/>
    <cellStyle name="60% - Accent2 2" xfId="132"/>
    <cellStyle name="60% - Accent2 2 2" xfId="133"/>
    <cellStyle name="60% - Accent2 3" xfId="134"/>
    <cellStyle name="60% - Accent2 4" xfId="135"/>
    <cellStyle name="60% - Accent3 2" xfId="136"/>
    <cellStyle name="60% - Accent3 2 2" xfId="137"/>
    <cellStyle name="60% - Accent3 3" xfId="138"/>
    <cellStyle name="60% - Accent3 4" xfId="139"/>
    <cellStyle name="60% - Accent4 2" xfId="140"/>
    <cellStyle name="60% - Accent4 2 2" xfId="141"/>
    <cellStyle name="60% - Accent4 3" xfId="142"/>
    <cellStyle name="60% - Accent4 4" xfId="143"/>
    <cellStyle name="60% - Accent5 2" xfId="144"/>
    <cellStyle name="60% - Accent5 2 2" xfId="145"/>
    <cellStyle name="60% - Accent5 3" xfId="146"/>
    <cellStyle name="60% - Accent5 4" xfId="147"/>
    <cellStyle name="60% - Accent6 2" xfId="148"/>
    <cellStyle name="60% - Accent6 2 2" xfId="149"/>
    <cellStyle name="60% - Accent6 3" xfId="150"/>
    <cellStyle name="60% - Accent6 4" xfId="151"/>
    <cellStyle name="Accent1 2" xfId="152"/>
    <cellStyle name="Accent1 2 2" xfId="153"/>
    <cellStyle name="Accent1 3" xfId="154"/>
    <cellStyle name="Accent1 4" xfId="155"/>
    <cellStyle name="Accent2 2" xfId="156"/>
    <cellStyle name="Accent2 2 2" xfId="157"/>
    <cellStyle name="Accent2 3" xfId="158"/>
    <cellStyle name="Accent2 4" xfId="159"/>
    <cellStyle name="Accent3 2" xfId="160"/>
    <cellStyle name="Accent3 2 2" xfId="161"/>
    <cellStyle name="Accent3 3" xfId="162"/>
    <cellStyle name="Accent3 4" xfId="163"/>
    <cellStyle name="Accent4 2" xfId="164"/>
    <cellStyle name="Accent4 2 2" xfId="165"/>
    <cellStyle name="Accent4 3" xfId="166"/>
    <cellStyle name="Accent4 4" xfId="167"/>
    <cellStyle name="Accent5 2" xfId="168"/>
    <cellStyle name="Accent5 2 2" xfId="169"/>
    <cellStyle name="Accent5 3" xfId="170"/>
    <cellStyle name="Accent5 4" xfId="171"/>
    <cellStyle name="Accent6 2" xfId="172"/>
    <cellStyle name="Accent6 2 2" xfId="173"/>
    <cellStyle name="Accent6 3" xfId="174"/>
    <cellStyle name="Accent6 4" xfId="175"/>
    <cellStyle name="Bad 2" xfId="176"/>
    <cellStyle name="Bad 2 2" xfId="177"/>
    <cellStyle name="Bad 3" xfId="178"/>
    <cellStyle name="Bad 4" xfId="179"/>
    <cellStyle name="Calculation 2" xfId="180"/>
    <cellStyle name="Calculation 2 2" xfId="181"/>
    <cellStyle name="Calculation 3" xfId="182"/>
    <cellStyle name="Calculation 3 10" xfId="183"/>
    <cellStyle name="Calculation 3 10 2" xfId="184"/>
    <cellStyle name="Calculation 3 11" xfId="185"/>
    <cellStyle name="Calculation 3 2" xfId="186"/>
    <cellStyle name="Calculation 3 2 10" xfId="187"/>
    <cellStyle name="Calculation 3 2 2" xfId="188"/>
    <cellStyle name="Calculation 3 2 2 2" xfId="189"/>
    <cellStyle name="Calculation 3 2 2 2 2" xfId="190"/>
    <cellStyle name="Calculation 3 2 2 3" xfId="191"/>
    <cellStyle name="Calculation 3 2 3" xfId="192"/>
    <cellStyle name="Calculation 3 2 3 2" xfId="193"/>
    <cellStyle name="Calculation 3 2 3 2 2" xfId="194"/>
    <cellStyle name="Calculation 3 2 3 3" xfId="195"/>
    <cellStyle name="Calculation 3 2 4" xfId="196"/>
    <cellStyle name="Calculation 3 2 4 2" xfId="197"/>
    <cellStyle name="Calculation 3 2 4 2 2" xfId="198"/>
    <cellStyle name="Calculation 3 2 4 3" xfId="199"/>
    <cellStyle name="Calculation 3 2 5" xfId="200"/>
    <cellStyle name="Calculation 3 2 5 2" xfId="201"/>
    <cellStyle name="Calculation 3 2 5 2 2" xfId="202"/>
    <cellStyle name="Calculation 3 2 5 3" xfId="203"/>
    <cellStyle name="Calculation 3 2 6" xfId="204"/>
    <cellStyle name="Calculation 3 2 6 2" xfId="205"/>
    <cellStyle name="Calculation 3 2 6 2 2" xfId="206"/>
    <cellStyle name="Calculation 3 2 6 3" xfId="207"/>
    <cellStyle name="Calculation 3 2 7" xfId="208"/>
    <cellStyle name="Calculation 3 2 7 2" xfId="209"/>
    <cellStyle name="Calculation 3 2 7 2 2" xfId="210"/>
    <cellStyle name="Calculation 3 2 7 3" xfId="211"/>
    <cellStyle name="Calculation 3 2 8" xfId="212"/>
    <cellStyle name="Calculation 3 2 8 2" xfId="213"/>
    <cellStyle name="Calculation 3 2 8 2 2" xfId="214"/>
    <cellStyle name="Calculation 3 2 8 3" xfId="215"/>
    <cellStyle name="Calculation 3 2 9" xfId="216"/>
    <cellStyle name="Calculation 3 2 9 2" xfId="217"/>
    <cellStyle name="Calculation 3 3" xfId="218"/>
    <cellStyle name="Calculation 3 3 2" xfId="219"/>
    <cellStyle name="Calculation 3 3 2 2" xfId="220"/>
    <cellStyle name="Calculation 3 3 3" xfId="221"/>
    <cellStyle name="Calculation 3 4" xfId="222"/>
    <cellStyle name="Calculation 3 4 2" xfId="223"/>
    <cellStyle name="Calculation 3 4 2 2" xfId="224"/>
    <cellStyle name="Calculation 3 4 3" xfId="225"/>
    <cellStyle name="Calculation 3 5" xfId="226"/>
    <cellStyle name="Calculation 3 5 2" xfId="227"/>
    <cellStyle name="Calculation 3 5 2 2" xfId="228"/>
    <cellStyle name="Calculation 3 5 3" xfId="229"/>
    <cellStyle name="Calculation 3 6" xfId="230"/>
    <cellStyle name="Calculation 3 6 2" xfId="231"/>
    <cellStyle name="Calculation 3 6 2 2" xfId="232"/>
    <cellStyle name="Calculation 3 6 3" xfId="233"/>
    <cellStyle name="Calculation 3 7" xfId="234"/>
    <cellStyle name="Calculation 3 7 2" xfId="235"/>
    <cellStyle name="Calculation 3 7 2 2" xfId="236"/>
    <cellStyle name="Calculation 3 7 3" xfId="237"/>
    <cellStyle name="Calculation 3 8" xfId="238"/>
    <cellStyle name="Calculation 3 8 2" xfId="239"/>
    <cellStyle name="Calculation 3 8 2 2" xfId="240"/>
    <cellStyle name="Calculation 3 8 3" xfId="241"/>
    <cellStyle name="Calculation 3 9" xfId="242"/>
    <cellStyle name="Calculation 3 9 2" xfId="243"/>
    <cellStyle name="Calculation 3 9 2 2" xfId="244"/>
    <cellStyle name="Calculation 3 9 3" xfId="245"/>
    <cellStyle name="Calculation 4" xfId="246"/>
    <cellStyle name="Calculation 4 10" xfId="247"/>
    <cellStyle name="Calculation 4 10 2" xfId="248"/>
    <cellStyle name="Calculation 4 11" xfId="249"/>
    <cellStyle name="Calculation 4 2" xfId="250"/>
    <cellStyle name="Calculation 4 2 10" xfId="251"/>
    <cellStyle name="Calculation 4 2 2" xfId="252"/>
    <cellStyle name="Calculation 4 2 2 2" xfId="253"/>
    <cellStyle name="Calculation 4 2 2 2 2" xfId="254"/>
    <cellStyle name="Calculation 4 2 2 3" xfId="255"/>
    <cellStyle name="Calculation 4 2 3" xfId="256"/>
    <cellStyle name="Calculation 4 2 3 2" xfId="257"/>
    <cellStyle name="Calculation 4 2 3 2 2" xfId="258"/>
    <cellStyle name="Calculation 4 2 3 3" xfId="259"/>
    <cellStyle name="Calculation 4 2 4" xfId="260"/>
    <cellStyle name="Calculation 4 2 4 2" xfId="261"/>
    <cellStyle name="Calculation 4 2 4 2 2" xfId="262"/>
    <cellStyle name="Calculation 4 2 4 3" xfId="263"/>
    <cellStyle name="Calculation 4 2 5" xfId="264"/>
    <cellStyle name="Calculation 4 2 5 2" xfId="265"/>
    <cellStyle name="Calculation 4 2 5 2 2" xfId="266"/>
    <cellStyle name="Calculation 4 2 5 3" xfId="267"/>
    <cellStyle name="Calculation 4 2 6" xfId="268"/>
    <cellStyle name="Calculation 4 2 6 2" xfId="269"/>
    <cellStyle name="Calculation 4 2 6 2 2" xfId="270"/>
    <cellStyle name="Calculation 4 2 6 3" xfId="271"/>
    <cellStyle name="Calculation 4 2 7" xfId="272"/>
    <cellStyle name="Calculation 4 2 7 2" xfId="273"/>
    <cellStyle name="Calculation 4 2 7 2 2" xfId="274"/>
    <cellStyle name="Calculation 4 2 7 3" xfId="275"/>
    <cellStyle name="Calculation 4 2 8" xfId="276"/>
    <cellStyle name="Calculation 4 2 8 2" xfId="277"/>
    <cellStyle name="Calculation 4 2 8 2 2" xfId="278"/>
    <cellStyle name="Calculation 4 2 8 3" xfId="279"/>
    <cellStyle name="Calculation 4 2 9" xfId="280"/>
    <cellStyle name="Calculation 4 2 9 2" xfId="281"/>
    <cellStyle name="Calculation 4 3" xfId="282"/>
    <cellStyle name="Calculation 4 3 2" xfId="283"/>
    <cellStyle name="Calculation 4 3 2 2" xfId="284"/>
    <cellStyle name="Calculation 4 3 3" xfId="285"/>
    <cellStyle name="Calculation 4 4" xfId="286"/>
    <cellStyle name="Calculation 4 4 2" xfId="287"/>
    <cellStyle name="Calculation 4 4 2 2" xfId="288"/>
    <cellStyle name="Calculation 4 4 3" xfId="289"/>
    <cellStyle name="Calculation 4 5" xfId="290"/>
    <cellStyle name="Calculation 4 5 2" xfId="291"/>
    <cellStyle name="Calculation 4 5 2 2" xfId="292"/>
    <cellStyle name="Calculation 4 5 3" xfId="293"/>
    <cellStyle name="Calculation 4 6" xfId="294"/>
    <cellStyle name="Calculation 4 6 2" xfId="295"/>
    <cellStyle name="Calculation 4 6 2 2" xfId="296"/>
    <cellStyle name="Calculation 4 6 3" xfId="297"/>
    <cellStyle name="Calculation 4 7" xfId="298"/>
    <cellStyle name="Calculation 4 7 2" xfId="299"/>
    <cellStyle name="Calculation 4 7 2 2" xfId="300"/>
    <cellStyle name="Calculation 4 7 3" xfId="301"/>
    <cellStyle name="Calculation 4 8" xfId="302"/>
    <cellStyle name="Calculation 4 8 2" xfId="303"/>
    <cellStyle name="Calculation 4 8 2 2" xfId="304"/>
    <cellStyle name="Calculation 4 8 3" xfId="305"/>
    <cellStyle name="Calculation 4 9" xfId="306"/>
    <cellStyle name="Calculation 4 9 2" xfId="307"/>
    <cellStyle name="Calculation 4 9 2 2" xfId="308"/>
    <cellStyle name="Calculation 4 9 3" xfId="309"/>
    <cellStyle name="ChartingText" xfId="310"/>
    <cellStyle name="Check Cell 2" xfId="311"/>
    <cellStyle name="Check Cell 2 2" xfId="312"/>
    <cellStyle name="Check Cell 3" xfId="313"/>
    <cellStyle name="Check Cell 4" xfId="314"/>
    <cellStyle name="ColumnHeaderNormal" xfId="315"/>
    <cellStyle name="Comma" xfId="1" builtinId="3"/>
    <cellStyle name="Comma 16" xfId="316"/>
    <cellStyle name="Comma 2" xfId="3"/>
    <cellStyle name="Comma 2 2" xfId="4"/>
    <cellStyle name="Comma 2 2 2" xfId="317"/>
    <cellStyle name="Comma 2 2 2 2" xfId="318"/>
    <cellStyle name="Comma 2 2 2 3" xfId="319"/>
    <cellStyle name="Comma 2 3" xfId="320"/>
    <cellStyle name="Comma 2 4" xfId="321"/>
    <cellStyle name="Comma 2 5" xfId="322"/>
    <cellStyle name="Comma 3" xfId="5"/>
    <cellStyle name="Comma 3 2" xfId="6"/>
    <cellStyle name="Comma 4" xfId="7"/>
    <cellStyle name="Comma 4 2" xfId="323"/>
    <cellStyle name="Comma 4 2 2" xfId="324"/>
    <cellStyle name="Comma 4 3" xfId="325"/>
    <cellStyle name="Comma 4 4" xfId="326"/>
    <cellStyle name="Comma 5" xfId="8"/>
    <cellStyle name="Comma 5 2" xfId="327"/>
    <cellStyle name="Comma 5 3" xfId="9"/>
    <cellStyle name="Comma 6" xfId="10"/>
    <cellStyle name="Comma 6 2" xfId="328"/>
    <cellStyle name="Comma 7" xfId="11"/>
    <cellStyle name="Comma 7 2" xfId="329"/>
    <cellStyle name="Comma 8" xfId="330"/>
    <cellStyle name="Currency" xfId="980" builtinId="4"/>
    <cellStyle name="Currency 2" xfId="12"/>
    <cellStyle name="Currency 2 2" xfId="30"/>
    <cellStyle name="Currency 2 2 2" xfId="331"/>
    <cellStyle name="Currency 2 2 2 2" xfId="332"/>
    <cellStyle name="Currency 2 2 2 3" xfId="333"/>
    <cellStyle name="Currency 2 3" xfId="334"/>
    <cellStyle name="Currency 3" xfId="13"/>
    <cellStyle name="Currency 3 2" xfId="335"/>
    <cellStyle name="Currency 3 2 2" xfId="336"/>
    <cellStyle name="Currency 3 3" xfId="337"/>
    <cellStyle name="Currency 3 4" xfId="338"/>
    <cellStyle name="Currency 4" xfId="339"/>
    <cellStyle name="Currency 5" xfId="340"/>
    <cellStyle name="Explanatory Text 2" xfId="341"/>
    <cellStyle name="Explanatory Text 2 2" xfId="342"/>
    <cellStyle name="Explanatory Text 3" xfId="343"/>
    <cellStyle name="Explanatory Text 4" xfId="344"/>
    <cellStyle name="Followed Hyperlink" xfId="982" builtinId="9" hidden="1"/>
    <cellStyle name="Followed Hyperlink" xfId="983" builtinId="9" hidden="1"/>
    <cellStyle name="Followed Hyperlink" xfId="984" builtinId="9" hidden="1"/>
    <cellStyle name="Followed Hyperlink" xfId="985" builtinId="9" hidden="1"/>
    <cellStyle name="Followed Hyperlink" xfId="986" builtinId="9" hidden="1"/>
    <cellStyle name="Followed Hyperlink" xfId="987" builtinId="9" hidden="1"/>
    <cellStyle name="Followed Hyperlink" xfId="988" builtinId="9" hidden="1"/>
    <cellStyle name="Followed Hyperlink" xfId="989" builtinId="9" hidden="1"/>
    <cellStyle name="Followed Hyperlink" xfId="990" builtinId="9" hidden="1"/>
    <cellStyle name="Followed Hyperlink" xfId="991" builtinId="9" hidden="1"/>
    <cellStyle name="Followed Hyperlink" xfId="992" builtinId="9" hidden="1"/>
    <cellStyle name="Followed Hyperlink" xfId="993" builtinId="9" hidden="1"/>
    <cellStyle name="Followed Hyperlink" xfId="994" builtinId="9" hidden="1"/>
    <cellStyle name="Followed Hyperlink" xfId="995" builtinId="9" hidden="1"/>
    <cellStyle name="Followed Hyperlink" xfId="996" builtinId="9" hidden="1"/>
    <cellStyle name="Followed Hyperlink" xfId="997" builtinId="9" hidden="1"/>
    <cellStyle name="Followed Hyperlink" xfId="998" builtinId="9" hidden="1"/>
    <cellStyle name="Followed Hyperlink" xfId="999" builtinId="9" hidden="1"/>
    <cellStyle name="Followed Hyperlink" xfId="1000" builtinId="9" hidden="1"/>
    <cellStyle name="Followed Hyperlink" xfId="1001" builtinId="9" hidden="1"/>
    <cellStyle name="Followed Hyperlink" xfId="1002" builtinId="9" hidden="1"/>
    <cellStyle name="Followed Hyperlink" xfId="1003" builtinId="9" hidden="1"/>
    <cellStyle name="Followed Hyperlink" xfId="1004" builtinId="9" hidden="1"/>
    <cellStyle name="Followed Hyperlink" xfId="1005" builtinId="9" hidden="1"/>
    <cellStyle name="Followed Hyperlink" xfId="1006" builtinId="9" hidden="1"/>
    <cellStyle name="Followed Hyperlink" xfId="1007" builtinId="9" hidden="1"/>
    <cellStyle name="Followed Hyperlink" xfId="1008" builtinId="9" hidden="1"/>
    <cellStyle name="Followed Hyperlink" xfId="1009" builtinId="9" hidden="1"/>
    <cellStyle name="Followed Hyperlink" xfId="1010" builtinId="9" hidden="1"/>
    <cellStyle name="Followed Hyperlink" xfId="1011" builtinId="9" hidden="1"/>
    <cellStyle name="Followed Hyperlink" xfId="1012" builtinId="9" hidden="1"/>
    <cellStyle name="Followed Hyperlink" xfId="1013" builtinId="9" hidden="1"/>
    <cellStyle name="Followed Hyperlink" xfId="1014" builtinId="9" hidden="1"/>
    <cellStyle name="Followed Hyperlink" xfId="1015" builtinId="9" hidden="1"/>
    <cellStyle name="Followed Hyperlink" xfId="1016" builtinId="9" hidden="1"/>
    <cellStyle name="Followed Hyperlink" xfId="1017" builtinId="9" hidden="1"/>
    <cellStyle name="Followed Hyperlink" xfId="1018" builtinId="9" hidden="1"/>
    <cellStyle name="Followed Hyperlink" xfId="1019" builtinId="9" hidden="1"/>
    <cellStyle name="Followed Hyperlink" xfId="1020" builtinId="9" hidden="1"/>
    <cellStyle name="Followed Hyperlink" xfId="1021" builtinId="9" hidden="1"/>
    <cellStyle name="Followed Hyperlink" xfId="1022" builtinId="9" hidden="1"/>
    <cellStyle name="Followed Hyperlink" xfId="1023" builtinId="9" hidden="1"/>
    <cellStyle name="Followed Hyperlink" xfId="1024" builtinId="9" hidden="1"/>
    <cellStyle name="Followed Hyperlink" xfId="1025" builtinId="9" hidden="1"/>
    <cellStyle name="Followed Hyperlink" xfId="1026" builtinId="9" hidden="1"/>
    <cellStyle name="Followed Hyperlink" xfId="1027" builtinId="9" hidden="1"/>
    <cellStyle name="Followed Hyperlink" xfId="1028" builtinId="9" hidden="1"/>
    <cellStyle name="Followed Hyperlink" xfId="1029" builtinId="9" hidden="1"/>
    <cellStyle name="Followed Hyperlink" xfId="1030" builtinId="9" hidden="1"/>
    <cellStyle name="Followed Hyperlink" xfId="1031" builtinId="9" hidden="1"/>
    <cellStyle name="Followed Hyperlink" xfId="1032" builtinId="9" hidden="1"/>
    <cellStyle name="Followed Hyperlink" xfId="1033" builtinId="9" hidden="1"/>
    <cellStyle name="Followed Hyperlink" xfId="1034" builtinId="9" hidden="1"/>
    <cellStyle name="Followed Hyperlink" xfId="1035" builtinId="9" hidden="1"/>
    <cellStyle name="Followed Hyperlink" xfId="1036" builtinId="9" hidden="1"/>
    <cellStyle name="Followed Hyperlink" xfId="1037" builtinId="9" hidden="1"/>
    <cellStyle name="Followed Hyperlink" xfId="1038" builtinId="9" hidden="1"/>
    <cellStyle name="Followed Hyperlink" xfId="1039" builtinId="9" hidden="1"/>
    <cellStyle name="Followed Hyperlink" xfId="1040" builtinId="9" hidden="1"/>
    <cellStyle name="Followed Hyperlink" xfId="1041" builtinId="9" hidden="1"/>
    <cellStyle name="Followed Hyperlink" xfId="1042" builtinId="9" hidden="1"/>
    <cellStyle name="Followed Hyperlink" xfId="1043" builtinId="9" hidden="1"/>
    <cellStyle name="Followed Hyperlink" xfId="1044" builtinId="9" hidden="1"/>
    <cellStyle name="Followed Hyperlink" xfId="1045" builtinId="9" hidden="1"/>
    <cellStyle name="g4Num" xfId="345"/>
    <cellStyle name="g4Percent" xfId="346"/>
    <cellStyle name="gAsDays" xfId="347"/>
    <cellStyle name="gAsMultiple" xfId="348"/>
    <cellStyle name="gAsNum" xfId="349"/>
    <cellStyle name="gAsPercent" xfId="350"/>
    <cellStyle name="gAsText" xfId="351"/>
    <cellStyle name="gColumnTop" xfId="352"/>
    <cellStyle name="gDays" xfId="353"/>
    <cellStyle name="gHeading" xfId="354"/>
    <cellStyle name="gLastStep" xfId="355"/>
    <cellStyle name="gMultiple" xfId="356"/>
    <cellStyle name="gNum" xfId="357"/>
    <cellStyle name="Good 2" xfId="358"/>
    <cellStyle name="Good 2 2" xfId="359"/>
    <cellStyle name="Good 3" xfId="360"/>
    <cellStyle name="Good 4" xfId="361"/>
    <cellStyle name="gPercent" xfId="362"/>
    <cellStyle name="gText" xfId="363"/>
    <cellStyle name="gUSD" xfId="364"/>
    <cellStyle name="Heading 1 2" xfId="365"/>
    <cellStyle name="Heading 1 2 2" xfId="366"/>
    <cellStyle name="Heading 1 3" xfId="367"/>
    <cellStyle name="Heading 1 4" xfId="368"/>
    <cellStyle name="Heading 2 2" xfId="369"/>
    <cellStyle name="Heading 2 2 2" xfId="370"/>
    <cellStyle name="Heading 2 3" xfId="371"/>
    <cellStyle name="Heading 2 4" xfId="372"/>
    <cellStyle name="Heading 3 2" xfId="373"/>
    <cellStyle name="Heading 3 2 2" xfId="374"/>
    <cellStyle name="Heading 3 3" xfId="375"/>
    <cellStyle name="Heading 3 3 2" xfId="376"/>
    <cellStyle name="Heading 3 3 3" xfId="377"/>
    <cellStyle name="Heading 3 3 4" xfId="378"/>
    <cellStyle name="Heading 3 4" xfId="379"/>
    <cellStyle name="Heading 3 4 2" xfId="380"/>
    <cellStyle name="Heading 3 4 3" xfId="381"/>
    <cellStyle name="Heading 3 4 4" xfId="382"/>
    <cellStyle name="Heading 4 2" xfId="383"/>
    <cellStyle name="Heading 4 2 2" xfId="384"/>
    <cellStyle name="Heading 4 3" xfId="385"/>
    <cellStyle name="Heading 4 4" xfId="386"/>
    <cellStyle name="Hyperlink" xfId="981" builtinId="8"/>
    <cellStyle name="Hyperlink 2" xfId="14"/>
    <cellStyle name="Input 2" xfId="387"/>
    <cellStyle name="Input 2 2" xfId="388"/>
    <cellStyle name="Input 3" xfId="389"/>
    <cellStyle name="Input 3 10" xfId="390"/>
    <cellStyle name="Input 3 10 2" xfId="391"/>
    <cellStyle name="Input 3 11" xfId="392"/>
    <cellStyle name="Input 3 2" xfId="393"/>
    <cellStyle name="Input 3 2 10" xfId="394"/>
    <cellStyle name="Input 3 2 2" xfId="395"/>
    <cellStyle name="Input 3 2 2 2" xfId="396"/>
    <cellStyle name="Input 3 2 2 2 2" xfId="397"/>
    <cellStyle name="Input 3 2 2 3" xfId="398"/>
    <cellStyle name="Input 3 2 3" xfId="399"/>
    <cellStyle name="Input 3 2 3 2" xfId="400"/>
    <cellStyle name="Input 3 2 3 2 2" xfId="401"/>
    <cellStyle name="Input 3 2 3 3" xfId="402"/>
    <cellStyle name="Input 3 2 4" xfId="403"/>
    <cellStyle name="Input 3 2 4 2" xfId="404"/>
    <cellStyle name="Input 3 2 4 2 2" xfId="405"/>
    <cellStyle name="Input 3 2 4 3" xfId="406"/>
    <cellStyle name="Input 3 2 5" xfId="407"/>
    <cellStyle name="Input 3 2 5 2" xfId="408"/>
    <cellStyle name="Input 3 2 5 2 2" xfId="409"/>
    <cellStyle name="Input 3 2 5 3" xfId="410"/>
    <cellStyle name="Input 3 2 6" xfId="411"/>
    <cellStyle name="Input 3 2 6 2" xfId="412"/>
    <cellStyle name="Input 3 2 6 2 2" xfId="413"/>
    <cellStyle name="Input 3 2 6 3" xfId="414"/>
    <cellStyle name="Input 3 2 7" xfId="415"/>
    <cellStyle name="Input 3 2 7 2" xfId="416"/>
    <cellStyle name="Input 3 2 7 2 2" xfId="417"/>
    <cellStyle name="Input 3 2 7 3" xfId="418"/>
    <cellStyle name="Input 3 2 8" xfId="419"/>
    <cellStyle name="Input 3 2 8 2" xfId="420"/>
    <cellStyle name="Input 3 2 8 2 2" xfId="421"/>
    <cellStyle name="Input 3 2 8 3" xfId="422"/>
    <cellStyle name="Input 3 2 9" xfId="423"/>
    <cellStyle name="Input 3 2 9 2" xfId="424"/>
    <cellStyle name="Input 3 3" xfId="425"/>
    <cellStyle name="Input 3 3 2" xfId="426"/>
    <cellStyle name="Input 3 3 2 2" xfId="427"/>
    <cellStyle name="Input 3 3 3" xfId="428"/>
    <cellStyle name="Input 3 4" xfId="429"/>
    <cellStyle name="Input 3 4 2" xfId="430"/>
    <cellStyle name="Input 3 4 2 2" xfId="431"/>
    <cellStyle name="Input 3 4 3" xfId="432"/>
    <cellStyle name="Input 3 5" xfId="433"/>
    <cellStyle name="Input 3 5 2" xfId="434"/>
    <cellStyle name="Input 3 5 2 2" xfId="435"/>
    <cellStyle name="Input 3 5 3" xfId="436"/>
    <cellStyle name="Input 3 6" xfId="437"/>
    <cellStyle name="Input 3 6 2" xfId="438"/>
    <cellStyle name="Input 3 6 2 2" xfId="439"/>
    <cellStyle name="Input 3 6 3" xfId="440"/>
    <cellStyle name="Input 3 7" xfId="441"/>
    <cellStyle name="Input 3 7 2" xfId="442"/>
    <cellStyle name="Input 3 7 2 2" xfId="443"/>
    <cellStyle name="Input 3 7 3" xfId="444"/>
    <cellStyle name="Input 3 8" xfId="445"/>
    <cellStyle name="Input 3 8 2" xfId="446"/>
    <cellStyle name="Input 3 8 2 2" xfId="447"/>
    <cellStyle name="Input 3 8 3" xfId="448"/>
    <cellStyle name="Input 3 9" xfId="449"/>
    <cellStyle name="Input 3 9 2" xfId="450"/>
    <cellStyle name="Input 3 9 2 2" xfId="451"/>
    <cellStyle name="Input 3 9 3" xfId="452"/>
    <cellStyle name="Input 4" xfId="453"/>
    <cellStyle name="Input 4 10" xfId="454"/>
    <cellStyle name="Input 4 10 2" xfId="455"/>
    <cellStyle name="Input 4 11" xfId="456"/>
    <cellStyle name="Input 4 2" xfId="457"/>
    <cellStyle name="Input 4 2 10" xfId="458"/>
    <cellStyle name="Input 4 2 2" xfId="459"/>
    <cellStyle name="Input 4 2 2 2" xfId="460"/>
    <cellStyle name="Input 4 2 2 2 2" xfId="461"/>
    <cellStyle name="Input 4 2 2 3" xfId="462"/>
    <cellStyle name="Input 4 2 3" xfId="463"/>
    <cellStyle name="Input 4 2 3 2" xfId="464"/>
    <cellStyle name="Input 4 2 3 2 2" xfId="465"/>
    <cellStyle name="Input 4 2 3 3" xfId="466"/>
    <cellStyle name="Input 4 2 4" xfId="467"/>
    <cellStyle name="Input 4 2 4 2" xfId="468"/>
    <cellStyle name="Input 4 2 4 2 2" xfId="469"/>
    <cellStyle name="Input 4 2 4 3" xfId="470"/>
    <cellStyle name="Input 4 2 5" xfId="471"/>
    <cellStyle name="Input 4 2 5 2" xfId="472"/>
    <cellStyle name="Input 4 2 5 2 2" xfId="473"/>
    <cellStyle name="Input 4 2 5 3" xfId="474"/>
    <cellStyle name="Input 4 2 6" xfId="475"/>
    <cellStyle name="Input 4 2 6 2" xfId="476"/>
    <cellStyle name="Input 4 2 6 2 2" xfId="477"/>
    <cellStyle name="Input 4 2 6 3" xfId="478"/>
    <cellStyle name="Input 4 2 7" xfId="479"/>
    <cellStyle name="Input 4 2 7 2" xfId="480"/>
    <cellStyle name="Input 4 2 7 2 2" xfId="481"/>
    <cellStyle name="Input 4 2 7 3" xfId="482"/>
    <cellStyle name="Input 4 2 8" xfId="483"/>
    <cellStyle name="Input 4 2 8 2" xfId="484"/>
    <cellStyle name="Input 4 2 8 2 2" xfId="485"/>
    <cellStyle name="Input 4 2 8 3" xfId="486"/>
    <cellStyle name="Input 4 2 9" xfId="487"/>
    <cellStyle name="Input 4 2 9 2" xfId="488"/>
    <cellStyle name="Input 4 3" xfId="489"/>
    <cellStyle name="Input 4 3 2" xfId="490"/>
    <cellStyle name="Input 4 3 2 2" xfId="491"/>
    <cellStyle name="Input 4 3 3" xfId="492"/>
    <cellStyle name="Input 4 4" xfId="493"/>
    <cellStyle name="Input 4 4 2" xfId="494"/>
    <cellStyle name="Input 4 4 2 2" xfId="495"/>
    <cellStyle name="Input 4 4 3" xfId="496"/>
    <cellStyle name="Input 4 5" xfId="497"/>
    <cellStyle name="Input 4 5 2" xfId="498"/>
    <cellStyle name="Input 4 5 2 2" xfId="499"/>
    <cellStyle name="Input 4 5 3" xfId="500"/>
    <cellStyle name="Input 4 6" xfId="501"/>
    <cellStyle name="Input 4 6 2" xfId="502"/>
    <cellStyle name="Input 4 6 2 2" xfId="503"/>
    <cellStyle name="Input 4 6 3" xfId="504"/>
    <cellStyle name="Input 4 7" xfId="505"/>
    <cellStyle name="Input 4 7 2" xfId="506"/>
    <cellStyle name="Input 4 7 2 2" xfId="507"/>
    <cellStyle name="Input 4 7 3" xfId="508"/>
    <cellStyle name="Input 4 8" xfId="509"/>
    <cellStyle name="Input 4 8 2" xfId="510"/>
    <cellStyle name="Input 4 8 2 2" xfId="511"/>
    <cellStyle name="Input 4 8 3" xfId="512"/>
    <cellStyle name="Input 4 9" xfId="513"/>
    <cellStyle name="Input 4 9 2" xfId="514"/>
    <cellStyle name="Input 4 9 2 2" xfId="515"/>
    <cellStyle name="Input 4 9 3" xfId="516"/>
    <cellStyle name="Invisible" xfId="517"/>
    <cellStyle name="Linked Cell 2" xfId="518"/>
    <cellStyle name="Linked Cell 2 2" xfId="519"/>
    <cellStyle name="Linked Cell 3" xfId="520"/>
    <cellStyle name="Linked Cell 4" xfId="521"/>
    <cellStyle name="Neutral 2" xfId="522"/>
    <cellStyle name="Neutral 2 2" xfId="523"/>
    <cellStyle name="Neutral 3" xfId="524"/>
    <cellStyle name="Neutral 4" xfId="525"/>
    <cellStyle name="NewColumnHeaderNormal" xfId="526"/>
    <cellStyle name="NewSectionHeaderNormal" xfId="527"/>
    <cellStyle name="NewTitleNormal" xfId="528"/>
    <cellStyle name="Normal" xfId="0" builtinId="0"/>
    <cellStyle name="Normal 10" xfId="529"/>
    <cellStyle name="Normal 11" xfId="530"/>
    <cellStyle name="Normal 2" xfId="15"/>
    <cellStyle name="Normal 2 2" xfId="16"/>
    <cellStyle name="Normal 2 2 2" xfId="28"/>
    <cellStyle name="Normal 2 2 2 2" xfId="29"/>
    <cellStyle name="Normal 2 2 2 3" xfId="531"/>
    <cellStyle name="Normal 2 3" xfId="532"/>
    <cellStyle name="Normal 2 4" xfId="533"/>
    <cellStyle name="Normal 2 5" xfId="534"/>
    <cellStyle name="Normal 3" xfId="17"/>
    <cellStyle name="Normal 3 2" xfId="535"/>
    <cellStyle name="Normal 3 2 2" xfId="536"/>
    <cellStyle name="Normal 3 2 2 2" xfId="537"/>
    <cellStyle name="Normal 3 2 2 3" xfId="538"/>
    <cellStyle name="Normal 3 3" xfId="539"/>
    <cellStyle name="Normal 4" xfId="18"/>
    <cellStyle name="Normal 4 2" xfId="19"/>
    <cellStyle name="Normal 4 2 2" xfId="540"/>
    <cellStyle name="Normal 4 2 3" xfId="541"/>
    <cellStyle name="Normal 5" xfId="20"/>
    <cellStyle name="Normal 5 2" xfId="31"/>
    <cellStyle name="Normal 5 2 2" xfId="542"/>
    <cellStyle name="Normal 5 2 3" xfId="543"/>
    <cellStyle name="Normal 5 2 4" xfId="544"/>
    <cellStyle name="Normal 5 3" xfId="545"/>
    <cellStyle name="Normal 5 3 2" xfId="546"/>
    <cellStyle name="Normal 5 3 3" xfId="547"/>
    <cellStyle name="Normal 5 3 4" xfId="548"/>
    <cellStyle name="Normal 5 4" xfId="549"/>
    <cellStyle name="Normal 5 4 2" xfId="550"/>
    <cellStyle name="Normal 5 4 3" xfId="551"/>
    <cellStyle name="Normal 5 4 4" xfId="552"/>
    <cellStyle name="Normal 5 5" xfId="553"/>
    <cellStyle name="Normal 5 6" xfId="554"/>
    <cellStyle name="Normal 5 7" xfId="555"/>
    <cellStyle name="Normal 6" xfId="21"/>
    <cellStyle name="Normal 6 2" xfId="22"/>
    <cellStyle name="Normal 7" xfId="23"/>
    <cellStyle name="Normal 7 2" xfId="556"/>
    <cellStyle name="Normal 7 3" xfId="557"/>
    <cellStyle name="Normal 7 4" xfId="558"/>
    <cellStyle name="Normal 7 5" xfId="559"/>
    <cellStyle name="Normal 8" xfId="560"/>
    <cellStyle name="Normal 8 2" xfId="561"/>
    <cellStyle name="Normal 8 2 2" xfId="562"/>
    <cellStyle name="Normal 8 2 2 2" xfId="563"/>
    <cellStyle name="Normal 8 2 3" xfId="564"/>
    <cellStyle name="Normal 8 3" xfId="565"/>
    <cellStyle name="Normal 9" xfId="566"/>
    <cellStyle name="Normal 9 2" xfId="567"/>
    <cellStyle name="Normal_PSCB financials reporting template" xfId="2"/>
    <cellStyle name="Note 2" xfId="568"/>
    <cellStyle name="Note 2 2" xfId="569"/>
    <cellStyle name="Note 2 3" xfId="570"/>
    <cellStyle name="Note 2 4" xfId="571"/>
    <cellStyle name="Note 2 5" xfId="572"/>
    <cellStyle name="Note 3" xfId="573"/>
    <cellStyle name="Note 3 10" xfId="574"/>
    <cellStyle name="Note 3 10 2" xfId="575"/>
    <cellStyle name="Note 3 11" xfId="576"/>
    <cellStyle name="Note 3 2" xfId="577"/>
    <cellStyle name="Note 3 2 10" xfId="578"/>
    <cellStyle name="Note 3 2 2" xfId="579"/>
    <cellStyle name="Note 3 2 2 2" xfId="580"/>
    <cellStyle name="Note 3 2 2 2 2" xfId="581"/>
    <cellStyle name="Note 3 2 2 3" xfId="582"/>
    <cellStyle name="Note 3 2 3" xfId="583"/>
    <cellStyle name="Note 3 2 3 2" xfId="584"/>
    <cellStyle name="Note 3 2 3 2 2" xfId="585"/>
    <cellStyle name="Note 3 2 3 3" xfId="586"/>
    <cellStyle name="Note 3 2 4" xfId="587"/>
    <cellStyle name="Note 3 2 4 2" xfId="588"/>
    <cellStyle name="Note 3 2 4 2 2" xfId="589"/>
    <cellStyle name="Note 3 2 4 3" xfId="590"/>
    <cellStyle name="Note 3 2 5" xfId="591"/>
    <cellStyle name="Note 3 2 5 2" xfId="592"/>
    <cellStyle name="Note 3 2 5 2 2" xfId="593"/>
    <cellStyle name="Note 3 2 5 3" xfId="594"/>
    <cellStyle name="Note 3 2 6" xfId="595"/>
    <cellStyle name="Note 3 2 6 2" xfId="596"/>
    <cellStyle name="Note 3 2 6 2 2" xfId="597"/>
    <cellStyle name="Note 3 2 6 3" xfId="598"/>
    <cellStyle name="Note 3 2 7" xfId="599"/>
    <cellStyle name="Note 3 2 7 2" xfId="600"/>
    <cellStyle name="Note 3 2 7 2 2" xfId="601"/>
    <cellStyle name="Note 3 2 7 3" xfId="602"/>
    <cellStyle name="Note 3 2 8" xfId="603"/>
    <cellStyle name="Note 3 2 8 2" xfId="604"/>
    <cellStyle name="Note 3 2 8 2 2" xfId="605"/>
    <cellStyle name="Note 3 2 8 3" xfId="606"/>
    <cellStyle name="Note 3 2 9" xfId="607"/>
    <cellStyle name="Note 3 2 9 2" xfId="608"/>
    <cellStyle name="Note 3 3" xfId="609"/>
    <cellStyle name="Note 3 3 2" xfId="610"/>
    <cellStyle name="Note 3 3 2 2" xfId="611"/>
    <cellStyle name="Note 3 3 3" xfId="612"/>
    <cellStyle name="Note 3 4" xfId="613"/>
    <cellStyle name="Note 3 4 2" xfId="614"/>
    <cellStyle name="Note 3 4 2 2" xfId="615"/>
    <cellStyle name="Note 3 4 3" xfId="616"/>
    <cellStyle name="Note 3 5" xfId="617"/>
    <cellStyle name="Note 3 5 2" xfId="618"/>
    <cellStyle name="Note 3 5 2 2" xfId="619"/>
    <cellStyle name="Note 3 5 3" xfId="620"/>
    <cellStyle name="Note 3 6" xfId="621"/>
    <cellStyle name="Note 3 6 2" xfId="622"/>
    <cellStyle name="Note 3 6 2 2" xfId="623"/>
    <cellStyle name="Note 3 6 3" xfId="624"/>
    <cellStyle name="Note 3 7" xfId="625"/>
    <cellStyle name="Note 3 7 2" xfId="626"/>
    <cellStyle name="Note 3 7 2 2" xfId="627"/>
    <cellStyle name="Note 3 7 3" xfId="628"/>
    <cellStyle name="Note 3 8" xfId="629"/>
    <cellStyle name="Note 3 8 2" xfId="630"/>
    <cellStyle name="Note 3 8 2 2" xfId="631"/>
    <cellStyle name="Note 3 8 3" xfId="632"/>
    <cellStyle name="Note 3 9" xfId="633"/>
    <cellStyle name="Note 3 9 2" xfId="634"/>
    <cellStyle name="Note 3 9 2 2" xfId="635"/>
    <cellStyle name="Note 3 9 3" xfId="636"/>
    <cellStyle name="Note 4" xfId="637"/>
    <cellStyle name="Note 5" xfId="638"/>
    <cellStyle name="Note 5 10" xfId="639"/>
    <cellStyle name="Note 5 10 2" xfId="640"/>
    <cellStyle name="Note 5 11" xfId="641"/>
    <cellStyle name="Note 5 2" xfId="642"/>
    <cellStyle name="Note 5 2 10" xfId="643"/>
    <cellStyle name="Note 5 2 2" xfId="644"/>
    <cellStyle name="Note 5 2 2 2" xfId="645"/>
    <cellStyle name="Note 5 2 2 2 2" xfId="646"/>
    <cellStyle name="Note 5 2 2 3" xfId="647"/>
    <cellStyle name="Note 5 2 3" xfId="648"/>
    <cellStyle name="Note 5 2 3 2" xfId="649"/>
    <cellStyle name="Note 5 2 3 2 2" xfId="650"/>
    <cellStyle name="Note 5 2 3 3" xfId="651"/>
    <cellStyle name="Note 5 2 4" xfId="652"/>
    <cellStyle name="Note 5 2 4 2" xfId="653"/>
    <cellStyle name="Note 5 2 4 2 2" xfId="654"/>
    <cellStyle name="Note 5 2 4 3" xfId="655"/>
    <cellStyle name="Note 5 2 5" xfId="656"/>
    <cellStyle name="Note 5 2 5 2" xfId="657"/>
    <cellStyle name="Note 5 2 5 2 2" xfId="658"/>
    <cellStyle name="Note 5 2 5 3" xfId="659"/>
    <cellStyle name="Note 5 2 6" xfId="660"/>
    <cellStyle name="Note 5 2 6 2" xfId="661"/>
    <cellStyle name="Note 5 2 6 2 2" xfId="662"/>
    <cellStyle name="Note 5 2 6 3" xfId="663"/>
    <cellStyle name="Note 5 2 7" xfId="664"/>
    <cellStyle name="Note 5 2 7 2" xfId="665"/>
    <cellStyle name="Note 5 2 7 2 2" xfId="666"/>
    <cellStyle name="Note 5 2 7 3" xfId="667"/>
    <cellStyle name="Note 5 2 8" xfId="668"/>
    <cellStyle name="Note 5 2 8 2" xfId="669"/>
    <cellStyle name="Note 5 2 8 2 2" xfId="670"/>
    <cellStyle name="Note 5 2 8 3" xfId="671"/>
    <cellStyle name="Note 5 2 9" xfId="672"/>
    <cellStyle name="Note 5 2 9 2" xfId="673"/>
    <cellStyle name="Note 5 3" xfId="674"/>
    <cellStyle name="Note 5 3 2" xfId="675"/>
    <cellStyle name="Note 5 3 2 2" xfId="676"/>
    <cellStyle name="Note 5 3 3" xfId="677"/>
    <cellStyle name="Note 5 4" xfId="678"/>
    <cellStyle name="Note 5 4 2" xfId="679"/>
    <cellStyle name="Note 5 4 2 2" xfId="680"/>
    <cellStyle name="Note 5 4 3" xfId="681"/>
    <cellStyle name="Note 5 5" xfId="682"/>
    <cellStyle name="Note 5 5 2" xfId="683"/>
    <cellStyle name="Note 5 5 2 2" xfId="684"/>
    <cellStyle name="Note 5 5 3" xfId="685"/>
    <cellStyle name="Note 5 6" xfId="686"/>
    <cellStyle name="Note 5 6 2" xfId="687"/>
    <cellStyle name="Note 5 6 2 2" xfId="688"/>
    <cellStyle name="Note 5 6 3" xfId="689"/>
    <cellStyle name="Note 5 7" xfId="690"/>
    <cellStyle name="Note 5 7 2" xfId="691"/>
    <cellStyle name="Note 5 7 2 2" xfId="692"/>
    <cellStyle name="Note 5 7 3" xfId="693"/>
    <cellStyle name="Note 5 8" xfId="694"/>
    <cellStyle name="Note 5 8 2" xfId="695"/>
    <cellStyle name="Note 5 8 2 2" xfId="696"/>
    <cellStyle name="Note 5 8 3" xfId="697"/>
    <cellStyle name="Note 5 9" xfId="698"/>
    <cellStyle name="Note 5 9 2" xfId="699"/>
    <cellStyle name="Note 5 9 2 2" xfId="700"/>
    <cellStyle name="Note 5 9 3" xfId="701"/>
    <cellStyle name="Output 2" xfId="702"/>
    <cellStyle name="Output 2 2" xfId="703"/>
    <cellStyle name="Output 3" xfId="704"/>
    <cellStyle name="Output 3 10" xfId="705"/>
    <cellStyle name="Output 3 10 2" xfId="706"/>
    <cellStyle name="Output 3 11" xfId="707"/>
    <cellStyle name="Output 3 2" xfId="708"/>
    <cellStyle name="Output 3 2 10" xfId="709"/>
    <cellStyle name="Output 3 2 2" xfId="710"/>
    <cellStyle name="Output 3 2 2 2" xfId="711"/>
    <cellStyle name="Output 3 2 2 2 2" xfId="712"/>
    <cellStyle name="Output 3 2 2 3" xfId="713"/>
    <cellStyle name="Output 3 2 3" xfId="714"/>
    <cellStyle name="Output 3 2 3 2" xfId="715"/>
    <cellStyle name="Output 3 2 3 2 2" xfId="716"/>
    <cellStyle name="Output 3 2 3 3" xfId="717"/>
    <cellStyle name="Output 3 2 4" xfId="718"/>
    <cellStyle name="Output 3 2 4 2" xfId="719"/>
    <cellStyle name="Output 3 2 4 2 2" xfId="720"/>
    <cellStyle name="Output 3 2 4 3" xfId="721"/>
    <cellStyle name="Output 3 2 5" xfId="722"/>
    <cellStyle name="Output 3 2 5 2" xfId="723"/>
    <cellStyle name="Output 3 2 5 2 2" xfId="724"/>
    <cellStyle name="Output 3 2 5 3" xfId="725"/>
    <cellStyle name="Output 3 2 6" xfId="726"/>
    <cellStyle name="Output 3 2 6 2" xfId="727"/>
    <cellStyle name="Output 3 2 6 2 2" xfId="728"/>
    <cellStyle name="Output 3 2 6 3" xfId="729"/>
    <cellStyle name="Output 3 2 7" xfId="730"/>
    <cellStyle name="Output 3 2 7 2" xfId="731"/>
    <cellStyle name="Output 3 2 7 2 2" xfId="732"/>
    <cellStyle name="Output 3 2 7 3" xfId="733"/>
    <cellStyle name="Output 3 2 8" xfId="734"/>
    <cellStyle name="Output 3 2 8 2" xfId="735"/>
    <cellStyle name="Output 3 2 8 2 2" xfId="736"/>
    <cellStyle name="Output 3 2 8 3" xfId="737"/>
    <cellStyle name="Output 3 2 9" xfId="738"/>
    <cellStyle name="Output 3 2 9 2" xfId="739"/>
    <cellStyle name="Output 3 3" xfId="740"/>
    <cellStyle name="Output 3 3 2" xfId="741"/>
    <cellStyle name="Output 3 3 2 2" xfId="742"/>
    <cellStyle name="Output 3 3 3" xfId="743"/>
    <cellStyle name="Output 3 4" xfId="744"/>
    <cellStyle name="Output 3 4 2" xfId="745"/>
    <cellStyle name="Output 3 4 2 2" xfId="746"/>
    <cellStyle name="Output 3 4 3" xfId="747"/>
    <cellStyle name="Output 3 5" xfId="748"/>
    <cellStyle name="Output 3 5 2" xfId="749"/>
    <cellStyle name="Output 3 5 2 2" xfId="750"/>
    <cellStyle name="Output 3 5 3" xfId="751"/>
    <cellStyle name="Output 3 6" xfId="752"/>
    <cellStyle name="Output 3 6 2" xfId="753"/>
    <cellStyle name="Output 3 6 2 2" xfId="754"/>
    <cellStyle name="Output 3 6 3" xfId="755"/>
    <cellStyle name="Output 3 7" xfId="756"/>
    <cellStyle name="Output 3 7 2" xfId="757"/>
    <cellStyle name="Output 3 7 2 2" xfId="758"/>
    <cellStyle name="Output 3 7 3" xfId="759"/>
    <cellStyle name="Output 3 8" xfId="760"/>
    <cellStyle name="Output 3 8 2" xfId="761"/>
    <cellStyle name="Output 3 8 2 2" xfId="762"/>
    <cellStyle name="Output 3 8 3" xfId="763"/>
    <cellStyle name="Output 3 9" xfId="764"/>
    <cellStyle name="Output 3 9 2" xfId="765"/>
    <cellStyle name="Output 3 9 2 2" xfId="766"/>
    <cellStyle name="Output 3 9 3" xfId="767"/>
    <cellStyle name="Output 4" xfId="768"/>
    <cellStyle name="Output 4 10" xfId="769"/>
    <cellStyle name="Output 4 10 2" xfId="770"/>
    <cellStyle name="Output 4 11" xfId="771"/>
    <cellStyle name="Output 4 2" xfId="772"/>
    <cellStyle name="Output 4 2 10" xfId="773"/>
    <cellStyle name="Output 4 2 2" xfId="774"/>
    <cellStyle name="Output 4 2 2 2" xfId="775"/>
    <cellStyle name="Output 4 2 2 2 2" xfId="776"/>
    <cellStyle name="Output 4 2 2 3" xfId="777"/>
    <cellStyle name="Output 4 2 3" xfId="778"/>
    <cellStyle name="Output 4 2 3 2" xfId="779"/>
    <cellStyle name="Output 4 2 3 2 2" xfId="780"/>
    <cellStyle name="Output 4 2 3 3" xfId="781"/>
    <cellStyle name="Output 4 2 4" xfId="782"/>
    <cellStyle name="Output 4 2 4 2" xfId="783"/>
    <cellStyle name="Output 4 2 4 2 2" xfId="784"/>
    <cellStyle name="Output 4 2 4 3" xfId="785"/>
    <cellStyle name="Output 4 2 5" xfId="786"/>
    <cellStyle name="Output 4 2 5 2" xfId="787"/>
    <cellStyle name="Output 4 2 5 2 2" xfId="788"/>
    <cellStyle name="Output 4 2 5 3" xfId="789"/>
    <cellStyle name="Output 4 2 6" xfId="790"/>
    <cellStyle name="Output 4 2 6 2" xfId="791"/>
    <cellStyle name="Output 4 2 6 2 2" xfId="792"/>
    <cellStyle name="Output 4 2 6 3" xfId="793"/>
    <cellStyle name="Output 4 2 7" xfId="794"/>
    <cellStyle name="Output 4 2 7 2" xfId="795"/>
    <cellStyle name="Output 4 2 7 2 2" xfId="796"/>
    <cellStyle name="Output 4 2 7 3" xfId="797"/>
    <cellStyle name="Output 4 2 8" xfId="798"/>
    <cellStyle name="Output 4 2 8 2" xfId="799"/>
    <cellStyle name="Output 4 2 8 2 2" xfId="800"/>
    <cellStyle name="Output 4 2 8 3" xfId="801"/>
    <cellStyle name="Output 4 2 9" xfId="802"/>
    <cellStyle name="Output 4 2 9 2" xfId="803"/>
    <cellStyle name="Output 4 3" xfId="804"/>
    <cellStyle name="Output 4 3 2" xfId="805"/>
    <cellStyle name="Output 4 3 2 2" xfId="806"/>
    <cellStyle name="Output 4 3 3" xfId="807"/>
    <cellStyle name="Output 4 4" xfId="808"/>
    <cellStyle name="Output 4 4 2" xfId="809"/>
    <cellStyle name="Output 4 4 2 2" xfId="810"/>
    <cellStyle name="Output 4 4 3" xfId="811"/>
    <cellStyle name="Output 4 5" xfId="812"/>
    <cellStyle name="Output 4 5 2" xfId="813"/>
    <cellStyle name="Output 4 5 2 2" xfId="814"/>
    <cellStyle name="Output 4 5 3" xfId="815"/>
    <cellStyle name="Output 4 6" xfId="816"/>
    <cellStyle name="Output 4 6 2" xfId="817"/>
    <cellStyle name="Output 4 6 2 2" xfId="818"/>
    <cellStyle name="Output 4 6 3" xfId="819"/>
    <cellStyle name="Output 4 7" xfId="820"/>
    <cellStyle name="Output 4 7 2" xfId="821"/>
    <cellStyle name="Output 4 7 2 2" xfId="822"/>
    <cellStyle name="Output 4 7 3" xfId="823"/>
    <cellStyle name="Output 4 8" xfId="824"/>
    <cellStyle name="Output 4 8 2" xfId="825"/>
    <cellStyle name="Output 4 8 2 2" xfId="826"/>
    <cellStyle name="Output 4 8 3" xfId="827"/>
    <cellStyle name="Output 4 9" xfId="828"/>
    <cellStyle name="Output 4 9 2" xfId="829"/>
    <cellStyle name="Output 4 9 2 2" xfId="830"/>
    <cellStyle name="Output 4 9 3" xfId="831"/>
    <cellStyle name="Percent 2" xfId="24"/>
    <cellStyle name="Percent 2 2" xfId="832"/>
    <cellStyle name="Percent 2 3" xfId="833"/>
    <cellStyle name="Percent 3" xfId="25"/>
    <cellStyle name="Percent 3 2" xfId="834"/>
    <cellStyle name="Percent 4" xfId="26"/>
    <cellStyle name="Percent 5" xfId="27"/>
    <cellStyle name="SectionHeaderNormal" xfId="835"/>
    <cellStyle name="SubScript" xfId="836"/>
    <cellStyle name="SuperScript" xfId="837"/>
    <cellStyle name="TextBold" xfId="838"/>
    <cellStyle name="TextItalic" xfId="839"/>
    <cellStyle name="TextNormal" xfId="840"/>
    <cellStyle name="Title 2" xfId="841"/>
    <cellStyle name="Title 2 2" xfId="842"/>
    <cellStyle name="Title 3" xfId="843"/>
    <cellStyle name="Title 4" xfId="844"/>
    <cellStyle name="TitleNormal" xfId="845"/>
    <cellStyle name="Total 2" xfId="846"/>
    <cellStyle name="Total 2 2" xfId="847"/>
    <cellStyle name="Total 3" xfId="848"/>
    <cellStyle name="Total 3 10" xfId="849"/>
    <cellStyle name="Total 3 10 2" xfId="850"/>
    <cellStyle name="Total 3 11" xfId="851"/>
    <cellStyle name="Total 3 2" xfId="852"/>
    <cellStyle name="Total 3 2 10" xfId="853"/>
    <cellStyle name="Total 3 2 2" xfId="854"/>
    <cellStyle name="Total 3 2 2 2" xfId="855"/>
    <cellStyle name="Total 3 2 2 2 2" xfId="856"/>
    <cellStyle name="Total 3 2 2 3" xfId="857"/>
    <cellStyle name="Total 3 2 3" xfId="858"/>
    <cellStyle name="Total 3 2 3 2" xfId="859"/>
    <cellStyle name="Total 3 2 3 2 2" xfId="860"/>
    <cellStyle name="Total 3 2 3 3" xfId="861"/>
    <cellStyle name="Total 3 2 4" xfId="862"/>
    <cellStyle name="Total 3 2 4 2" xfId="863"/>
    <cellStyle name="Total 3 2 4 2 2" xfId="864"/>
    <cellStyle name="Total 3 2 4 3" xfId="865"/>
    <cellStyle name="Total 3 2 5" xfId="866"/>
    <cellStyle name="Total 3 2 5 2" xfId="867"/>
    <cellStyle name="Total 3 2 5 2 2" xfId="868"/>
    <cellStyle name="Total 3 2 5 3" xfId="869"/>
    <cellStyle name="Total 3 2 6" xfId="870"/>
    <cellStyle name="Total 3 2 6 2" xfId="871"/>
    <cellStyle name="Total 3 2 6 2 2" xfId="872"/>
    <cellStyle name="Total 3 2 6 3" xfId="873"/>
    <cellStyle name="Total 3 2 7" xfId="874"/>
    <cellStyle name="Total 3 2 7 2" xfId="875"/>
    <cellStyle name="Total 3 2 7 2 2" xfId="876"/>
    <cellStyle name="Total 3 2 7 3" xfId="877"/>
    <cellStyle name="Total 3 2 8" xfId="878"/>
    <cellStyle name="Total 3 2 8 2" xfId="879"/>
    <cellStyle name="Total 3 2 8 2 2" xfId="880"/>
    <cellStyle name="Total 3 2 8 3" xfId="881"/>
    <cellStyle name="Total 3 2 9" xfId="882"/>
    <cellStyle name="Total 3 2 9 2" xfId="883"/>
    <cellStyle name="Total 3 3" xfId="884"/>
    <cellStyle name="Total 3 3 2" xfId="885"/>
    <cellStyle name="Total 3 3 2 2" xfId="886"/>
    <cellStyle name="Total 3 3 3" xfId="887"/>
    <cellStyle name="Total 3 4" xfId="888"/>
    <cellStyle name="Total 3 4 2" xfId="889"/>
    <cellStyle name="Total 3 4 2 2" xfId="890"/>
    <cellStyle name="Total 3 4 3" xfId="891"/>
    <cellStyle name="Total 3 5" xfId="892"/>
    <cellStyle name="Total 3 5 2" xfId="893"/>
    <cellStyle name="Total 3 5 2 2" xfId="894"/>
    <cellStyle name="Total 3 5 3" xfId="895"/>
    <cellStyle name="Total 3 6" xfId="896"/>
    <cellStyle name="Total 3 6 2" xfId="897"/>
    <cellStyle name="Total 3 6 2 2" xfId="898"/>
    <cellStyle name="Total 3 6 3" xfId="899"/>
    <cellStyle name="Total 3 7" xfId="900"/>
    <cellStyle name="Total 3 7 2" xfId="901"/>
    <cellStyle name="Total 3 7 2 2" xfId="902"/>
    <cellStyle name="Total 3 7 3" xfId="903"/>
    <cellStyle name="Total 3 8" xfId="904"/>
    <cellStyle name="Total 3 8 2" xfId="905"/>
    <cellStyle name="Total 3 8 2 2" xfId="906"/>
    <cellStyle name="Total 3 8 3" xfId="907"/>
    <cellStyle name="Total 3 9" xfId="908"/>
    <cellStyle name="Total 3 9 2" xfId="909"/>
    <cellStyle name="Total 3 9 2 2" xfId="910"/>
    <cellStyle name="Total 3 9 3" xfId="911"/>
    <cellStyle name="Total 4" xfId="912"/>
    <cellStyle name="Total 4 10" xfId="913"/>
    <cellStyle name="Total 4 10 2" xfId="914"/>
    <cellStyle name="Total 4 11" xfId="915"/>
    <cellStyle name="Total 4 2" xfId="916"/>
    <cellStyle name="Total 4 2 10" xfId="917"/>
    <cellStyle name="Total 4 2 2" xfId="918"/>
    <cellStyle name="Total 4 2 2 2" xfId="919"/>
    <cellStyle name="Total 4 2 2 2 2" xfId="920"/>
    <cellStyle name="Total 4 2 2 3" xfId="921"/>
    <cellStyle name="Total 4 2 3" xfId="922"/>
    <cellStyle name="Total 4 2 3 2" xfId="923"/>
    <cellStyle name="Total 4 2 3 2 2" xfId="924"/>
    <cellStyle name="Total 4 2 3 3" xfId="925"/>
    <cellStyle name="Total 4 2 4" xfId="926"/>
    <cellStyle name="Total 4 2 4 2" xfId="927"/>
    <cellStyle name="Total 4 2 4 2 2" xfId="928"/>
    <cellStyle name="Total 4 2 4 3" xfId="929"/>
    <cellStyle name="Total 4 2 5" xfId="930"/>
    <cellStyle name="Total 4 2 5 2" xfId="931"/>
    <cellStyle name="Total 4 2 5 2 2" xfId="932"/>
    <cellStyle name="Total 4 2 5 3" xfId="933"/>
    <cellStyle name="Total 4 2 6" xfId="934"/>
    <cellStyle name="Total 4 2 6 2" xfId="935"/>
    <cellStyle name="Total 4 2 6 2 2" xfId="936"/>
    <cellStyle name="Total 4 2 6 3" xfId="937"/>
    <cellStyle name="Total 4 2 7" xfId="938"/>
    <cellStyle name="Total 4 2 7 2" xfId="939"/>
    <cellStyle name="Total 4 2 7 2 2" xfId="940"/>
    <cellStyle name="Total 4 2 7 3" xfId="941"/>
    <cellStyle name="Total 4 2 8" xfId="942"/>
    <cellStyle name="Total 4 2 8 2" xfId="943"/>
    <cellStyle name="Total 4 2 8 2 2" xfId="944"/>
    <cellStyle name="Total 4 2 8 3" xfId="945"/>
    <cellStyle name="Total 4 2 9" xfId="946"/>
    <cellStyle name="Total 4 2 9 2" xfId="947"/>
    <cellStyle name="Total 4 3" xfId="948"/>
    <cellStyle name="Total 4 3 2" xfId="949"/>
    <cellStyle name="Total 4 3 2 2" xfId="950"/>
    <cellStyle name="Total 4 3 3" xfId="951"/>
    <cellStyle name="Total 4 4" xfId="952"/>
    <cellStyle name="Total 4 4 2" xfId="953"/>
    <cellStyle name="Total 4 4 2 2" xfId="954"/>
    <cellStyle name="Total 4 4 3" xfId="955"/>
    <cellStyle name="Total 4 5" xfId="956"/>
    <cellStyle name="Total 4 5 2" xfId="957"/>
    <cellStyle name="Total 4 5 2 2" xfId="958"/>
    <cellStyle name="Total 4 5 3" xfId="959"/>
    <cellStyle name="Total 4 6" xfId="960"/>
    <cellStyle name="Total 4 6 2" xfId="961"/>
    <cellStyle name="Total 4 6 2 2" xfId="962"/>
    <cellStyle name="Total 4 6 3" xfId="963"/>
    <cellStyle name="Total 4 7" xfId="964"/>
    <cellStyle name="Total 4 7 2" xfId="965"/>
    <cellStyle name="Total 4 7 2 2" xfId="966"/>
    <cellStyle name="Total 4 7 3" xfId="967"/>
    <cellStyle name="Total 4 8" xfId="968"/>
    <cellStyle name="Total 4 8 2" xfId="969"/>
    <cellStyle name="Total 4 8 2 2" xfId="970"/>
    <cellStyle name="Total 4 8 3" xfId="971"/>
    <cellStyle name="Total 4 9" xfId="972"/>
    <cellStyle name="Total 4 9 2" xfId="973"/>
    <cellStyle name="Total 4 9 2 2" xfId="974"/>
    <cellStyle name="Total 4 9 3" xfId="975"/>
    <cellStyle name="Warning Text 2" xfId="976"/>
    <cellStyle name="Warning Text 2 2" xfId="977"/>
    <cellStyle name="Warning Text 3" xfId="978"/>
    <cellStyle name="Warning Text 4" xfId="9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13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externalLink" Target="externalLinks/externalLink1.xml"/><Relationship Id="rId8" Type="http://schemas.openxmlformats.org/officeDocument/2006/relationships/externalLink" Target="externalLinks/externalLink2.xml"/><Relationship Id="rId9" Type="http://schemas.openxmlformats.org/officeDocument/2006/relationships/externalLink" Target="externalLinks/externalLink3.xml"/><Relationship Id="rId10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139148</xdr:rowOff>
    </xdr:to>
    <xdr:sp macro="" textlink="">
      <xdr:nvSpPr>
        <xdr:cNvPr id="4104" name="AutoShape 8" descr="Image result for dc pcsb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4800"/>
    <xdr:sp macro="" textlink="">
      <xdr:nvSpPr>
        <xdr:cNvPr id="5" name="AutoShape 8" descr="Image result for dc pcsb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304800"/>
    <xdr:sp macro="" textlink="">
      <xdr:nvSpPr>
        <xdr:cNvPr id="7" name="AutoShape 8" descr="Image result for dc pcsb"/>
        <xdr:cNvSpPr>
          <a:spLocks noChangeAspect="1" noChangeArrowheads="1"/>
        </xdr:cNvSpPr>
      </xdr:nvSpPr>
      <xdr:spPr bwMode="auto">
        <a:xfrm>
          <a:off x="0" y="99391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Mundo%20Verde%201.8%20-%20sendou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jones.DCPUBLICCHARTER/AppData/Local/Microsoft/Windows/Temporary%20Internet%20Files/Content.IE5/D30380PT/Achievement%20Prep%20-%20FY15%20Financial%20Model%20-%201501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AppData/Local/Temp/Leberkaese/sample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Year ONE"/>
      <sheetName val="Year TWO"/>
      <sheetName val="5 Year"/>
      <sheetName val="CF0"/>
      <sheetName val="CF1"/>
      <sheetName val="Caoital"/>
      <sheetName val="IS2"/>
      <sheetName val="IS4"/>
      <sheetName val="Rev-DC"/>
      <sheetName val="Rev-Fed"/>
      <sheetName val="Rev-Fed2"/>
      <sheetName val="Rev-Oth"/>
      <sheetName val="Exp-Per"/>
      <sheetName val="Exp-Stu"/>
      <sheetName val="Exp-Ofc"/>
      <sheetName val="Exp-Occ"/>
      <sheetName val="Exp-Gen"/>
      <sheetName val="Pop"/>
    </sheetNames>
    <sheetDataSet>
      <sheetData sheetId="0"/>
      <sheetData sheetId="1"/>
      <sheetData sheetId="2"/>
      <sheetData sheetId="3"/>
      <sheetData sheetId="4"/>
      <sheetData sheetId="5"/>
      <sheetData sheetId="6">
        <row r="56">
          <cell r="F56">
            <v>0</v>
          </cell>
        </row>
      </sheetData>
      <sheetData sheetId="7"/>
      <sheetData sheetId="8">
        <row r="8">
          <cell r="C8">
            <v>8700</v>
          </cell>
        </row>
      </sheetData>
      <sheetData sheetId="9"/>
      <sheetData sheetId="10">
        <row r="43">
          <cell r="C43">
            <v>0</v>
          </cell>
        </row>
      </sheetData>
      <sheetData sheetId="11"/>
      <sheetData sheetId="12">
        <row r="8">
          <cell r="C8">
            <v>1.03</v>
          </cell>
        </row>
      </sheetData>
      <sheetData sheetId="13"/>
      <sheetData sheetId="14"/>
      <sheetData sheetId="15">
        <row r="15">
          <cell r="D15">
            <v>18600</v>
          </cell>
        </row>
      </sheetData>
      <sheetData sheetId="16"/>
      <sheetData sheetId="17">
        <row r="55">
          <cell r="C55">
            <v>0</v>
          </cell>
        </row>
        <row r="115">
          <cell r="C115">
            <v>0.8</v>
          </cell>
          <cell r="D115">
            <v>0.8</v>
          </cell>
          <cell r="E115">
            <v>0.8</v>
          </cell>
          <cell r="F115">
            <v>0.8</v>
          </cell>
          <cell r="G115">
            <v>0.8</v>
          </cell>
          <cell r="H115">
            <v>0.8</v>
          </cell>
        </row>
        <row r="126">
          <cell r="C126">
            <v>0.01</v>
          </cell>
          <cell r="D126">
            <v>0.4</v>
          </cell>
        </row>
        <row r="127">
          <cell r="C127">
            <v>0.2</v>
          </cell>
          <cell r="D127">
            <v>0.5</v>
          </cell>
        </row>
        <row r="128">
          <cell r="C128">
            <v>0.35</v>
          </cell>
          <cell r="D128">
            <v>0.6</v>
          </cell>
        </row>
        <row r="129">
          <cell r="C129">
            <v>0.5</v>
          </cell>
          <cell r="D129">
            <v>0.8</v>
          </cell>
        </row>
        <row r="131">
          <cell r="C131">
            <v>0.75</v>
          </cell>
          <cell r="D131">
            <v>0.9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YTD"/>
      <sheetName val="Cash Flow"/>
      <sheetName val="Dashboard"/>
      <sheetName val="III.b. Detailed Staffing Roster"/>
      <sheetName val="Chart Data"/>
      <sheetName val="Powerpoint Charts"/>
      <sheetName val="YTD BS"/>
      <sheetName val="PCSB IS"/>
      <sheetName val="PCSB BS"/>
      <sheetName val="I. Enrollment"/>
      <sheetName val="II.a. Revenue-Statutory Funding"/>
      <sheetName val="II.b. Revenue"/>
      <sheetName val="III. Staffing"/>
      <sheetName val="FY15 Staffing"/>
      <sheetName val="FY15 Staffing - Presentation"/>
      <sheetName val="IV. Facilities"/>
      <sheetName val="Loans"/>
      <sheetName val="V. Other Expenses"/>
      <sheetName val="V.a Actuals"/>
      <sheetName val="VI. Depreciation"/>
      <sheetName val="FY15 Forecast"/>
      <sheetName val="Cash Flow Projection"/>
      <sheetName val="Enrollment"/>
      <sheetName val="5 Year Budget"/>
      <sheetName val="5 Year Budget Detailed"/>
      <sheetName val="Comparables"/>
      <sheetName val="Program Budgets"/>
      <sheetName val="Balance Sheet"/>
      <sheetName val="PCSB GPA"/>
      <sheetName val="Start-up Budget"/>
      <sheetName val="Start-up Cash Flow"/>
      <sheetName val="Two Year Op-Year ONE"/>
      <sheetName val="Two Year Op-Year TWO"/>
      <sheetName val="5 Year Charter Ap Budget"/>
      <sheetName val="Capital Budget"/>
      <sheetName val="Charter App - Cash Flow"/>
      <sheetName val="Source of Funds"/>
      <sheetName val="Budget Charts"/>
      <sheetName val="Master"/>
      <sheetName val="Categories"/>
      <sheetName val="Calendar"/>
      <sheetName val="Bridge-Account to Summary"/>
      <sheetName val="FY15 Budget - APPROVED"/>
      <sheetName val="Cash Flow - BUDGET"/>
      <sheetName val="Jul BS"/>
      <sheetName val="Aug BS"/>
      <sheetName val="Sep BS"/>
      <sheetName val="Oct BS"/>
      <sheetName val="Nov BS"/>
      <sheetName val="Dec 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73">
          <cell r="G173">
            <v>1</v>
          </cell>
          <cell r="H173">
            <v>1.03</v>
          </cell>
          <cell r="I173">
            <v>1.0609</v>
          </cell>
          <cell r="J173">
            <v>1.092727</v>
          </cell>
          <cell r="K173">
            <v>1.1255088100000001</v>
          </cell>
          <cell r="L173">
            <v>1.1592740743000001</v>
          </cell>
          <cell r="M173">
            <v>1.1940522965290001</v>
          </cell>
          <cell r="N173">
            <v>1.2298738654248702</v>
          </cell>
          <cell r="O173">
            <v>1.2667700813876164</v>
          </cell>
          <cell r="P173">
            <v>1.3047731838292449</v>
          </cell>
          <cell r="Q173">
            <v>1.3439163793441222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Model"/>
      <sheetName val="Inputs"/>
    </sheetNames>
    <sheetDataSet>
      <sheetData sheetId="0" refreshError="1"/>
      <sheetData sheetId="1">
        <row r="28">
          <cell r="D28">
            <v>0.09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greg.spreeman@democracyprep.org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showGridLines="0" tabSelected="1" view="pageBreakPreview" zoomScale="115" zoomScaleSheetLayoutView="115" workbookViewId="0">
      <selection activeCell="D15" sqref="D15"/>
    </sheetView>
  </sheetViews>
  <sheetFormatPr baseColWidth="10" defaultColWidth="9.1640625" defaultRowHeight="12" x14ac:dyDescent="0"/>
  <cols>
    <col min="1" max="1" width="49.6640625" style="73" bestFit="1" customWidth="1"/>
    <col min="2" max="3" width="9.1640625" style="73"/>
    <col min="4" max="4" width="52.5" style="73" customWidth="1"/>
    <col min="5" max="16384" width="9.1640625" style="73"/>
  </cols>
  <sheetData>
    <row r="1" spans="1:1">
      <c r="A1" s="72" t="s">
        <v>187</v>
      </c>
    </row>
    <row r="2" spans="1:1">
      <c r="A2" s="74" t="s">
        <v>188</v>
      </c>
    </row>
    <row r="4" spans="1:1">
      <c r="A4" s="74" t="s">
        <v>183</v>
      </c>
    </row>
    <row r="5" spans="1:1">
      <c r="A5" s="116" t="s">
        <v>184</v>
      </c>
    </row>
    <row r="6" spans="1:1">
      <c r="A6" s="74" t="s">
        <v>185</v>
      </c>
    </row>
    <row r="8" spans="1:1">
      <c r="A8" s="74" t="s">
        <v>186</v>
      </c>
    </row>
    <row r="9" spans="1:1">
      <c r="A9" s="74">
        <v>1</v>
      </c>
    </row>
  </sheetData>
  <hyperlinks>
    <hyperlink ref="A5" r:id="rId1"/>
  </hyperlinks>
  <pageMargins left="0.7" right="0.7" top="0.75" bottom="0.75" header="0.3" footer="0.3"/>
  <pageSetup paperSize="125" orientation="portrait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theme="3" tint="0.39997558519241921"/>
    <pageSetUpPr fitToPage="1"/>
  </sheetPr>
  <dimension ref="A1:F67"/>
  <sheetViews>
    <sheetView showGridLines="0" view="pageBreakPreview" topLeftCell="A14" zoomScale="125" zoomScaleNormal="125" zoomScaleSheetLayoutView="100" zoomScalePageLayoutView="125" workbookViewId="0">
      <selection activeCell="C52" sqref="C52"/>
    </sheetView>
  </sheetViews>
  <sheetFormatPr baseColWidth="10" defaultColWidth="7.5" defaultRowHeight="12" x14ac:dyDescent="0"/>
  <cols>
    <col min="1" max="1" width="31.5" style="3" customWidth="1"/>
    <col min="2" max="2" width="26.5" style="35" customWidth="1"/>
    <col min="3" max="4" width="15.6640625" style="35" customWidth="1"/>
    <col min="5" max="5" width="12" style="3" bestFit="1" customWidth="1"/>
    <col min="6" max="6" width="11.1640625" style="3" bestFit="1" customWidth="1"/>
    <col min="7" max="16384" width="7.5" style="3"/>
  </cols>
  <sheetData>
    <row r="1" spans="1:4">
      <c r="A1" s="75" t="str">
        <f>'Cover Sheet'!A2</f>
        <v>Democracy Prep Congress Heights PCS</v>
      </c>
    </row>
    <row r="2" spans="1:4">
      <c r="A2" s="3" t="str">
        <f>'Cover Sheet'!A8&amp;" Enrollment Data"</f>
        <v>FY 17-18 Enrollment Data</v>
      </c>
    </row>
    <row r="3" spans="1:4">
      <c r="A3" s="14"/>
      <c r="B3" s="15"/>
      <c r="C3" s="16"/>
      <c r="D3" s="16"/>
    </row>
    <row r="4" spans="1:4" ht="31.5" customHeight="1">
      <c r="A4" s="113" t="s">
        <v>69</v>
      </c>
      <c r="B4" s="112" t="s">
        <v>112</v>
      </c>
      <c r="C4" s="112" t="s">
        <v>154</v>
      </c>
      <c r="D4" s="112" t="s">
        <v>153</v>
      </c>
    </row>
    <row r="5" spans="1:4" ht="16.5" customHeight="1">
      <c r="A5" s="114"/>
      <c r="B5" s="112"/>
      <c r="C5" s="112"/>
      <c r="D5" s="112"/>
    </row>
    <row r="6" spans="1:4" ht="12.75" customHeight="1">
      <c r="A6" s="8" t="s">
        <v>70</v>
      </c>
      <c r="B6" s="36">
        <v>0</v>
      </c>
      <c r="C6" s="36">
        <v>54</v>
      </c>
      <c r="D6" s="36"/>
    </row>
    <row r="7" spans="1:4" ht="12.75" customHeight="1">
      <c r="A7" s="8" t="s">
        <v>71</v>
      </c>
      <c r="B7" s="36">
        <v>108</v>
      </c>
      <c r="C7" s="36">
        <v>54</v>
      </c>
      <c r="D7" s="36"/>
    </row>
    <row r="8" spans="1:4" ht="12.75" customHeight="1">
      <c r="A8" s="8" t="s">
        <v>72</v>
      </c>
      <c r="B8" s="36">
        <v>64</v>
      </c>
      <c r="C8" s="36">
        <v>60</v>
      </c>
      <c r="D8" s="36"/>
    </row>
    <row r="9" spans="1:4" ht="12.75" customHeight="1">
      <c r="A9" s="8" t="s">
        <v>73</v>
      </c>
      <c r="B9" s="36">
        <v>76</v>
      </c>
      <c r="C9" s="36">
        <v>56</v>
      </c>
      <c r="D9" s="36"/>
    </row>
    <row r="10" spans="1:4" ht="12.75" customHeight="1">
      <c r="A10" s="8" t="s">
        <v>74</v>
      </c>
      <c r="B10" s="36">
        <v>76</v>
      </c>
      <c r="C10" s="36">
        <v>81</v>
      </c>
      <c r="D10" s="36"/>
    </row>
    <row r="11" spans="1:4" ht="12.75" customHeight="1">
      <c r="A11" s="8" t="s">
        <v>75</v>
      </c>
      <c r="B11" s="36">
        <v>81</v>
      </c>
      <c r="C11" s="36">
        <v>56</v>
      </c>
      <c r="D11" s="36"/>
    </row>
    <row r="12" spans="1:4" ht="12.75" customHeight="1">
      <c r="A12" s="8" t="s">
        <v>76</v>
      </c>
      <c r="B12" s="36">
        <v>82</v>
      </c>
      <c r="C12" s="36">
        <v>81</v>
      </c>
      <c r="D12" s="36"/>
    </row>
    <row r="13" spans="1:4" ht="12.75" customHeight="1">
      <c r="A13" s="8" t="s">
        <v>77</v>
      </c>
      <c r="B13" s="36">
        <v>72</v>
      </c>
      <c r="C13" s="36">
        <v>81</v>
      </c>
      <c r="D13" s="36"/>
    </row>
    <row r="14" spans="1:4" ht="12.75" customHeight="1">
      <c r="A14" s="9" t="s">
        <v>78</v>
      </c>
      <c r="B14" s="36">
        <v>53</v>
      </c>
      <c r="C14" s="36">
        <v>75</v>
      </c>
      <c r="D14" s="36"/>
    </row>
    <row r="15" spans="1:4" ht="12.75" customHeight="1">
      <c r="A15" s="9" t="s">
        <v>79</v>
      </c>
      <c r="B15" s="36">
        <v>44</v>
      </c>
      <c r="C15" s="36">
        <v>54</v>
      </c>
      <c r="D15" s="36"/>
    </row>
    <row r="16" spans="1:4" ht="12.75" customHeight="1">
      <c r="A16" s="9" t="s">
        <v>80</v>
      </c>
      <c r="B16" s="36">
        <v>0</v>
      </c>
      <c r="C16" s="36">
        <v>30</v>
      </c>
      <c r="D16" s="36"/>
    </row>
    <row r="17" spans="1:4" ht="12.75" customHeight="1">
      <c r="A17" s="8" t="s">
        <v>81</v>
      </c>
      <c r="B17" s="36">
        <v>0</v>
      </c>
      <c r="C17" s="36"/>
      <c r="D17" s="36"/>
    </row>
    <row r="18" spans="1:4" ht="12.75" customHeight="1">
      <c r="A18" s="8" t="s">
        <v>82</v>
      </c>
      <c r="B18" s="36">
        <v>0</v>
      </c>
      <c r="C18" s="36"/>
      <c r="D18" s="36"/>
    </row>
    <row r="19" spans="1:4" ht="12.75" customHeight="1">
      <c r="A19" s="8" t="s">
        <v>83</v>
      </c>
      <c r="B19" s="36">
        <v>0</v>
      </c>
      <c r="C19" s="36"/>
      <c r="D19" s="36"/>
    </row>
    <row r="20" spans="1:4" ht="12.75" customHeight="1">
      <c r="A20" s="8" t="s">
        <v>84</v>
      </c>
      <c r="B20" s="36">
        <v>0</v>
      </c>
      <c r="C20" s="36"/>
      <c r="D20" s="36"/>
    </row>
    <row r="21" spans="1:4" ht="12.75" customHeight="1">
      <c r="A21" s="8" t="s">
        <v>85</v>
      </c>
      <c r="B21" s="36">
        <v>0</v>
      </c>
      <c r="C21" s="36"/>
      <c r="D21" s="36"/>
    </row>
    <row r="22" spans="1:4" ht="12.75" customHeight="1">
      <c r="A22" s="8" t="s">
        <v>86</v>
      </c>
      <c r="B22" s="36">
        <v>0</v>
      </c>
      <c r="C22" s="36"/>
      <c r="D22" s="36"/>
    </row>
    <row r="23" spans="1:4" ht="13.5" customHeight="1">
      <c r="A23" s="9" t="s">
        <v>87</v>
      </c>
      <c r="B23" s="36">
        <v>0</v>
      </c>
      <c r="C23" s="36"/>
      <c r="D23" s="36"/>
    </row>
    <row r="24" spans="1:4">
      <c r="A24" s="17" t="s">
        <v>88</v>
      </c>
      <c r="B24" s="13">
        <f>SUM(B6:B23)</f>
        <v>656</v>
      </c>
      <c r="C24" s="13">
        <f>SUM(C6:C23)</f>
        <v>682</v>
      </c>
      <c r="D24" s="13">
        <f>SUM(D6:D23)</f>
        <v>0</v>
      </c>
    </row>
    <row r="25" spans="1:4">
      <c r="A25" s="18"/>
      <c r="B25" s="19"/>
      <c r="C25" s="11"/>
      <c r="D25" s="11"/>
    </row>
    <row r="26" spans="1:4" ht="24">
      <c r="A26" s="17" t="s">
        <v>89</v>
      </c>
      <c r="B26" s="20" t="str">
        <f>B4</f>
        <v>Previous Year's Enrollment</v>
      </c>
      <c r="C26" s="20" t="str">
        <f>C4</f>
        <v>Budgeted Enrollment</v>
      </c>
      <c r="D26" s="20" t="str">
        <f>D4</f>
        <v>Audited Enrollment</v>
      </c>
    </row>
    <row r="27" spans="1:4" ht="20.25" customHeight="1">
      <c r="A27" s="8" t="s">
        <v>90</v>
      </c>
      <c r="B27" s="36">
        <v>48</v>
      </c>
      <c r="C27" s="36">
        <v>55</v>
      </c>
      <c r="D27" s="36"/>
    </row>
    <row r="28" spans="1:4" ht="12.75" customHeight="1">
      <c r="A28" s="8" t="s">
        <v>91</v>
      </c>
      <c r="B28" s="36">
        <v>26</v>
      </c>
      <c r="C28" s="36">
        <v>16</v>
      </c>
      <c r="D28" s="36"/>
    </row>
    <row r="29" spans="1:4" ht="12.75" customHeight="1">
      <c r="A29" s="8" t="s">
        <v>92</v>
      </c>
      <c r="B29" s="36">
        <v>2</v>
      </c>
      <c r="C29" s="36">
        <v>8</v>
      </c>
      <c r="D29" s="36"/>
    </row>
    <row r="30" spans="1:4" ht="12.75" customHeight="1">
      <c r="A30" s="8" t="s">
        <v>93</v>
      </c>
      <c r="B30" s="36">
        <v>4</v>
      </c>
      <c r="C30" s="36">
        <v>6</v>
      </c>
      <c r="D30" s="36"/>
    </row>
    <row r="31" spans="1:4" ht="13.5" customHeight="1">
      <c r="A31" s="17" t="s">
        <v>94</v>
      </c>
      <c r="B31" s="13">
        <f>SUM(B27:B30)</f>
        <v>80</v>
      </c>
      <c r="C31" s="13">
        <f>SUM(C27:C30)</f>
        <v>85</v>
      </c>
      <c r="D31" s="13">
        <f>SUM(D27:D30)</f>
        <v>0</v>
      </c>
    </row>
    <row r="32" spans="1:4" ht="13.5" customHeight="1">
      <c r="A32" s="21"/>
      <c r="B32" s="22"/>
      <c r="C32" s="11"/>
      <c r="D32" s="11"/>
    </row>
    <row r="33" spans="1:6">
      <c r="A33" s="23"/>
      <c r="B33" s="22"/>
      <c r="C33" s="11"/>
      <c r="D33" s="11"/>
    </row>
    <row r="34" spans="1:6" ht="32.25" customHeight="1">
      <c r="A34" s="12" t="s">
        <v>95</v>
      </c>
      <c r="B34" s="20" t="str">
        <f>B26</f>
        <v>Previous Year's Enrollment</v>
      </c>
      <c r="C34" s="20" t="str">
        <f>C26</f>
        <v>Budgeted Enrollment</v>
      </c>
      <c r="D34" s="20" t="str">
        <f>D26</f>
        <v>Audited Enrollment</v>
      </c>
    </row>
    <row r="35" spans="1:6" ht="21.75" customHeight="1">
      <c r="A35" s="12" t="s">
        <v>96</v>
      </c>
      <c r="B35" s="38">
        <v>16</v>
      </c>
      <c r="C35" s="38">
        <v>17</v>
      </c>
      <c r="D35" s="38"/>
    </row>
    <row r="36" spans="1:6">
      <c r="A36" s="21"/>
      <c r="B36" s="22"/>
      <c r="C36" s="11"/>
      <c r="D36" s="11"/>
    </row>
    <row r="37" spans="1:6" ht="12.75" customHeight="1">
      <c r="A37" s="12" t="s">
        <v>97</v>
      </c>
      <c r="B37" s="20" t="str">
        <f>B34</f>
        <v>Previous Year's Enrollment</v>
      </c>
      <c r="C37" s="20" t="str">
        <f>C34</f>
        <v>Budgeted Enrollment</v>
      </c>
      <c r="D37" s="20" t="str">
        <f>D34</f>
        <v>Audited Enrollment</v>
      </c>
    </row>
    <row r="38" spans="1:6" ht="12.75" customHeight="1">
      <c r="A38" s="7" t="s">
        <v>98</v>
      </c>
      <c r="B38" s="39"/>
      <c r="C38" s="36"/>
      <c r="D38" s="36"/>
    </row>
    <row r="39" spans="1:6" ht="12.75" customHeight="1">
      <c r="A39" s="7" t="s">
        <v>99</v>
      </c>
      <c r="B39" s="39"/>
      <c r="C39" s="36"/>
      <c r="D39" s="36"/>
    </row>
    <row r="40" spans="1:6" ht="12.75" customHeight="1">
      <c r="A40" s="7" t="s">
        <v>100</v>
      </c>
      <c r="B40" s="39"/>
      <c r="C40" s="36"/>
      <c r="D40" s="36"/>
      <c r="F40" s="4"/>
    </row>
    <row r="41" spans="1:6" ht="12.75" customHeight="1">
      <c r="A41" s="7" t="s">
        <v>101</v>
      </c>
      <c r="B41" s="39"/>
      <c r="C41" s="36"/>
      <c r="D41" s="36"/>
      <c r="F41" s="4"/>
    </row>
    <row r="42" spans="1:6" ht="13.5" customHeight="1">
      <c r="A42" s="24" t="s">
        <v>102</v>
      </c>
      <c r="B42" s="13">
        <f>SUM(B38:B41)</f>
        <v>0</v>
      </c>
      <c r="C42" s="13">
        <f>SUM(C38:C41)</f>
        <v>0</v>
      </c>
      <c r="D42" s="13">
        <f>SUM(D38:D41)</f>
        <v>0</v>
      </c>
      <c r="F42" s="4"/>
    </row>
    <row r="43" spans="1:6" ht="13.5" customHeight="1">
      <c r="A43" s="18"/>
      <c r="B43" s="22"/>
      <c r="C43" s="25"/>
      <c r="D43" s="25"/>
      <c r="F43" s="4"/>
    </row>
    <row r="44" spans="1:6" ht="24">
      <c r="A44" s="26" t="s">
        <v>103</v>
      </c>
      <c r="B44" s="20" t="str">
        <f>B34</f>
        <v>Previous Year's Enrollment</v>
      </c>
      <c r="C44" s="20" t="str">
        <f>C34</f>
        <v>Budgeted Enrollment</v>
      </c>
      <c r="D44" s="20" t="str">
        <f>D34</f>
        <v>Audited Enrollment</v>
      </c>
      <c r="F44" s="4"/>
    </row>
    <row r="45" spans="1:6" ht="13.5" customHeight="1">
      <c r="A45" s="12" t="s">
        <v>104</v>
      </c>
      <c r="B45" s="40"/>
      <c r="C45" s="38"/>
      <c r="D45" s="38"/>
      <c r="F45" s="4"/>
    </row>
    <row r="46" spans="1:6" ht="13.5" customHeight="1">
      <c r="A46" s="21"/>
      <c r="B46" s="22"/>
      <c r="C46" s="27"/>
      <c r="D46" s="27"/>
      <c r="F46" s="4"/>
    </row>
    <row r="47" spans="1:6" ht="12.75" customHeight="1">
      <c r="A47" s="7" t="s">
        <v>105</v>
      </c>
      <c r="B47" s="20" t="str">
        <f>B44</f>
        <v>Previous Year's Enrollment</v>
      </c>
      <c r="C47" s="20" t="str">
        <f>C44</f>
        <v>Budgeted Enrollment</v>
      </c>
      <c r="D47" s="20" t="str">
        <f>D44</f>
        <v>Audited Enrollment</v>
      </c>
      <c r="F47" s="4"/>
    </row>
    <row r="48" spans="1:6" ht="13.5" customHeight="1">
      <c r="A48" s="12" t="s">
        <v>105</v>
      </c>
      <c r="B48" s="37"/>
      <c r="C48" s="38"/>
      <c r="D48" s="38"/>
      <c r="F48" s="4"/>
    </row>
    <row r="49" spans="1:6">
      <c r="A49" s="21"/>
      <c r="B49" s="22"/>
      <c r="C49" s="27"/>
      <c r="D49" s="27"/>
      <c r="F49" s="4"/>
    </row>
    <row r="50" spans="1:6" ht="12.75" customHeight="1">
      <c r="A50" s="12" t="s">
        <v>151</v>
      </c>
      <c r="B50" s="20" t="str">
        <f>B47</f>
        <v>Previous Year's Enrollment</v>
      </c>
      <c r="C50" s="20" t="str">
        <f>C47</f>
        <v>Budgeted Enrollment</v>
      </c>
      <c r="D50" s="20" t="str">
        <f>D47</f>
        <v>Audited Enrollment</v>
      </c>
      <c r="F50" s="4"/>
    </row>
    <row r="51" spans="1:6" ht="13.5" customHeight="1">
      <c r="A51" s="12" t="s">
        <v>152</v>
      </c>
      <c r="B51" s="38">
        <v>478</v>
      </c>
      <c r="C51" s="38">
        <v>309</v>
      </c>
      <c r="D51" s="38"/>
      <c r="F51" s="4"/>
    </row>
    <row r="52" spans="1:6">
      <c r="A52" s="28"/>
      <c r="B52" s="10"/>
      <c r="C52" s="29"/>
      <c r="D52" s="29"/>
      <c r="F52" s="4"/>
    </row>
    <row r="53" spans="1:6" ht="24">
      <c r="A53" s="12" t="s">
        <v>106</v>
      </c>
      <c r="B53" s="20" t="str">
        <f>B44</f>
        <v>Previous Year's Enrollment</v>
      </c>
      <c r="C53" s="20" t="str">
        <f>C44</f>
        <v>Budgeted Enrollment</v>
      </c>
      <c r="D53" s="20" t="str">
        <f>D44</f>
        <v>Audited Enrollment</v>
      </c>
      <c r="F53" s="4"/>
    </row>
    <row r="54" spans="1:6" ht="12.75" customHeight="1">
      <c r="A54" s="7" t="s">
        <v>107</v>
      </c>
      <c r="B54" s="36">
        <v>8</v>
      </c>
      <c r="C54" s="36"/>
      <c r="D54" s="36"/>
      <c r="F54" s="4"/>
    </row>
    <row r="55" spans="1:6" ht="12.75" customHeight="1">
      <c r="A55" s="7" t="s">
        <v>108</v>
      </c>
      <c r="B55" s="41"/>
      <c r="C55" s="36"/>
      <c r="D55" s="36"/>
      <c r="F55" s="4"/>
    </row>
    <row r="56" spans="1:6" ht="12.75" customHeight="1">
      <c r="A56" s="7" t="s">
        <v>109</v>
      </c>
      <c r="B56" s="41"/>
      <c r="C56" s="36"/>
      <c r="D56" s="36"/>
      <c r="F56" s="4"/>
    </row>
    <row r="57" spans="1:6" ht="12.75" customHeight="1">
      <c r="A57" s="7" t="s">
        <v>110</v>
      </c>
      <c r="B57" s="41"/>
      <c r="C57" s="36"/>
      <c r="D57" s="36"/>
      <c r="F57" s="4"/>
    </row>
    <row r="58" spans="1:6" ht="14.25" customHeight="1">
      <c r="A58" s="30" t="s">
        <v>111</v>
      </c>
      <c r="B58" s="13">
        <f>SUM(B54:B57)</f>
        <v>8</v>
      </c>
      <c r="C58" s="13">
        <f>SUM(C54:C57)</f>
        <v>0</v>
      </c>
      <c r="D58" s="13">
        <f>SUM(D54:D57)</f>
        <v>0</v>
      </c>
      <c r="F58" s="4"/>
    </row>
    <row r="59" spans="1:6">
      <c r="A59" s="5"/>
      <c r="B59" s="10"/>
      <c r="C59" s="11"/>
      <c r="D59" s="11"/>
      <c r="F59" s="4"/>
    </row>
    <row r="60" spans="1:6">
      <c r="A60" s="31"/>
      <c r="B60" s="32"/>
      <c r="C60" s="32"/>
      <c r="D60" s="32"/>
      <c r="F60" s="4"/>
    </row>
    <row r="61" spans="1:6">
      <c r="A61" s="33"/>
      <c r="B61" s="34"/>
      <c r="C61" s="34"/>
      <c r="D61" s="34"/>
      <c r="E61" s="4"/>
      <c r="F61" s="6"/>
    </row>
    <row r="62" spans="1:6">
      <c r="F62" s="4"/>
    </row>
    <row r="63" spans="1:6">
      <c r="F63" s="4"/>
    </row>
    <row r="64" spans="1:6">
      <c r="F64" s="4"/>
    </row>
    <row r="65" spans="6:6">
      <c r="F65" s="4"/>
    </row>
    <row r="66" spans="6:6">
      <c r="F66" s="4"/>
    </row>
    <row r="67" spans="6:6">
      <c r="F67" s="4"/>
    </row>
  </sheetData>
  <mergeCells count="4">
    <mergeCell ref="C4:C5"/>
    <mergeCell ref="B4:B5"/>
    <mergeCell ref="A4:A5"/>
    <mergeCell ref="D4:D5"/>
  </mergeCells>
  <pageMargins left="1.25" right="0.25" top="0.55000000000000004" bottom="0.43" header="0.25" footer="0.26"/>
  <pageSetup scale="88" orientation="portrait"/>
  <headerFooter alignWithMargins="0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 tint="0.39997558519241921"/>
    <pageSetUpPr fitToPage="1"/>
  </sheetPr>
  <dimension ref="A1:Y75"/>
  <sheetViews>
    <sheetView showGridLines="0" view="pageBreakPreview" zoomScale="125" zoomScaleNormal="125" zoomScaleSheetLayoutView="100" zoomScalePageLayoutView="125" workbookViewId="0">
      <selection activeCell="T74" sqref="T74:V74"/>
    </sheetView>
  </sheetViews>
  <sheetFormatPr baseColWidth="10" defaultColWidth="9.1640625" defaultRowHeight="12.75" customHeight="1" x14ac:dyDescent="0"/>
  <cols>
    <col min="1" max="1" width="1.83203125" style="42" customWidth="1"/>
    <col min="2" max="2" width="30.5" style="42" customWidth="1"/>
    <col min="3" max="3" width="2.83203125" style="42" customWidth="1"/>
    <col min="4" max="4" width="11.83203125" style="42" customWidth="1"/>
    <col min="5" max="5" width="2.6640625" style="2" customWidth="1"/>
    <col min="6" max="6" width="10.6640625" style="43" customWidth="1"/>
    <col min="7" max="7" width="2.6640625" style="2" customWidth="1"/>
    <col min="8" max="8" width="11" style="42" customWidth="1"/>
    <col min="9" max="9" width="10.83203125" style="42" customWidth="1"/>
    <col min="10" max="10" width="11.1640625" style="42" customWidth="1"/>
    <col min="11" max="11" width="11.33203125" style="42" customWidth="1"/>
    <col min="12" max="12" width="10.83203125" style="42" customWidth="1"/>
    <col min="13" max="13" width="11.33203125" style="42" customWidth="1"/>
    <col min="14" max="14" width="11.1640625" style="42" customWidth="1"/>
    <col min="15" max="15" width="11.6640625" style="42" customWidth="1"/>
    <col min="16" max="16" width="11.33203125" style="42" customWidth="1"/>
    <col min="17" max="17" width="10.83203125" style="42" customWidth="1"/>
    <col min="18" max="18" width="11.5" style="42" customWidth="1"/>
    <col min="19" max="19" width="11.33203125" style="42" customWidth="1"/>
    <col min="20" max="20" width="11.6640625" style="42" customWidth="1"/>
    <col min="21" max="21" width="11.1640625" style="42" customWidth="1"/>
    <col min="22" max="22" width="10.83203125" style="42" customWidth="1"/>
    <col min="23" max="23" width="11.83203125" style="42" customWidth="1"/>
    <col min="24" max="24" width="2.6640625" style="42" customWidth="1"/>
    <col min="25" max="25" width="14.83203125" style="42" customWidth="1"/>
    <col min="26" max="16384" width="9.1640625" style="42"/>
  </cols>
  <sheetData>
    <row r="1" spans="1:25" ht="12.75" customHeight="1">
      <c r="A1" s="61" t="str">
        <f>'Cover Sheet'!A2</f>
        <v>Democracy Prep Congress Heights PCS</v>
      </c>
      <c r="B1" s="61"/>
    </row>
    <row r="2" spans="1:25" ht="12.75" customHeight="1">
      <c r="A2" s="42" t="str">
        <f>'Cover Sheet'!A8&amp;" Annual Budget"</f>
        <v>FY 17-18 Annual Budget</v>
      </c>
    </row>
    <row r="3" spans="1:25" ht="12">
      <c r="A3" s="44"/>
      <c r="B3" s="45"/>
      <c r="C3" s="44"/>
      <c r="D3" s="45"/>
      <c r="F3" s="2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4"/>
    </row>
    <row r="4" spans="1:25" ht="12">
      <c r="A4" s="2"/>
      <c r="B4" s="2"/>
      <c r="C4" s="44"/>
      <c r="D4" s="48" t="s">
        <v>181</v>
      </c>
      <c r="E4" s="49"/>
      <c r="F4" s="49"/>
      <c r="G4" s="49"/>
      <c r="H4" s="48" t="s">
        <v>169</v>
      </c>
      <c r="I4" s="48" t="s">
        <v>170</v>
      </c>
      <c r="J4" s="48" t="s">
        <v>171</v>
      </c>
      <c r="K4" s="48" t="s">
        <v>113</v>
      </c>
      <c r="L4" s="48" t="s">
        <v>172</v>
      </c>
      <c r="M4" s="48" t="s">
        <v>173</v>
      </c>
      <c r="N4" s="48" t="s">
        <v>174</v>
      </c>
      <c r="O4" s="48" t="s">
        <v>114</v>
      </c>
      <c r="P4" s="48" t="s">
        <v>175</v>
      </c>
      <c r="Q4" s="48" t="s">
        <v>176</v>
      </c>
      <c r="R4" s="48" t="s">
        <v>177</v>
      </c>
      <c r="S4" s="48" t="s">
        <v>115</v>
      </c>
      <c r="T4" s="48" t="s">
        <v>178</v>
      </c>
      <c r="U4" s="48" t="s">
        <v>179</v>
      </c>
      <c r="V4" s="48" t="s">
        <v>180</v>
      </c>
      <c r="W4" s="48" t="s">
        <v>116</v>
      </c>
      <c r="X4" s="44"/>
      <c r="Y4" s="48" t="s">
        <v>182</v>
      </c>
    </row>
    <row r="5" spans="1:25" ht="12">
      <c r="B5" s="2"/>
      <c r="C5" s="44"/>
      <c r="D5" s="50" t="s">
        <v>2</v>
      </c>
      <c r="E5" s="51"/>
      <c r="F5" s="51"/>
      <c r="G5" s="51"/>
      <c r="H5" s="50" t="str">
        <f>D5</f>
        <v>Budget</v>
      </c>
      <c r="I5" s="50" t="str">
        <f>H5</f>
        <v>Budget</v>
      </c>
      <c r="J5" s="50" t="str">
        <f t="shared" ref="J5:W5" si="0">I5</f>
        <v>Budget</v>
      </c>
      <c r="K5" s="50" t="str">
        <f t="shared" si="0"/>
        <v>Budget</v>
      </c>
      <c r="L5" s="50" t="str">
        <f t="shared" si="0"/>
        <v>Budget</v>
      </c>
      <c r="M5" s="50" t="str">
        <f t="shared" si="0"/>
        <v>Budget</v>
      </c>
      <c r="N5" s="50" t="str">
        <f t="shared" si="0"/>
        <v>Budget</v>
      </c>
      <c r="O5" s="50" t="str">
        <f t="shared" si="0"/>
        <v>Budget</v>
      </c>
      <c r="P5" s="50" t="str">
        <f t="shared" si="0"/>
        <v>Budget</v>
      </c>
      <c r="Q5" s="50" t="str">
        <f t="shared" si="0"/>
        <v>Budget</v>
      </c>
      <c r="R5" s="50" t="str">
        <f t="shared" si="0"/>
        <v>Budget</v>
      </c>
      <c r="S5" s="50" t="str">
        <f t="shared" si="0"/>
        <v>Budget</v>
      </c>
      <c r="T5" s="50" t="str">
        <f t="shared" si="0"/>
        <v>Budget</v>
      </c>
      <c r="U5" s="50" t="str">
        <f t="shared" si="0"/>
        <v>Budget</v>
      </c>
      <c r="V5" s="50" t="str">
        <f t="shared" si="0"/>
        <v>Budget</v>
      </c>
      <c r="W5" s="50" t="str">
        <f t="shared" si="0"/>
        <v>Budget</v>
      </c>
      <c r="X5" s="44"/>
      <c r="Y5" s="50" t="s">
        <v>144</v>
      </c>
    </row>
    <row r="6" spans="1:25" ht="12">
      <c r="A6" s="52" t="s">
        <v>4</v>
      </c>
      <c r="B6" s="2"/>
      <c r="C6" s="44"/>
      <c r="X6" s="44"/>
    </row>
    <row r="7" spans="1:25" ht="12">
      <c r="A7" s="45"/>
      <c r="B7" s="45" t="s">
        <v>5</v>
      </c>
      <c r="C7" s="44"/>
      <c r="D7" s="53">
        <v>10757000.288275862</v>
      </c>
      <c r="E7" s="54"/>
      <c r="F7" s="54"/>
      <c r="G7" s="54"/>
      <c r="H7" s="53">
        <v>975320.7527833333</v>
      </c>
      <c r="I7" s="53">
        <v>975320.7527833333</v>
      </c>
      <c r="J7" s="53">
        <v>975320.7527833333</v>
      </c>
      <c r="K7" s="54">
        <f>SUM(H7:J7)</f>
        <v>2925962.2583499998</v>
      </c>
      <c r="L7" s="53">
        <v>975320.7527833333</v>
      </c>
      <c r="M7" s="53">
        <v>975320.7527833333</v>
      </c>
      <c r="N7" s="53">
        <v>975320.7527833333</v>
      </c>
      <c r="O7" s="54">
        <f>SUM(L7:N7)</f>
        <v>2925962.2583499998</v>
      </c>
      <c r="P7" s="53">
        <v>975320.7527833333</v>
      </c>
      <c r="Q7" s="53">
        <v>975320.7527833333</v>
      </c>
      <c r="R7" s="53">
        <v>975320.7527833333</v>
      </c>
      <c r="S7" s="54">
        <f>SUM(P7:R7)</f>
        <v>2925962.2583499998</v>
      </c>
      <c r="T7" s="53">
        <v>975320.75278333295</v>
      </c>
      <c r="U7" s="53">
        <v>975320.7527833333</v>
      </c>
      <c r="V7" s="53">
        <v>975320.7527833333</v>
      </c>
      <c r="W7" s="54">
        <f>SUM(T7:V7)</f>
        <v>2925962.2583499998</v>
      </c>
      <c r="X7" s="44"/>
      <c r="Y7" s="46">
        <f>SUM(K7,O7,S7,W7)</f>
        <v>11703849.033399999</v>
      </c>
    </row>
    <row r="8" spans="1:25" ht="12">
      <c r="A8" s="45"/>
      <c r="B8" s="45" t="s">
        <v>6</v>
      </c>
      <c r="C8" s="44"/>
      <c r="D8" s="53">
        <v>0</v>
      </c>
      <c r="E8" s="54"/>
      <c r="F8" s="54"/>
      <c r="G8" s="54"/>
      <c r="H8" s="53"/>
      <c r="I8" s="53"/>
      <c r="J8" s="53"/>
      <c r="K8" s="54">
        <f t="shared" ref="K8:K15" si="1">SUM(H8:J8)</f>
        <v>0</v>
      </c>
      <c r="L8" s="53"/>
      <c r="M8" s="53"/>
      <c r="N8" s="53"/>
      <c r="O8" s="54">
        <f t="shared" ref="O8:O15" si="2">SUM(L8:N8)</f>
        <v>0</v>
      </c>
      <c r="P8" s="53"/>
      <c r="Q8" s="53"/>
      <c r="R8" s="53"/>
      <c r="S8" s="54">
        <f t="shared" ref="S8:S15" si="3">SUM(P8:R8)</f>
        <v>0</v>
      </c>
      <c r="T8" s="53"/>
      <c r="U8" s="53"/>
      <c r="V8" s="53"/>
      <c r="W8" s="54">
        <f t="shared" ref="W8:W15" si="4">SUM(T8:V8)</f>
        <v>0</v>
      </c>
      <c r="X8" s="44"/>
      <c r="Y8" s="46">
        <f t="shared" ref="Y8:Y15" si="5">SUM(K8,O8,S8,W8)</f>
        <v>0</v>
      </c>
    </row>
    <row r="9" spans="1:25" ht="12">
      <c r="A9" s="45"/>
      <c r="B9" s="45" t="s">
        <v>7</v>
      </c>
      <c r="C9" s="44"/>
      <c r="D9" s="53">
        <v>0</v>
      </c>
      <c r="E9" s="54"/>
      <c r="F9" s="54"/>
      <c r="G9" s="54"/>
      <c r="H9" s="53"/>
      <c r="I9" s="53"/>
      <c r="J9" s="53"/>
      <c r="K9" s="54">
        <f t="shared" si="1"/>
        <v>0</v>
      </c>
      <c r="L9" s="53"/>
      <c r="M9" s="53"/>
      <c r="N9" s="53"/>
      <c r="O9" s="54">
        <f t="shared" si="2"/>
        <v>0</v>
      </c>
      <c r="P9" s="53"/>
      <c r="Q9" s="53"/>
      <c r="R9" s="53"/>
      <c r="S9" s="54">
        <f t="shared" si="3"/>
        <v>0</v>
      </c>
      <c r="T9" s="53"/>
      <c r="U9" s="53"/>
      <c r="V9" s="53"/>
      <c r="W9" s="54">
        <f t="shared" si="4"/>
        <v>0</v>
      </c>
      <c r="X9" s="44"/>
      <c r="Y9" s="46">
        <f t="shared" si="5"/>
        <v>0</v>
      </c>
    </row>
    <row r="10" spans="1:25" ht="12">
      <c r="A10" s="45"/>
      <c r="B10" s="45" t="s">
        <v>8</v>
      </c>
      <c r="C10" s="44"/>
      <c r="D10" s="53">
        <v>1137276.672</v>
      </c>
      <c r="E10" s="54"/>
      <c r="F10" s="54"/>
      <c r="G10" s="54"/>
      <c r="H10" s="53">
        <v>103913.27166666667</v>
      </c>
      <c r="I10" s="53">
        <v>103913.27166666667</v>
      </c>
      <c r="J10" s="53">
        <v>103913.27166666667</v>
      </c>
      <c r="K10" s="54">
        <f t="shared" si="1"/>
        <v>311739.815</v>
      </c>
      <c r="L10" s="53">
        <v>103913.27166666667</v>
      </c>
      <c r="M10" s="53">
        <v>103913.27166666667</v>
      </c>
      <c r="N10" s="53">
        <v>103913.27166666667</v>
      </c>
      <c r="O10" s="54">
        <f t="shared" si="2"/>
        <v>311739.815</v>
      </c>
      <c r="P10" s="53">
        <v>103913.27166666667</v>
      </c>
      <c r="Q10" s="53">
        <v>103913.27166666667</v>
      </c>
      <c r="R10" s="53">
        <v>103913.27166666667</v>
      </c>
      <c r="S10" s="54">
        <f t="shared" si="3"/>
        <v>311739.815</v>
      </c>
      <c r="T10" s="53">
        <v>103913.27166666667</v>
      </c>
      <c r="U10" s="53">
        <v>103913.27166666667</v>
      </c>
      <c r="V10" s="53">
        <v>103913.27166666667</v>
      </c>
      <c r="W10" s="54">
        <f t="shared" si="4"/>
        <v>311739.815</v>
      </c>
      <c r="X10" s="44"/>
      <c r="Y10" s="46">
        <f t="shared" si="5"/>
        <v>1246959.26</v>
      </c>
    </row>
    <row r="11" spans="1:25" ht="12">
      <c r="A11" s="45"/>
      <c r="B11" s="45" t="s">
        <v>9</v>
      </c>
      <c r="C11" s="44"/>
      <c r="D11" s="53"/>
      <c r="E11" s="54"/>
      <c r="F11" s="54"/>
      <c r="G11" s="54"/>
      <c r="H11" s="53"/>
      <c r="I11" s="53"/>
      <c r="J11" s="53"/>
      <c r="K11" s="54">
        <f t="shared" si="1"/>
        <v>0</v>
      </c>
      <c r="L11" s="53"/>
      <c r="M11" s="53"/>
      <c r="N11" s="53"/>
      <c r="O11" s="54">
        <f t="shared" si="2"/>
        <v>0</v>
      </c>
      <c r="P11" s="53"/>
      <c r="Q11" s="53"/>
      <c r="R11" s="53"/>
      <c r="S11" s="54">
        <f t="shared" si="3"/>
        <v>0</v>
      </c>
      <c r="T11" s="53"/>
      <c r="U11" s="53"/>
      <c r="V11" s="53"/>
      <c r="W11" s="54">
        <f t="shared" si="4"/>
        <v>0</v>
      </c>
      <c r="X11" s="44"/>
      <c r="Y11" s="46">
        <f t="shared" si="5"/>
        <v>0</v>
      </c>
    </row>
    <row r="12" spans="1:25" ht="12">
      <c r="A12" s="45"/>
      <c r="B12" s="45" t="s">
        <v>10</v>
      </c>
      <c r="C12" s="44"/>
      <c r="D12" s="53"/>
      <c r="E12" s="54"/>
      <c r="F12" s="54"/>
      <c r="G12" s="54"/>
      <c r="H12" s="53"/>
      <c r="I12" s="53"/>
      <c r="J12" s="53"/>
      <c r="K12" s="54">
        <f t="shared" si="1"/>
        <v>0</v>
      </c>
      <c r="L12" s="53"/>
      <c r="M12" s="53"/>
      <c r="N12" s="53"/>
      <c r="O12" s="54">
        <f t="shared" si="2"/>
        <v>0</v>
      </c>
      <c r="P12" s="53"/>
      <c r="Q12" s="53"/>
      <c r="R12" s="53"/>
      <c r="S12" s="54">
        <f t="shared" si="3"/>
        <v>0</v>
      </c>
      <c r="T12" s="53"/>
      <c r="U12" s="53"/>
      <c r="V12" s="53"/>
      <c r="W12" s="54">
        <f t="shared" si="4"/>
        <v>0</v>
      </c>
      <c r="X12" s="44"/>
      <c r="Y12" s="46">
        <f t="shared" si="5"/>
        <v>0</v>
      </c>
    </row>
    <row r="13" spans="1:25" ht="12">
      <c r="A13" s="45"/>
      <c r="B13" s="45" t="s">
        <v>11</v>
      </c>
      <c r="C13" s="44"/>
      <c r="D13" s="53"/>
      <c r="E13" s="54"/>
      <c r="F13" s="54"/>
      <c r="G13" s="54"/>
      <c r="H13" s="53"/>
      <c r="I13" s="53"/>
      <c r="J13" s="53"/>
      <c r="K13" s="54">
        <f t="shared" si="1"/>
        <v>0</v>
      </c>
      <c r="L13" s="53"/>
      <c r="M13" s="53"/>
      <c r="N13" s="53"/>
      <c r="O13" s="54">
        <f t="shared" si="2"/>
        <v>0</v>
      </c>
      <c r="P13" s="53"/>
      <c r="Q13" s="53"/>
      <c r="R13" s="53"/>
      <c r="S13" s="54">
        <f t="shared" si="3"/>
        <v>0</v>
      </c>
      <c r="T13" s="53"/>
      <c r="U13" s="53"/>
      <c r="V13" s="53"/>
      <c r="W13" s="54">
        <f t="shared" si="4"/>
        <v>0</v>
      </c>
      <c r="X13" s="44"/>
      <c r="Y13" s="46">
        <f t="shared" si="5"/>
        <v>0</v>
      </c>
    </row>
    <row r="14" spans="1:25" ht="12">
      <c r="A14" s="45"/>
      <c r="B14" s="45" t="s">
        <v>12</v>
      </c>
      <c r="C14" s="44"/>
      <c r="D14" s="53"/>
      <c r="E14" s="54"/>
      <c r="F14" s="54"/>
      <c r="G14" s="54"/>
      <c r="H14" s="53"/>
      <c r="I14" s="53"/>
      <c r="J14" s="53"/>
      <c r="K14" s="54">
        <f t="shared" si="1"/>
        <v>0</v>
      </c>
      <c r="L14" s="53"/>
      <c r="M14" s="53"/>
      <c r="N14" s="53"/>
      <c r="O14" s="54">
        <f t="shared" si="2"/>
        <v>0</v>
      </c>
      <c r="P14" s="53"/>
      <c r="Q14" s="53"/>
      <c r="R14" s="53"/>
      <c r="S14" s="54">
        <f t="shared" si="3"/>
        <v>0</v>
      </c>
      <c r="T14" s="53"/>
      <c r="U14" s="53"/>
      <c r="V14" s="53"/>
      <c r="W14" s="54">
        <f t="shared" si="4"/>
        <v>0</v>
      </c>
      <c r="X14" s="44"/>
      <c r="Y14" s="47">
        <f t="shared" si="5"/>
        <v>0</v>
      </c>
    </row>
    <row r="15" spans="1:25" ht="12">
      <c r="A15" s="45"/>
      <c r="B15" s="55" t="s">
        <v>13</v>
      </c>
      <c r="C15" s="44"/>
      <c r="D15" s="79">
        <f>SUM(D7:D14)</f>
        <v>11894276.960275862</v>
      </c>
      <c r="E15" s="108"/>
      <c r="F15" s="108"/>
      <c r="G15" s="108"/>
      <c r="H15" s="79">
        <f>SUM(H7:H14)</f>
        <v>1079234.0244499999</v>
      </c>
      <c r="I15" s="79">
        <f t="shared" ref="I15:J15" si="6">SUM(I7:I14)</f>
        <v>1079234.0244499999</v>
      </c>
      <c r="J15" s="79">
        <f t="shared" si="6"/>
        <v>1079234.0244499999</v>
      </c>
      <c r="K15" s="79">
        <f t="shared" si="1"/>
        <v>3237702.0733499997</v>
      </c>
      <c r="L15" s="79">
        <f>SUM(L7:L14)</f>
        <v>1079234.0244499999</v>
      </c>
      <c r="M15" s="79">
        <f t="shared" ref="M15:N15" si="7">SUM(M7:M14)</f>
        <v>1079234.0244499999</v>
      </c>
      <c r="N15" s="79">
        <f t="shared" si="7"/>
        <v>1079234.0244499999</v>
      </c>
      <c r="O15" s="79">
        <f t="shared" si="2"/>
        <v>3237702.0733499997</v>
      </c>
      <c r="P15" s="79">
        <f>SUM(P7:P14)</f>
        <v>1079234.0244499999</v>
      </c>
      <c r="Q15" s="79">
        <f t="shared" ref="Q15:R15" si="8">SUM(Q7:Q14)</f>
        <v>1079234.0244499999</v>
      </c>
      <c r="R15" s="79">
        <f t="shared" si="8"/>
        <v>1079234.0244499999</v>
      </c>
      <c r="S15" s="79">
        <f t="shared" si="3"/>
        <v>3237702.0733499997</v>
      </c>
      <c r="T15" s="79">
        <f>SUM(T7:T14)</f>
        <v>1079234.0244499997</v>
      </c>
      <c r="U15" s="79">
        <f t="shared" ref="U15:V15" si="9">SUM(U7:U14)</f>
        <v>1079234.0244499999</v>
      </c>
      <c r="V15" s="79">
        <f t="shared" si="9"/>
        <v>1079234.0244499999</v>
      </c>
      <c r="W15" s="79">
        <f t="shared" si="4"/>
        <v>3237702.0733499997</v>
      </c>
      <c r="X15" s="109"/>
      <c r="Y15" s="110">
        <f t="shared" si="5"/>
        <v>12950808.293399999</v>
      </c>
    </row>
    <row r="16" spans="1:25" ht="12">
      <c r="A16" s="45"/>
      <c r="B16" s="58"/>
      <c r="C16" s="44"/>
      <c r="D16" s="59"/>
      <c r="E16" s="60"/>
      <c r="F16" s="60"/>
      <c r="G16" s="60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44"/>
    </row>
    <row r="17" spans="1:25" ht="12">
      <c r="A17" s="61" t="s">
        <v>14</v>
      </c>
      <c r="B17" s="2"/>
      <c r="C17" s="44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44"/>
    </row>
    <row r="18" spans="1:25" ht="12">
      <c r="A18" s="63" t="s">
        <v>15</v>
      </c>
      <c r="B18" s="2"/>
      <c r="C18" s="44"/>
      <c r="D18" s="2"/>
      <c r="F18" s="2" t="s">
        <v>143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44"/>
    </row>
    <row r="19" spans="1:25" ht="12">
      <c r="A19" s="45"/>
      <c r="B19" s="2" t="s">
        <v>16</v>
      </c>
      <c r="C19" s="44"/>
      <c r="D19" s="64">
        <v>337792</v>
      </c>
      <c r="E19" s="65"/>
      <c r="F19" s="64">
        <v>3</v>
      </c>
      <c r="G19" s="65"/>
      <c r="H19" s="64">
        <v>28708.333333333332</v>
      </c>
      <c r="I19" s="64">
        <v>28708.333333333332</v>
      </c>
      <c r="J19" s="64">
        <v>28708.333333333332</v>
      </c>
      <c r="K19" s="66">
        <f t="shared" ref="K19:K33" si="10">SUM(H19:J19)</f>
        <v>86125</v>
      </c>
      <c r="L19" s="64">
        <v>28708.333333333332</v>
      </c>
      <c r="M19" s="64">
        <v>28708.333333333332</v>
      </c>
      <c r="N19" s="64">
        <v>28708.333333333332</v>
      </c>
      <c r="O19" s="66">
        <f t="shared" ref="O19:O33" si="11">SUM(L19:N19)</f>
        <v>86125</v>
      </c>
      <c r="P19" s="64">
        <v>28708.333333333332</v>
      </c>
      <c r="Q19" s="64">
        <v>28708.333333333332</v>
      </c>
      <c r="R19" s="64">
        <v>28708.333333333332</v>
      </c>
      <c r="S19" s="66">
        <f t="shared" ref="S19:S33" si="12">SUM(P19:R19)</f>
        <v>86125</v>
      </c>
      <c r="T19" s="64">
        <v>28708.333333333332</v>
      </c>
      <c r="U19" s="64">
        <v>28708.333333333332</v>
      </c>
      <c r="V19" s="64">
        <v>28708.333333333332</v>
      </c>
      <c r="W19" s="66">
        <f t="shared" ref="W19:W33" si="13">SUM(T19:V19)</f>
        <v>86125</v>
      </c>
      <c r="X19" s="44"/>
      <c r="Y19" s="46">
        <f t="shared" ref="Y19:Y33" si="14">SUM(K19,O19,S19,W19)</f>
        <v>344500</v>
      </c>
    </row>
    <row r="20" spans="1:25" ht="12">
      <c r="A20" s="45"/>
      <c r="B20" s="2" t="s">
        <v>17</v>
      </c>
      <c r="C20" s="44"/>
      <c r="D20" s="64">
        <v>2573579.52</v>
      </c>
      <c r="E20" s="65"/>
      <c r="F20" s="64">
        <v>50</v>
      </c>
      <c r="G20" s="65"/>
      <c r="H20" s="64">
        <v>275274.47083333327</v>
      </c>
      <c r="I20" s="64">
        <v>275274.47083333327</v>
      </c>
      <c r="J20" s="64">
        <v>275274.47083333327</v>
      </c>
      <c r="K20" s="66">
        <f t="shared" si="10"/>
        <v>825823.41249999986</v>
      </c>
      <c r="L20" s="64">
        <v>275274.47083333327</v>
      </c>
      <c r="M20" s="64">
        <v>275274.47083333327</v>
      </c>
      <c r="N20" s="64">
        <v>275274.47083333327</v>
      </c>
      <c r="O20" s="66">
        <f t="shared" si="11"/>
        <v>825823.41249999986</v>
      </c>
      <c r="P20" s="64">
        <v>275274.47083333327</v>
      </c>
      <c r="Q20" s="64">
        <v>275274.47083333327</v>
      </c>
      <c r="R20" s="64">
        <v>275274.47083333327</v>
      </c>
      <c r="S20" s="66">
        <f t="shared" si="12"/>
        <v>825823.41249999986</v>
      </c>
      <c r="T20" s="64">
        <v>275274.47083333327</v>
      </c>
      <c r="U20" s="64">
        <v>275274.47083333327</v>
      </c>
      <c r="V20" s="64">
        <v>275274.47083333327</v>
      </c>
      <c r="W20" s="66">
        <f t="shared" si="13"/>
        <v>825823.41249999986</v>
      </c>
      <c r="X20" s="44"/>
      <c r="Y20" s="46">
        <f t="shared" si="14"/>
        <v>3303293.6499999994</v>
      </c>
    </row>
    <row r="21" spans="1:25" ht="12">
      <c r="A21" s="45"/>
      <c r="B21" s="2" t="s">
        <v>18</v>
      </c>
      <c r="C21" s="44"/>
      <c r="D21" s="64">
        <v>530444</v>
      </c>
      <c r="E21" s="65"/>
      <c r="F21" s="64">
        <v>4</v>
      </c>
      <c r="G21" s="65"/>
      <c r="H21" s="64">
        <v>24518.637500000001</v>
      </c>
      <c r="I21" s="64">
        <v>24518.637500000001</v>
      </c>
      <c r="J21" s="64">
        <v>24518.637500000001</v>
      </c>
      <c r="K21" s="66">
        <f t="shared" si="10"/>
        <v>73555.912500000006</v>
      </c>
      <c r="L21" s="64">
        <v>24518.637500000001</v>
      </c>
      <c r="M21" s="64">
        <v>24518.637500000001</v>
      </c>
      <c r="N21" s="64">
        <v>24518.637500000001</v>
      </c>
      <c r="O21" s="66">
        <f t="shared" si="11"/>
        <v>73555.912500000006</v>
      </c>
      <c r="P21" s="64">
        <v>24518.637500000001</v>
      </c>
      <c r="Q21" s="64">
        <v>24518.637500000001</v>
      </c>
      <c r="R21" s="64">
        <v>24518.637500000001</v>
      </c>
      <c r="S21" s="66">
        <f t="shared" si="12"/>
        <v>73555.912500000006</v>
      </c>
      <c r="T21" s="64">
        <v>24518.637500000001</v>
      </c>
      <c r="U21" s="64">
        <v>24518.637500000001</v>
      </c>
      <c r="V21" s="64">
        <v>24518.637500000001</v>
      </c>
      <c r="W21" s="66">
        <f t="shared" si="13"/>
        <v>73555.912500000006</v>
      </c>
      <c r="X21" s="44"/>
      <c r="Y21" s="46">
        <f t="shared" si="14"/>
        <v>294223.65000000002</v>
      </c>
    </row>
    <row r="22" spans="1:25" ht="12">
      <c r="A22" s="45"/>
      <c r="B22" s="2" t="s">
        <v>19</v>
      </c>
      <c r="C22" s="44"/>
      <c r="D22" s="64">
        <v>0</v>
      </c>
      <c r="E22" s="65"/>
      <c r="F22" s="64"/>
      <c r="G22" s="65"/>
      <c r="H22" s="64"/>
      <c r="I22" s="64"/>
      <c r="J22" s="64"/>
      <c r="K22" s="66">
        <f t="shared" si="10"/>
        <v>0</v>
      </c>
      <c r="L22" s="64"/>
      <c r="M22" s="64"/>
      <c r="N22" s="64"/>
      <c r="O22" s="66">
        <f t="shared" si="11"/>
        <v>0</v>
      </c>
      <c r="P22" s="64"/>
      <c r="Q22" s="64"/>
      <c r="R22" s="64"/>
      <c r="S22" s="66">
        <f t="shared" si="12"/>
        <v>0</v>
      </c>
      <c r="T22" s="64"/>
      <c r="U22" s="64"/>
      <c r="V22" s="64"/>
      <c r="W22" s="66">
        <f t="shared" si="13"/>
        <v>0</v>
      </c>
      <c r="X22" s="44"/>
      <c r="Y22" s="46">
        <f t="shared" si="14"/>
        <v>0</v>
      </c>
    </row>
    <row r="23" spans="1:25" ht="12">
      <c r="A23" s="45"/>
      <c r="B23" s="2" t="s">
        <v>20</v>
      </c>
      <c r="C23" s="44"/>
      <c r="D23" s="64">
        <v>0</v>
      </c>
      <c r="E23" s="65"/>
      <c r="F23" s="64"/>
      <c r="G23" s="65"/>
      <c r="H23" s="64"/>
      <c r="I23" s="64"/>
      <c r="J23" s="64"/>
      <c r="K23" s="66">
        <f t="shared" si="10"/>
        <v>0</v>
      </c>
      <c r="L23" s="64"/>
      <c r="M23" s="64"/>
      <c r="N23" s="64"/>
      <c r="O23" s="66">
        <f t="shared" si="11"/>
        <v>0</v>
      </c>
      <c r="P23" s="64"/>
      <c r="Q23" s="64"/>
      <c r="R23" s="64"/>
      <c r="S23" s="66">
        <f t="shared" si="12"/>
        <v>0</v>
      </c>
      <c r="T23" s="64"/>
      <c r="U23" s="64"/>
      <c r="V23" s="64"/>
      <c r="W23" s="66">
        <f t="shared" si="13"/>
        <v>0</v>
      </c>
      <c r="X23" s="44"/>
      <c r="Y23" s="46">
        <f t="shared" si="14"/>
        <v>0</v>
      </c>
    </row>
    <row r="24" spans="1:25" ht="12">
      <c r="A24" s="45"/>
      <c r="B24" s="2" t="s">
        <v>21</v>
      </c>
      <c r="C24" s="44"/>
      <c r="D24" s="64">
        <v>0</v>
      </c>
      <c r="E24" s="65"/>
      <c r="F24" s="64"/>
      <c r="G24" s="65"/>
      <c r="H24" s="64"/>
      <c r="I24" s="64"/>
      <c r="J24" s="64"/>
      <c r="K24" s="66">
        <f t="shared" si="10"/>
        <v>0</v>
      </c>
      <c r="L24" s="64"/>
      <c r="M24" s="64"/>
      <c r="N24" s="64"/>
      <c r="O24" s="66">
        <f t="shared" si="11"/>
        <v>0</v>
      </c>
      <c r="P24" s="64"/>
      <c r="Q24" s="64"/>
      <c r="R24" s="64"/>
      <c r="S24" s="66">
        <f t="shared" si="12"/>
        <v>0</v>
      </c>
      <c r="T24" s="64"/>
      <c r="U24" s="64"/>
      <c r="V24" s="64"/>
      <c r="W24" s="66">
        <f t="shared" si="13"/>
        <v>0</v>
      </c>
      <c r="X24" s="44"/>
      <c r="Y24" s="46">
        <f t="shared" si="14"/>
        <v>0</v>
      </c>
    </row>
    <row r="25" spans="1:25" ht="12">
      <c r="A25" s="45"/>
      <c r="B25" s="2" t="s">
        <v>22</v>
      </c>
      <c r="C25" s="44"/>
      <c r="D25" s="64">
        <v>409863.99999999994</v>
      </c>
      <c r="E25" s="65"/>
      <c r="F25" s="64">
        <v>14</v>
      </c>
      <c r="G25" s="65"/>
      <c r="H25" s="64">
        <v>65049</v>
      </c>
      <c r="I25" s="64">
        <v>65049</v>
      </c>
      <c r="J25" s="64">
        <v>65049</v>
      </c>
      <c r="K25" s="66">
        <f t="shared" si="10"/>
        <v>195147</v>
      </c>
      <c r="L25" s="64">
        <v>65049</v>
      </c>
      <c r="M25" s="64">
        <v>65049</v>
      </c>
      <c r="N25" s="64">
        <v>65049</v>
      </c>
      <c r="O25" s="66">
        <f t="shared" si="11"/>
        <v>195147</v>
      </c>
      <c r="P25" s="64">
        <v>65049</v>
      </c>
      <c r="Q25" s="64">
        <v>65049</v>
      </c>
      <c r="R25" s="64">
        <v>65049</v>
      </c>
      <c r="S25" s="66">
        <f t="shared" si="12"/>
        <v>195147</v>
      </c>
      <c r="T25" s="64">
        <v>65049</v>
      </c>
      <c r="U25" s="64">
        <v>65049</v>
      </c>
      <c r="V25" s="64">
        <v>65049</v>
      </c>
      <c r="W25" s="66">
        <f t="shared" si="13"/>
        <v>195147</v>
      </c>
      <c r="X25" s="44"/>
      <c r="Y25" s="46">
        <f t="shared" si="14"/>
        <v>780588</v>
      </c>
    </row>
    <row r="26" spans="1:25" ht="12">
      <c r="A26" s="45"/>
      <c r="B26" s="2" t="s">
        <v>23</v>
      </c>
      <c r="C26" s="44"/>
      <c r="D26" s="64">
        <v>186160</v>
      </c>
      <c r="E26" s="65"/>
      <c r="F26" s="64">
        <v>3</v>
      </c>
      <c r="G26" s="65"/>
      <c r="H26" s="64">
        <v>14410.416666666666</v>
      </c>
      <c r="I26" s="64">
        <v>14410.416666666666</v>
      </c>
      <c r="J26" s="64">
        <v>14410.416666666666</v>
      </c>
      <c r="K26" s="66">
        <f t="shared" si="10"/>
        <v>43231.25</v>
      </c>
      <c r="L26" s="64">
        <v>14410.416666666666</v>
      </c>
      <c r="M26" s="64">
        <v>14410.416666666666</v>
      </c>
      <c r="N26" s="64">
        <v>14410.416666666666</v>
      </c>
      <c r="O26" s="66">
        <f t="shared" si="11"/>
        <v>43231.25</v>
      </c>
      <c r="P26" s="64">
        <v>14410.416666666666</v>
      </c>
      <c r="Q26" s="64">
        <v>14410.416666666666</v>
      </c>
      <c r="R26" s="64">
        <v>14410.416666666666</v>
      </c>
      <c r="S26" s="66">
        <f t="shared" si="12"/>
        <v>43231.25</v>
      </c>
      <c r="T26" s="64">
        <v>14410.416666666666</v>
      </c>
      <c r="U26" s="64">
        <v>14410.416666666666</v>
      </c>
      <c r="V26" s="64">
        <v>14410.416666666666</v>
      </c>
      <c r="W26" s="66">
        <f t="shared" si="13"/>
        <v>43231.25</v>
      </c>
      <c r="X26" s="44"/>
      <c r="Y26" s="46">
        <f t="shared" si="14"/>
        <v>172925</v>
      </c>
    </row>
    <row r="27" spans="1:25" ht="12">
      <c r="A27" s="45"/>
      <c r="B27" s="2" t="s">
        <v>24</v>
      </c>
      <c r="C27" s="44"/>
      <c r="D27" s="64">
        <v>79372.800000000003</v>
      </c>
      <c r="E27" s="65"/>
      <c r="F27" s="64">
        <v>3</v>
      </c>
      <c r="G27" s="65"/>
      <c r="H27" s="64">
        <v>13875.4</v>
      </c>
      <c r="I27" s="64">
        <v>13875.4</v>
      </c>
      <c r="J27" s="64">
        <v>13875.4</v>
      </c>
      <c r="K27" s="66">
        <f t="shared" si="10"/>
        <v>41626.199999999997</v>
      </c>
      <c r="L27" s="64">
        <v>13875.4</v>
      </c>
      <c r="M27" s="64">
        <v>13875.4</v>
      </c>
      <c r="N27" s="64">
        <v>13875.4</v>
      </c>
      <c r="O27" s="66">
        <f t="shared" si="11"/>
        <v>41626.199999999997</v>
      </c>
      <c r="P27" s="64">
        <v>13875.4</v>
      </c>
      <c r="Q27" s="64">
        <v>13875.4</v>
      </c>
      <c r="R27" s="64">
        <v>13875.4</v>
      </c>
      <c r="S27" s="66">
        <f t="shared" si="12"/>
        <v>41626.199999999997</v>
      </c>
      <c r="T27" s="64">
        <v>13875.4</v>
      </c>
      <c r="U27" s="64">
        <v>13875.4</v>
      </c>
      <c r="V27" s="64">
        <v>13875.4</v>
      </c>
      <c r="W27" s="66">
        <f t="shared" si="13"/>
        <v>41626.199999999997</v>
      </c>
      <c r="X27" s="44"/>
      <c r="Y27" s="46">
        <f t="shared" si="14"/>
        <v>166504.79999999999</v>
      </c>
    </row>
    <row r="28" spans="1:25" ht="12">
      <c r="A28" s="45"/>
      <c r="B28" s="2" t="s">
        <v>25</v>
      </c>
      <c r="C28" s="44"/>
      <c r="D28" s="64">
        <v>39520</v>
      </c>
      <c r="E28" s="65"/>
      <c r="F28" s="64">
        <v>1</v>
      </c>
      <c r="G28" s="65"/>
      <c r="H28" s="64">
        <v>3500</v>
      </c>
      <c r="I28" s="64">
        <v>3500</v>
      </c>
      <c r="J28" s="64">
        <v>3500</v>
      </c>
      <c r="K28" s="66">
        <f t="shared" si="10"/>
        <v>10500</v>
      </c>
      <c r="L28" s="64">
        <v>3500</v>
      </c>
      <c r="M28" s="64">
        <v>3500</v>
      </c>
      <c r="N28" s="64">
        <v>3500</v>
      </c>
      <c r="O28" s="66">
        <f t="shared" si="11"/>
        <v>10500</v>
      </c>
      <c r="P28" s="64">
        <v>3500</v>
      </c>
      <c r="Q28" s="64">
        <v>3500</v>
      </c>
      <c r="R28" s="64">
        <v>3500</v>
      </c>
      <c r="S28" s="66">
        <f t="shared" si="12"/>
        <v>10500</v>
      </c>
      <c r="T28" s="64">
        <v>3500</v>
      </c>
      <c r="U28" s="64">
        <v>3500</v>
      </c>
      <c r="V28" s="64">
        <v>3500</v>
      </c>
      <c r="W28" s="66">
        <f t="shared" si="13"/>
        <v>10500</v>
      </c>
      <c r="X28" s="44"/>
      <c r="Y28" s="46">
        <f t="shared" si="14"/>
        <v>42000</v>
      </c>
    </row>
    <row r="29" spans="1:25" ht="12">
      <c r="A29" s="45"/>
      <c r="B29" s="2" t="s">
        <v>26</v>
      </c>
      <c r="C29" s="44"/>
      <c r="D29" s="64">
        <v>218200</v>
      </c>
      <c r="E29" s="65"/>
      <c r="F29" s="64"/>
      <c r="G29" s="65"/>
      <c r="H29" s="64">
        <v>13409.79352141894</v>
      </c>
      <c r="I29" s="64">
        <v>13409.79352141894</v>
      </c>
      <c r="J29" s="64">
        <v>13409.79352141894</v>
      </c>
      <c r="K29" s="66">
        <f t="shared" si="10"/>
        <v>40229.380564256819</v>
      </c>
      <c r="L29" s="64">
        <v>13409.79352141894</v>
      </c>
      <c r="M29" s="64">
        <v>13409.79352141894</v>
      </c>
      <c r="N29" s="64">
        <v>13409.79352141894</v>
      </c>
      <c r="O29" s="66">
        <f t="shared" si="11"/>
        <v>40229.380564256819</v>
      </c>
      <c r="P29" s="64">
        <v>13409.79352141894</v>
      </c>
      <c r="Q29" s="64">
        <v>13409.79352141894</v>
      </c>
      <c r="R29" s="64">
        <v>13409.79352141894</v>
      </c>
      <c r="S29" s="66">
        <f t="shared" si="12"/>
        <v>40229.380564256819</v>
      </c>
      <c r="T29" s="64">
        <v>13409.79352141894</v>
      </c>
      <c r="U29" s="64">
        <v>13409.79352141894</v>
      </c>
      <c r="V29" s="64">
        <v>13409.79352141894</v>
      </c>
      <c r="W29" s="66">
        <f t="shared" si="13"/>
        <v>40229.380564256819</v>
      </c>
      <c r="X29" s="44"/>
      <c r="Y29" s="46">
        <f t="shared" si="14"/>
        <v>160917.52225702727</v>
      </c>
    </row>
    <row r="30" spans="1:25" ht="12">
      <c r="A30" s="45"/>
      <c r="B30" s="2" t="s">
        <v>27</v>
      </c>
      <c r="C30" s="44"/>
      <c r="D30" s="64">
        <v>865075.03524799994</v>
      </c>
      <c r="E30" s="65"/>
      <c r="F30" s="64"/>
      <c r="G30" s="65"/>
      <c r="H30" s="64">
        <v>88592.570023293185</v>
      </c>
      <c r="I30" s="64">
        <v>88592.570023293185</v>
      </c>
      <c r="J30" s="64">
        <v>88592.570023293185</v>
      </c>
      <c r="K30" s="66">
        <f t="shared" si="10"/>
        <v>265777.71006987954</v>
      </c>
      <c r="L30" s="64">
        <v>88592.570023293185</v>
      </c>
      <c r="M30" s="64">
        <v>88592.570023293185</v>
      </c>
      <c r="N30" s="64">
        <v>88592.570023293185</v>
      </c>
      <c r="O30" s="66">
        <f t="shared" si="11"/>
        <v>265777.71006987954</v>
      </c>
      <c r="P30" s="64">
        <v>88592.570023293185</v>
      </c>
      <c r="Q30" s="64">
        <v>88592.570023293185</v>
      </c>
      <c r="R30" s="64">
        <v>88592.570023293185</v>
      </c>
      <c r="S30" s="66">
        <f t="shared" si="12"/>
        <v>265777.71006987954</v>
      </c>
      <c r="T30" s="64">
        <v>88592.570023293185</v>
      </c>
      <c r="U30" s="64">
        <v>88592.570023293185</v>
      </c>
      <c r="V30" s="64">
        <v>88592.570023293185</v>
      </c>
      <c r="W30" s="66">
        <f t="shared" si="13"/>
        <v>265777.71006987954</v>
      </c>
      <c r="X30" s="44"/>
      <c r="Y30" s="46">
        <f t="shared" si="14"/>
        <v>1063110.8402795182</v>
      </c>
    </row>
    <row r="31" spans="1:25" ht="12">
      <c r="A31" s="45"/>
      <c r="B31" s="2" t="s">
        <v>28</v>
      </c>
      <c r="C31" s="44"/>
      <c r="D31" s="64">
        <v>62400</v>
      </c>
      <c r="E31" s="65"/>
      <c r="F31" s="64"/>
      <c r="G31" s="65"/>
      <c r="H31" s="64">
        <v>17700</v>
      </c>
      <c r="I31" s="64">
        <v>17700</v>
      </c>
      <c r="J31" s="64">
        <v>17700</v>
      </c>
      <c r="K31" s="66">
        <f t="shared" si="10"/>
        <v>53100</v>
      </c>
      <c r="L31" s="64">
        <v>17700</v>
      </c>
      <c r="M31" s="64">
        <v>17700</v>
      </c>
      <c r="N31" s="64">
        <v>17700</v>
      </c>
      <c r="O31" s="66">
        <f t="shared" si="11"/>
        <v>53100</v>
      </c>
      <c r="P31" s="64">
        <v>17700</v>
      </c>
      <c r="Q31" s="64">
        <v>17700</v>
      </c>
      <c r="R31" s="64">
        <v>17700</v>
      </c>
      <c r="S31" s="66">
        <f t="shared" si="12"/>
        <v>53100</v>
      </c>
      <c r="T31" s="64">
        <v>17700</v>
      </c>
      <c r="U31" s="64">
        <v>17700</v>
      </c>
      <c r="V31" s="64">
        <v>17700</v>
      </c>
      <c r="W31" s="66">
        <f t="shared" si="13"/>
        <v>53100</v>
      </c>
      <c r="X31" s="44"/>
      <c r="Y31" s="46">
        <f t="shared" si="14"/>
        <v>212400</v>
      </c>
    </row>
    <row r="32" spans="1:25" ht="12">
      <c r="A32" s="45"/>
      <c r="B32" s="2" t="s">
        <v>29</v>
      </c>
      <c r="C32" s="44"/>
      <c r="D32" s="64">
        <v>76366</v>
      </c>
      <c r="E32" s="65"/>
      <c r="F32" s="64"/>
      <c r="G32" s="65"/>
      <c r="H32" s="64">
        <v>4675</v>
      </c>
      <c r="I32" s="64">
        <v>4675</v>
      </c>
      <c r="J32" s="64">
        <v>4675</v>
      </c>
      <c r="K32" s="66">
        <f t="shared" si="10"/>
        <v>14025</v>
      </c>
      <c r="L32" s="64">
        <v>4675</v>
      </c>
      <c r="M32" s="64">
        <v>4675</v>
      </c>
      <c r="N32" s="64">
        <v>4675</v>
      </c>
      <c r="O32" s="66">
        <f t="shared" si="11"/>
        <v>14025</v>
      </c>
      <c r="P32" s="64">
        <v>4675</v>
      </c>
      <c r="Q32" s="64">
        <v>4675</v>
      </c>
      <c r="R32" s="64">
        <v>4675</v>
      </c>
      <c r="S32" s="66">
        <f t="shared" si="12"/>
        <v>14025</v>
      </c>
      <c r="T32" s="64">
        <v>4675</v>
      </c>
      <c r="U32" s="64">
        <v>4675</v>
      </c>
      <c r="V32" s="64">
        <v>4675</v>
      </c>
      <c r="W32" s="66">
        <f t="shared" si="13"/>
        <v>14025</v>
      </c>
      <c r="X32" s="44"/>
      <c r="Y32" s="47">
        <f t="shared" si="14"/>
        <v>56100</v>
      </c>
    </row>
    <row r="33" spans="1:25" ht="12">
      <c r="A33" s="2"/>
      <c r="B33" s="55" t="s">
        <v>30</v>
      </c>
      <c r="C33" s="44"/>
      <c r="D33" s="79">
        <f>SUM(D19:D32)</f>
        <v>5378773.3552480005</v>
      </c>
      <c r="E33" s="108"/>
      <c r="F33" s="79">
        <f>SUM(F19:F32)</f>
        <v>78</v>
      </c>
      <c r="G33" s="108"/>
      <c r="H33" s="79">
        <f>SUM(H19:H32)</f>
        <v>549713.62187804538</v>
      </c>
      <c r="I33" s="79">
        <f>SUM(I19:I32)</f>
        <v>549713.62187804538</v>
      </c>
      <c r="J33" s="79">
        <f>SUM(J19:J32)</f>
        <v>549713.62187804538</v>
      </c>
      <c r="K33" s="79">
        <f t="shared" si="10"/>
        <v>1649140.8656341361</v>
      </c>
      <c r="L33" s="79">
        <f>SUM(L19:L32)</f>
        <v>549713.62187804538</v>
      </c>
      <c r="M33" s="79">
        <f>SUM(M19:M32)</f>
        <v>549713.62187804538</v>
      </c>
      <c r="N33" s="79">
        <f>SUM(N19:N32)</f>
        <v>549713.62187804538</v>
      </c>
      <c r="O33" s="79">
        <f t="shared" si="11"/>
        <v>1649140.8656341361</v>
      </c>
      <c r="P33" s="79">
        <f>SUM(P19:P32)</f>
        <v>549713.62187804538</v>
      </c>
      <c r="Q33" s="79">
        <f>SUM(Q19:Q32)</f>
        <v>549713.62187804538</v>
      </c>
      <c r="R33" s="79">
        <f>SUM(R19:R32)</f>
        <v>549713.62187804538</v>
      </c>
      <c r="S33" s="79">
        <f t="shared" si="12"/>
        <v>1649140.8656341361</v>
      </c>
      <c r="T33" s="79">
        <f>SUM(T19:T32)</f>
        <v>549713.62187804538</v>
      </c>
      <c r="U33" s="79">
        <f>SUM(U19:U32)</f>
        <v>549713.62187804538</v>
      </c>
      <c r="V33" s="79">
        <f>SUM(V19:V32)</f>
        <v>549713.62187804538</v>
      </c>
      <c r="W33" s="79">
        <f t="shared" si="13"/>
        <v>1649140.8656341361</v>
      </c>
      <c r="X33" s="109"/>
      <c r="Y33" s="110">
        <f t="shared" si="14"/>
        <v>6596563.4625365445</v>
      </c>
    </row>
    <row r="34" spans="1:25" ht="12">
      <c r="A34" s="2"/>
      <c r="C34" s="44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44"/>
    </row>
    <row r="35" spans="1:25" ht="12">
      <c r="A35" s="63" t="s">
        <v>31</v>
      </c>
      <c r="B35" s="2"/>
      <c r="C35" s="44"/>
      <c r="D35" s="2"/>
      <c r="F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44"/>
    </row>
    <row r="36" spans="1:25" ht="12">
      <c r="A36" s="45"/>
      <c r="B36" s="2" t="s">
        <v>32</v>
      </c>
      <c r="C36" s="44"/>
      <c r="D36" s="64">
        <v>32880</v>
      </c>
      <c r="E36" s="65"/>
      <c r="F36" s="65"/>
      <c r="G36" s="65"/>
      <c r="H36" s="64">
        <v>2870</v>
      </c>
      <c r="I36" s="64">
        <v>2870</v>
      </c>
      <c r="J36" s="64">
        <v>2870</v>
      </c>
      <c r="K36" s="66">
        <f t="shared" ref="K36:K42" si="15">SUM(H36:J36)</f>
        <v>8610</v>
      </c>
      <c r="L36" s="64">
        <v>2870</v>
      </c>
      <c r="M36" s="64">
        <v>2870</v>
      </c>
      <c r="N36" s="64">
        <v>2870</v>
      </c>
      <c r="O36" s="66">
        <f t="shared" ref="O36:O42" si="16">SUM(L36:N36)</f>
        <v>8610</v>
      </c>
      <c r="P36" s="64">
        <v>2870</v>
      </c>
      <c r="Q36" s="64">
        <v>2870</v>
      </c>
      <c r="R36" s="64">
        <v>2870</v>
      </c>
      <c r="S36" s="66">
        <f t="shared" ref="S36:S42" si="17">SUM(P36:R36)</f>
        <v>8610</v>
      </c>
      <c r="T36" s="64">
        <v>2870</v>
      </c>
      <c r="U36" s="64">
        <v>2870</v>
      </c>
      <c r="V36" s="64">
        <v>2870</v>
      </c>
      <c r="W36" s="66">
        <f t="shared" ref="W36:W42" si="18">SUM(T36:V36)</f>
        <v>8610</v>
      </c>
      <c r="X36" s="44"/>
      <c r="Y36" s="46">
        <f t="shared" ref="Y36:Y42" si="19">SUM(K36,O36,S36,W36)</f>
        <v>34440</v>
      </c>
    </row>
    <row r="37" spans="1:25" ht="12">
      <c r="A37" s="45"/>
      <c r="B37" s="2" t="s">
        <v>33</v>
      </c>
      <c r="C37" s="44"/>
      <c r="D37" s="64">
        <v>53460</v>
      </c>
      <c r="E37" s="65"/>
      <c r="F37" s="65"/>
      <c r="G37" s="65"/>
      <c r="H37" s="64">
        <v>5447.5</v>
      </c>
      <c r="I37" s="64">
        <v>5447.5</v>
      </c>
      <c r="J37" s="64">
        <v>5447.5</v>
      </c>
      <c r="K37" s="66">
        <f t="shared" si="15"/>
        <v>16342.5</v>
      </c>
      <c r="L37" s="64">
        <v>5447.5</v>
      </c>
      <c r="M37" s="64">
        <v>5447.5</v>
      </c>
      <c r="N37" s="64">
        <v>5447.5</v>
      </c>
      <c r="O37" s="66">
        <f t="shared" si="16"/>
        <v>16342.5</v>
      </c>
      <c r="P37" s="64">
        <v>5447.5</v>
      </c>
      <c r="Q37" s="64">
        <v>5447.5</v>
      </c>
      <c r="R37" s="64">
        <v>5447.5</v>
      </c>
      <c r="S37" s="66">
        <f t="shared" si="17"/>
        <v>16342.5</v>
      </c>
      <c r="T37" s="64">
        <v>5447.5</v>
      </c>
      <c r="U37" s="64">
        <v>5447.5</v>
      </c>
      <c r="V37" s="64">
        <v>5447.5</v>
      </c>
      <c r="W37" s="66">
        <f t="shared" si="18"/>
        <v>16342.5</v>
      </c>
      <c r="X37" s="44"/>
      <c r="Y37" s="46">
        <f t="shared" si="19"/>
        <v>65370</v>
      </c>
    </row>
    <row r="38" spans="1:25" ht="12">
      <c r="A38" s="45"/>
      <c r="B38" s="2" t="s">
        <v>34</v>
      </c>
      <c r="C38" s="44"/>
      <c r="D38" s="64">
        <v>2740</v>
      </c>
      <c r="E38" s="65"/>
      <c r="F38" s="65"/>
      <c r="G38" s="65"/>
      <c r="H38" s="64"/>
      <c r="I38" s="64"/>
      <c r="J38" s="64"/>
      <c r="K38" s="66">
        <f t="shared" si="15"/>
        <v>0</v>
      </c>
      <c r="L38" s="64"/>
      <c r="M38" s="64"/>
      <c r="N38" s="64"/>
      <c r="O38" s="66">
        <f t="shared" si="16"/>
        <v>0</v>
      </c>
      <c r="P38" s="64"/>
      <c r="Q38" s="64"/>
      <c r="R38" s="64"/>
      <c r="S38" s="66">
        <f t="shared" si="17"/>
        <v>0</v>
      </c>
      <c r="T38" s="64"/>
      <c r="U38" s="64"/>
      <c r="V38" s="64"/>
      <c r="W38" s="66">
        <f t="shared" si="18"/>
        <v>0</v>
      </c>
      <c r="X38" s="44"/>
      <c r="Y38" s="46">
        <f t="shared" si="19"/>
        <v>0</v>
      </c>
    </row>
    <row r="39" spans="1:25" ht="12">
      <c r="A39" s="45"/>
      <c r="B39" s="2" t="s">
        <v>35</v>
      </c>
      <c r="C39" s="44"/>
      <c r="D39" s="64">
        <v>43000</v>
      </c>
      <c r="E39" s="65"/>
      <c r="F39" s="65"/>
      <c r="G39" s="65"/>
      <c r="H39" s="64">
        <v>750</v>
      </c>
      <c r="I39" s="64">
        <v>750</v>
      </c>
      <c r="J39" s="64">
        <v>750</v>
      </c>
      <c r="K39" s="66">
        <f t="shared" si="15"/>
        <v>2250</v>
      </c>
      <c r="L39" s="64">
        <v>750</v>
      </c>
      <c r="M39" s="64">
        <v>750</v>
      </c>
      <c r="N39" s="64">
        <v>750</v>
      </c>
      <c r="O39" s="66">
        <f t="shared" si="16"/>
        <v>2250</v>
      </c>
      <c r="P39" s="64">
        <v>750</v>
      </c>
      <c r="Q39" s="64">
        <v>750</v>
      </c>
      <c r="R39" s="64">
        <v>750</v>
      </c>
      <c r="S39" s="66">
        <f t="shared" si="17"/>
        <v>2250</v>
      </c>
      <c r="T39" s="64">
        <v>750</v>
      </c>
      <c r="U39" s="64">
        <v>750</v>
      </c>
      <c r="V39" s="64">
        <v>750</v>
      </c>
      <c r="W39" s="66">
        <f t="shared" si="18"/>
        <v>2250</v>
      </c>
      <c r="X39" s="44"/>
      <c r="Y39" s="46">
        <f t="shared" si="19"/>
        <v>9000</v>
      </c>
    </row>
    <row r="40" spans="1:25" ht="12">
      <c r="A40" s="45"/>
      <c r="B40" s="2" t="s">
        <v>36</v>
      </c>
      <c r="C40" s="44"/>
      <c r="D40" s="64">
        <v>1296432.852</v>
      </c>
      <c r="E40" s="65"/>
      <c r="F40" s="65"/>
      <c r="G40" s="65"/>
      <c r="H40" s="64">
        <v>115580.01747599999</v>
      </c>
      <c r="I40" s="64">
        <v>115580.01747599999</v>
      </c>
      <c r="J40" s="64">
        <v>115580.01747599999</v>
      </c>
      <c r="K40" s="66">
        <f t="shared" si="15"/>
        <v>346740.05242799997</v>
      </c>
      <c r="L40" s="64">
        <v>115580.01747599999</v>
      </c>
      <c r="M40" s="64">
        <v>115580.01747599999</v>
      </c>
      <c r="N40" s="64">
        <v>115580.01747599999</v>
      </c>
      <c r="O40" s="66">
        <f t="shared" si="16"/>
        <v>346740.05242799997</v>
      </c>
      <c r="P40" s="64">
        <v>115580.01747599999</v>
      </c>
      <c r="Q40" s="64">
        <v>115580.01747599999</v>
      </c>
      <c r="R40" s="64">
        <v>115580.01747599999</v>
      </c>
      <c r="S40" s="66">
        <f t="shared" si="17"/>
        <v>346740.05242799997</v>
      </c>
      <c r="T40" s="64">
        <v>115580.01747599999</v>
      </c>
      <c r="U40" s="64">
        <v>115580.01747599999</v>
      </c>
      <c r="V40" s="64">
        <v>115580.01747599999</v>
      </c>
      <c r="W40" s="66">
        <f t="shared" si="18"/>
        <v>346740.05242799997</v>
      </c>
      <c r="X40" s="44"/>
      <c r="Y40" s="46">
        <f t="shared" si="19"/>
        <v>1386960.2097119999</v>
      </c>
    </row>
    <row r="41" spans="1:25" ht="12">
      <c r="A41" s="45"/>
      <c r="B41" s="2" t="s">
        <v>37</v>
      </c>
      <c r="C41" s="44"/>
      <c r="D41" s="64">
        <v>167400</v>
      </c>
      <c r="E41" s="65"/>
      <c r="F41" s="65"/>
      <c r="G41" s="65"/>
      <c r="H41" s="64">
        <v>13433.333333333334</v>
      </c>
      <c r="I41" s="64">
        <v>13433.333333333334</v>
      </c>
      <c r="J41" s="64">
        <v>13433.333333333334</v>
      </c>
      <c r="K41" s="66">
        <f t="shared" si="15"/>
        <v>40300</v>
      </c>
      <c r="L41" s="64">
        <v>13433.333333333334</v>
      </c>
      <c r="M41" s="64">
        <v>13433.333333333334</v>
      </c>
      <c r="N41" s="64">
        <v>13433.333333333334</v>
      </c>
      <c r="O41" s="66">
        <f t="shared" si="16"/>
        <v>40300</v>
      </c>
      <c r="P41" s="64">
        <v>13433.333333333334</v>
      </c>
      <c r="Q41" s="64">
        <v>13433.333333333334</v>
      </c>
      <c r="R41" s="64">
        <v>13433.333333333334</v>
      </c>
      <c r="S41" s="66">
        <f t="shared" si="17"/>
        <v>40300</v>
      </c>
      <c r="T41" s="64">
        <v>13433.333333333334</v>
      </c>
      <c r="U41" s="64">
        <v>13433.333333333334</v>
      </c>
      <c r="V41" s="64">
        <v>13433.333333333334</v>
      </c>
      <c r="W41" s="66">
        <f t="shared" si="18"/>
        <v>40300</v>
      </c>
      <c r="X41" s="44"/>
      <c r="Y41" s="47">
        <f t="shared" si="19"/>
        <v>161200</v>
      </c>
    </row>
    <row r="42" spans="1:25" ht="12">
      <c r="A42" s="2"/>
      <c r="B42" s="55" t="s">
        <v>38</v>
      </c>
      <c r="C42" s="44"/>
      <c r="D42" s="56">
        <f>SUM(D36:D41)</f>
        <v>1595912.852</v>
      </c>
      <c r="E42" s="57"/>
      <c r="F42" s="57"/>
      <c r="G42" s="57"/>
      <c r="H42" s="56">
        <f>SUM(H36:H41)</f>
        <v>138080.85080933332</v>
      </c>
      <c r="I42" s="56">
        <f t="shared" ref="I42:J42" si="20">SUM(I36:I41)</f>
        <v>138080.85080933332</v>
      </c>
      <c r="J42" s="56">
        <f t="shared" si="20"/>
        <v>138080.85080933332</v>
      </c>
      <c r="K42" s="56">
        <f t="shared" si="15"/>
        <v>414242.55242799997</v>
      </c>
      <c r="L42" s="56">
        <f>SUM(L36:L41)</f>
        <v>138080.85080933332</v>
      </c>
      <c r="M42" s="56">
        <f t="shared" ref="M42:N42" si="21">SUM(M36:M41)</f>
        <v>138080.85080933332</v>
      </c>
      <c r="N42" s="56">
        <f t="shared" si="21"/>
        <v>138080.85080933332</v>
      </c>
      <c r="O42" s="56">
        <f t="shared" si="16"/>
        <v>414242.55242799997</v>
      </c>
      <c r="P42" s="56">
        <f>SUM(P36:P41)</f>
        <v>138080.85080933332</v>
      </c>
      <c r="Q42" s="56">
        <f t="shared" ref="Q42:R42" si="22">SUM(Q36:Q41)</f>
        <v>138080.85080933332</v>
      </c>
      <c r="R42" s="56">
        <f t="shared" si="22"/>
        <v>138080.85080933332</v>
      </c>
      <c r="S42" s="56">
        <f t="shared" si="17"/>
        <v>414242.55242799997</v>
      </c>
      <c r="T42" s="56">
        <f>SUM(T36:T41)</f>
        <v>138080.85080933332</v>
      </c>
      <c r="U42" s="56">
        <f t="shared" ref="U42:V42" si="23">SUM(U36:U41)</f>
        <v>138080.85080933332</v>
      </c>
      <c r="V42" s="56">
        <f t="shared" si="23"/>
        <v>138080.85080933332</v>
      </c>
      <c r="W42" s="56">
        <f t="shared" si="18"/>
        <v>414242.55242799997</v>
      </c>
      <c r="X42" s="44"/>
      <c r="Y42" s="46">
        <f t="shared" si="19"/>
        <v>1656970.2097119999</v>
      </c>
    </row>
    <row r="43" spans="1:25" ht="12">
      <c r="A43" s="52"/>
      <c r="B43" s="52"/>
      <c r="C43" s="44"/>
      <c r="D43" s="45"/>
      <c r="F43" s="2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4"/>
    </row>
    <row r="44" spans="1:25" ht="12">
      <c r="A44" s="67" t="s">
        <v>39</v>
      </c>
      <c r="B44" s="45"/>
      <c r="C44" s="44"/>
      <c r="D44" s="66"/>
      <c r="E44" s="65"/>
      <c r="F44" s="65"/>
      <c r="G44" s="65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44"/>
    </row>
    <row r="45" spans="1:25" ht="12">
      <c r="A45" s="45"/>
      <c r="B45" s="45" t="s">
        <v>40</v>
      </c>
      <c r="C45" s="44"/>
      <c r="D45" s="64">
        <v>1726604</v>
      </c>
      <c r="E45" s="65"/>
      <c r="F45" s="65"/>
      <c r="G45" s="65"/>
      <c r="H45" s="64">
        <v>130792.24083333334</v>
      </c>
      <c r="I45" s="64">
        <v>130792.24083333334</v>
      </c>
      <c r="J45" s="64">
        <v>130792.24083333334</v>
      </c>
      <c r="K45" s="66">
        <f t="shared" ref="K45:K50" si="24">SUM(H45:J45)</f>
        <v>392376.72250000003</v>
      </c>
      <c r="L45" s="64">
        <v>130792.24083333334</v>
      </c>
      <c r="M45" s="64">
        <v>130792.24083333334</v>
      </c>
      <c r="N45" s="64">
        <v>130792.24083333334</v>
      </c>
      <c r="O45" s="66">
        <f t="shared" ref="O45:O50" si="25">SUM(L45:N45)</f>
        <v>392376.72250000003</v>
      </c>
      <c r="P45" s="64">
        <v>130792.24083333334</v>
      </c>
      <c r="Q45" s="64">
        <v>130792.24083333334</v>
      </c>
      <c r="R45" s="64">
        <v>130792.24083333334</v>
      </c>
      <c r="S45" s="66">
        <f t="shared" ref="S45:S50" si="26">SUM(P45:R45)</f>
        <v>392376.72250000003</v>
      </c>
      <c r="T45" s="64">
        <v>130792.24083333334</v>
      </c>
      <c r="U45" s="64">
        <v>130792.24083333334</v>
      </c>
      <c r="V45" s="64">
        <v>130792.24083333334</v>
      </c>
      <c r="W45" s="66">
        <f t="shared" ref="W45:W50" si="27">SUM(T45:V45)</f>
        <v>392376.72250000003</v>
      </c>
      <c r="X45" s="44"/>
      <c r="Y45" s="46">
        <f t="shared" ref="Y45:Y50" si="28">SUM(K45,O45,S45,W45)</f>
        <v>1569506.8900000001</v>
      </c>
    </row>
    <row r="46" spans="1:25" ht="12">
      <c r="A46" s="45"/>
      <c r="B46" s="45" t="s">
        <v>41</v>
      </c>
      <c r="C46" s="44"/>
      <c r="D46" s="64">
        <v>25200</v>
      </c>
      <c r="E46" s="65"/>
      <c r="F46" s="65"/>
      <c r="G46" s="65"/>
      <c r="H46" s="64">
        <v>2100</v>
      </c>
      <c r="I46" s="64">
        <v>2100</v>
      </c>
      <c r="J46" s="64">
        <v>2100</v>
      </c>
      <c r="K46" s="66">
        <f t="shared" si="24"/>
        <v>6300</v>
      </c>
      <c r="L46" s="64">
        <v>2100</v>
      </c>
      <c r="M46" s="64">
        <v>2100</v>
      </c>
      <c r="N46" s="64">
        <v>2100</v>
      </c>
      <c r="O46" s="66">
        <f t="shared" si="25"/>
        <v>6300</v>
      </c>
      <c r="P46" s="64">
        <v>2100</v>
      </c>
      <c r="Q46" s="64">
        <v>2100</v>
      </c>
      <c r="R46" s="64">
        <v>2100</v>
      </c>
      <c r="S46" s="66">
        <f t="shared" si="26"/>
        <v>6300</v>
      </c>
      <c r="T46" s="64">
        <v>2100</v>
      </c>
      <c r="U46" s="64">
        <v>2100</v>
      </c>
      <c r="V46" s="64">
        <v>2100</v>
      </c>
      <c r="W46" s="66">
        <f t="shared" si="27"/>
        <v>6300</v>
      </c>
      <c r="X46" s="44"/>
      <c r="Y46" s="46">
        <f t="shared" si="28"/>
        <v>25200</v>
      </c>
    </row>
    <row r="47" spans="1:25" ht="12">
      <c r="A47" s="45"/>
      <c r="B47" s="45" t="s">
        <v>42</v>
      </c>
      <c r="C47" s="44"/>
      <c r="D47" s="64">
        <v>140000</v>
      </c>
      <c r="E47" s="65"/>
      <c r="F47" s="65"/>
      <c r="G47" s="65"/>
      <c r="H47" s="64">
        <v>11250</v>
      </c>
      <c r="I47" s="64">
        <v>11250</v>
      </c>
      <c r="J47" s="64">
        <v>11250</v>
      </c>
      <c r="K47" s="66">
        <f t="shared" si="24"/>
        <v>33750</v>
      </c>
      <c r="L47" s="64">
        <v>11250</v>
      </c>
      <c r="M47" s="64">
        <v>11250</v>
      </c>
      <c r="N47" s="64">
        <v>11250</v>
      </c>
      <c r="O47" s="66">
        <f t="shared" si="25"/>
        <v>33750</v>
      </c>
      <c r="P47" s="64">
        <v>11250</v>
      </c>
      <c r="Q47" s="64">
        <v>11250</v>
      </c>
      <c r="R47" s="64">
        <v>11250</v>
      </c>
      <c r="S47" s="66">
        <f t="shared" si="26"/>
        <v>33750</v>
      </c>
      <c r="T47" s="64">
        <v>11250</v>
      </c>
      <c r="U47" s="64">
        <v>11250</v>
      </c>
      <c r="V47" s="64">
        <v>11250</v>
      </c>
      <c r="W47" s="66">
        <f t="shared" si="27"/>
        <v>33750</v>
      </c>
      <c r="X47" s="44"/>
      <c r="Y47" s="46">
        <f t="shared" si="28"/>
        <v>135000</v>
      </c>
    </row>
    <row r="48" spans="1:25" ht="12">
      <c r="A48" s="45"/>
      <c r="B48" s="45" t="s">
        <v>43</v>
      </c>
      <c r="C48" s="44"/>
      <c r="D48" s="64">
        <v>111600</v>
      </c>
      <c r="E48" s="65"/>
      <c r="F48" s="65"/>
      <c r="G48" s="65"/>
      <c r="H48" s="64">
        <v>9416.6666666666661</v>
      </c>
      <c r="I48" s="64">
        <v>9416.6666666666661</v>
      </c>
      <c r="J48" s="64">
        <v>9416.6666666666661</v>
      </c>
      <c r="K48" s="66">
        <f t="shared" si="24"/>
        <v>28250</v>
      </c>
      <c r="L48" s="64">
        <v>9416.6666666666661</v>
      </c>
      <c r="M48" s="64">
        <v>9416.6666666666661</v>
      </c>
      <c r="N48" s="64">
        <v>9416.6666666666661</v>
      </c>
      <c r="O48" s="66">
        <f t="shared" si="25"/>
        <v>28250</v>
      </c>
      <c r="P48" s="64">
        <v>9416.6666666666661</v>
      </c>
      <c r="Q48" s="64">
        <v>9416.6666666666661</v>
      </c>
      <c r="R48" s="64">
        <v>9416.6666666666661</v>
      </c>
      <c r="S48" s="66">
        <f t="shared" si="26"/>
        <v>28250</v>
      </c>
      <c r="T48" s="64">
        <v>9416.6666666666661</v>
      </c>
      <c r="U48" s="64">
        <v>9416.6666666666661</v>
      </c>
      <c r="V48" s="64">
        <v>9416.6666666666661</v>
      </c>
      <c r="W48" s="66">
        <f t="shared" si="27"/>
        <v>28250</v>
      </c>
      <c r="X48" s="44"/>
      <c r="Y48" s="46">
        <f t="shared" si="28"/>
        <v>113000</v>
      </c>
    </row>
    <row r="49" spans="1:25" ht="12">
      <c r="A49" s="45"/>
      <c r="B49" s="45" t="s">
        <v>44</v>
      </c>
      <c r="C49" s="44"/>
      <c r="D49" s="64">
        <v>218400</v>
      </c>
      <c r="E49" s="65"/>
      <c r="F49" s="65"/>
      <c r="G49" s="65"/>
      <c r="H49" s="64">
        <v>19066.666666666668</v>
      </c>
      <c r="I49" s="64">
        <v>19066.666666666668</v>
      </c>
      <c r="J49" s="64">
        <v>19066.666666666668</v>
      </c>
      <c r="K49" s="66">
        <f t="shared" si="24"/>
        <v>57200</v>
      </c>
      <c r="L49" s="64">
        <v>19066.666666666668</v>
      </c>
      <c r="M49" s="64">
        <v>19066.666666666668</v>
      </c>
      <c r="N49" s="64">
        <v>19066.666666666668</v>
      </c>
      <c r="O49" s="66">
        <f t="shared" si="25"/>
        <v>57200</v>
      </c>
      <c r="P49" s="64">
        <v>19066.666666666668</v>
      </c>
      <c r="Q49" s="64">
        <v>19066.666666666668</v>
      </c>
      <c r="R49" s="64">
        <v>19066.666666666668</v>
      </c>
      <c r="S49" s="66">
        <f t="shared" si="26"/>
        <v>57200</v>
      </c>
      <c r="T49" s="64">
        <v>19066.666666666668</v>
      </c>
      <c r="U49" s="64">
        <v>19066.666666666668</v>
      </c>
      <c r="V49" s="64">
        <v>19066.666666666668</v>
      </c>
      <c r="W49" s="66">
        <f t="shared" si="27"/>
        <v>57200</v>
      </c>
      <c r="X49" s="44"/>
      <c r="Y49" s="47">
        <f t="shared" si="28"/>
        <v>228800</v>
      </c>
    </row>
    <row r="50" spans="1:25" ht="12">
      <c r="A50" s="45"/>
      <c r="B50" s="55" t="s">
        <v>45</v>
      </c>
      <c r="C50" s="44"/>
      <c r="D50" s="56">
        <f>SUM(D45:D49)</f>
        <v>2221804</v>
      </c>
      <c r="E50" s="57"/>
      <c r="F50" s="57"/>
      <c r="G50" s="57"/>
      <c r="H50" s="56">
        <f>SUM(H45:H49)</f>
        <v>172625.57416666666</v>
      </c>
      <c r="I50" s="56">
        <f t="shared" ref="I50:J50" si="29">SUM(I45:I49)</f>
        <v>172625.57416666666</v>
      </c>
      <c r="J50" s="56">
        <f t="shared" si="29"/>
        <v>172625.57416666666</v>
      </c>
      <c r="K50" s="56">
        <f t="shared" si="24"/>
        <v>517876.72249999997</v>
      </c>
      <c r="L50" s="56">
        <f>SUM(L45:L49)</f>
        <v>172625.57416666666</v>
      </c>
      <c r="M50" s="56">
        <f t="shared" ref="M50:N50" si="30">SUM(M45:M49)</f>
        <v>172625.57416666666</v>
      </c>
      <c r="N50" s="56">
        <f t="shared" si="30"/>
        <v>172625.57416666666</v>
      </c>
      <c r="O50" s="56">
        <f t="shared" si="25"/>
        <v>517876.72249999997</v>
      </c>
      <c r="P50" s="56">
        <f>SUM(P45:P49)</f>
        <v>172625.57416666666</v>
      </c>
      <c r="Q50" s="56">
        <f t="shared" ref="Q50:R50" si="31">SUM(Q45:Q49)</f>
        <v>172625.57416666666</v>
      </c>
      <c r="R50" s="56">
        <f t="shared" si="31"/>
        <v>172625.57416666666</v>
      </c>
      <c r="S50" s="56">
        <f t="shared" si="26"/>
        <v>517876.72249999997</v>
      </c>
      <c r="T50" s="56">
        <f>SUM(T45:T49)</f>
        <v>172625.57416666666</v>
      </c>
      <c r="U50" s="56">
        <f t="shared" ref="U50:V50" si="32">SUM(U45:U49)</f>
        <v>172625.57416666666</v>
      </c>
      <c r="V50" s="56">
        <f t="shared" si="32"/>
        <v>172625.57416666666</v>
      </c>
      <c r="W50" s="56">
        <f t="shared" si="27"/>
        <v>517876.72249999997</v>
      </c>
      <c r="X50" s="44"/>
      <c r="Y50" s="46">
        <f t="shared" si="28"/>
        <v>2071506.89</v>
      </c>
    </row>
    <row r="51" spans="1:25" ht="12">
      <c r="A51" s="45"/>
      <c r="B51" s="52"/>
      <c r="C51" s="44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44"/>
    </row>
    <row r="52" spans="1:25" ht="12">
      <c r="A52" s="67" t="s">
        <v>46</v>
      </c>
      <c r="B52" s="45"/>
      <c r="C52" s="44"/>
      <c r="D52" s="45"/>
      <c r="F52" s="2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4"/>
    </row>
    <row r="53" spans="1:25" ht="12">
      <c r="A53" s="45"/>
      <c r="B53" s="45" t="s">
        <v>47</v>
      </c>
      <c r="C53" s="44"/>
      <c r="D53" s="64">
        <v>5000</v>
      </c>
      <c r="E53" s="65"/>
      <c r="F53" s="65"/>
      <c r="G53" s="65"/>
      <c r="H53" s="64">
        <v>727.08333333333337</v>
      </c>
      <c r="I53" s="64">
        <v>727.08333333333337</v>
      </c>
      <c r="J53" s="64">
        <v>727.08333333333337</v>
      </c>
      <c r="K53" s="66">
        <f t="shared" ref="K53:K60" si="33">SUM(H53:J53)</f>
        <v>2181.25</v>
      </c>
      <c r="L53" s="64">
        <v>727.08333333333337</v>
      </c>
      <c r="M53" s="64">
        <v>727.08333333333337</v>
      </c>
      <c r="N53" s="64">
        <v>727.08333333333337</v>
      </c>
      <c r="O53" s="66">
        <f t="shared" ref="O53:O60" si="34">SUM(L53:N53)</f>
        <v>2181.25</v>
      </c>
      <c r="P53" s="64">
        <v>727.08333333333337</v>
      </c>
      <c r="Q53" s="64">
        <v>727.08333333333337</v>
      </c>
      <c r="R53" s="64">
        <v>727.08333333333337</v>
      </c>
      <c r="S53" s="66">
        <f t="shared" ref="S53:S60" si="35">SUM(P53:R53)</f>
        <v>2181.25</v>
      </c>
      <c r="T53" s="64">
        <v>727.08333333333337</v>
      </c>
      <c r="U53" s="64">
        <v>727.08333333333337</v>
      </c>
      <c r="V53" s="64">
        <v>727.08333333333337</v>
      </c>
      <c r="W53" s="66">
        <f t="shared" ref="W53:W60" si="36">SUM(T53:V53)</f>
        <v>2181.25</v>
      </c>
      <c r="X53" s="44"/>
      <c r="Y53" s="46">
        <f t="shared" ref="Y53:Y60" si="37">SUM(K53,O53,S53,W53)</f>
        <v>8725</v>
      </c>
    </row>
    <row r="54" spans="1:25" ht="12">
      <c r="A54" s="45"/>
      <c r="B54" s="45" t="s">
        <v>48</v>
      </c>
      <c r="C54" s="44"/>
      <c r="D54" s="64">
        <v>1000</v>
      </c>
      <c r="E54" s="65"/>
      <c r="F54" s="65"/>
      <c r="G54" s="65"/>
      <c r="H54" s="64">
        <v>183.33333333333334</v>
      </c>
      <c r="I54" s="64">
        <v>183.33333333333334</v>
      </c>
      <c r="J54" s="64">
        <v>183.33333333333334</v>
      </c>
      <c r="K54" s="66">
        <f t="shared" si="33"/>
        <v>550</v>
      </c>
      <c r="L54" s="64">
        <v>183.33333333333334</v>
      </c>
      <c r="M54" s="64">
        <v>183.33333333333334</v>
      </c>
      <c r="N54" s="64">
        <v>183.33333333333334</v>
      </c>
      <c r="O54" s="66">
        <f t="shared" si="34"/>
        <v>550</v>
      </c>
      <c r="P54" s="64">
        <v>183.33333333333334</v>
      </c>
      <c r="Q54" s="64">
        <v>183.33333333333334</v>
      </c>
      <c r="R54" s="64">
        <v>183.33333333333334</v>
      </c>
      <c r="S54" s="66">
        <f t="shared" si="35"/>
        <v>550</v>
      </c>
      <c r="T54" s="64">
        <v>183.33333333333334</v>
      </c>
      <c r="U54" s="64">
        <v>183.33333333333334</v>
      </c>
      <c r="V54" s="64">
        <v>183.33333333333334</v>
      </c>
      <c r="W54" s="66">
        <f t="shared" si="36"/>
        <v>550</v>
      </c>
      <c r="X54" s="44"/>
      <c r="Y54" s="46">
        <f t="shared" si="37"/>
        <v>2200</v>
      </c>
    </row>
    <row r="55" spans="1:25" ht="12">
      <c r="A55" s="45"/>
      <c r="B55" s="45" t="s">
        <v>49</v>
      </c>
      <c r="C55" s="44"/>
      <c r="D55" s="64">
        <v>163720</v>
      </c>
      <c r="E55" s="65"/>
      <c r="F55" s="65"/>
      <c r="G55" s="65"/>
      <c r="H55" s="64">
        <v>8310</v>
      </c>
      <c r="I55" s="64">
        <v>8310</v>
      </c>
      <c r="J55" s="64">
        <v>8310</v>
      </c>
      <c r="K55" s="66">
        <f t="shared" si="33"/>
        <v>24930</v>
      </c>
      <c r="L55" s="64">
        <v>8310</v>
      </c>
      <c r="M55" s="64">
        <v>8310</v>
      </c>
      <c r="N55" s="64">
        <v>8310</v>
      </c>
      <c r="O55" s="66">
        <f t="shared" si="34"/>
        <v>24930</v>
      </c>
      <c r="P55" s="64">
        <v>8310</v>
      </c>
      <c r="Q55" s="64">
        <v>8310</v>
      </c>
      <c r="R55" s="64">
        <v>8310</v>
      </c>
      <c r="S55" s="66">
        <f t="shared" si="35"/>
        <v>24930</v>
      </c>
      <c r="T55" s="64">
        <v>8310</v>
      </c>
      <c r="U55" s="64">
        <v>8310</v>
      </c>
      <c r="V55" s="64">
        <v>8310</v>
      </c>
      <c r="W55" s="66">
        <f t="shared" si="36"/>
        <v>24930</v>
      </c>
      <c r="X55" s="44"/>
      <c r="Y55" s="46">
        <f t="shared" si="37"/>
        <v>99720</v>
      </c>
    </row>
    <row r="56" spans="1:25" ht="12">
      <c r="A56" s="45"/>
      <c r="B56" s="45" t="s">
        <v>50</v>
      </c>
      <c r="C56" s="44"/>
      <c r="D56" s="64">
        <v>173269.3</v>
      </c>
      <c r="E56" s="65"/>
      <c r="F56" s="65"/>
      <c r="G56" s="65"/>
      <c r="H56" s="64">
        <v>3900.8333333333335</v>
      </c>
      <c r="I56" s="64">
        <v>3900.8333333333335</v>
      </c>
      <c r="J56" s="64">
        <v>3900.8333333333335</v>
      </c>
      <c r="K56" s="66">
        <f t="shared" si="33"/>
        <v>11702.5</v>
      </c>
      <c r="L56" s="64">
        <v>3900.8333333333335</v>
      </c>
      <c r="M56" s="64">
        <v>3900.8333333333335</v>
      </c>
      <c r="N56" s="64">
        <v>3900.8333333333335</v>
      </c>
      <c r="O56" s="66">
        <f t="shared" si="34"/>
        <v>11702.5</v>
      </c>
      <c r="P56" s="64">
        <v>3900.8333333333335</v>
      </c>
      <c r="Q56" s="64">
        <v>3900.8333333333335</v>
      </c>
      <c r="R56" s="64">
        <v>3900.8333333333335</v>
      </c>
      <c r="S56" s="66">
        <f t="shared" si="35"/>
        <v>11702.5</v>
      </c>
      <c r="T56" s="64">
        <v>3900.8333333333335</v>
      </c>
      <c r="U56" s="64">
        <v>3900.8333333333335</v>
      </c>
      <c r="V56" s="64">
        <v>3900.8333333333335</v>
      </c>
      <c r="W56" s="66">
        <f t="shared" si="36"/>
        <v>11702.5</v>
      </c>
      <c r="X56" s="44"/>
      <c r="Y56" s="46">
        <f t="shared" si="37"/>
        <v>46810</v>
      </c>
    </row>
    <row r="57" spans="1:25" ht="12">
      <c r="A57" s="45"/>
      <c r="B57" s="45" t="s">
        <v>51</v>
      </c>
      <c r="C57" s="44"/>
      <c r="D57" s="64">
        <v>10000</v>
      </c>
      <c r="E57" s="65"/>
      <c r="F57" s="65"/>
      <c r="G57" s="65"/>
      <c r="H57" s="64">
        <v>1083.3333333333333</v>
      </c>
      <c r="I57" s="64">
        <v>1083.3333333333333</v>
      </c>
      <c r="J57" s="64">
        <v>1083.3333333333333</v>
      </c>
      <c r="K57" s="66">
        <f t="shared" si="33"/>
        <v>3250</v>
      </c>
      <c r="L57" s="64">
        <v>1083.3333333333333</v>
      </c>
      <c r="M57" s="64">
        <v>1083.3333333333333</v>
      </c>
      <c r="N57" s="64">
        <v>1083.3333333333333</v>
      </c>
      <c r="O57" s="66">
        <f t="shared" si="34"/>
        <v>3250</v>
      </c>
      <c r="P57" s="64">
        <v>1083.3333333333333</v>
      </c>
      <c r="Q57" s="64">
        <v>1083.3333333333333</v>
      </c>
      <c r="R57" s="64">
        <v>1083.3333333333333</v>
      </c>
      <c r="S57" s="66">
        <f t="shared" si="35"/>
        <v>3250</v>
      </c>
      <c r="T57" s="64">
        <v>1083.3333333333333</v>
      </c>
      <c r="U57" s="64">
        <v>1083.3333333333333</v>
      </c>
      <c r="V57" s="64">
        <v>1083.3333333333333</v>
      </c>
      <c r="W57" s="66">
        <f t="shared" si="36"/>
        <v>3250</v>
      </c>
      <c r="X57" s="44"/>
      <c r="Y57" s="46">
        <f t="shared" si="37"/>
        <v>13000</v>
      </c>
    </row>
    <row r="58" spans="1:25" ht="12">
      <c r="A58" s="45"/>
      <c r="B58" s="45" t="s">
        <v>52</v>
      </c>
      <c r="C58" s="44"/>
      <c r="D58" s="64">
        <v>3000</v>
      </c>
      <c r="E58" s="65"/>
      <c r="F58" s="65"/>
      <c r="G58" s="65"/>
      <c r="H58" s="64">
        <v>291.66666666666669</v>
      </c>
      <c r="I58" s="64">
        <v>291.66666666666669</v>
      </c>
      <c r="J58" s="64">
        <v>291.66666666666669</v>
      </c>
      <c r="K58" s="66">
        <f t="shared" si="33"/>
        <v>875</v>
      </c>
      <c r="L58" s="64">
        <v>291.66666666666669</v>
      </c>
      <c r="M58" s="64">
        <v>291.66666666666669</v>
      </c>
      <c r="N58" s="64">
        <v>291.66666666666669</v>
      </c>
      <c r="O58" s="66">
        <f t="shared" si="34"/>
        <v>875</v>
      </c>
      <c r="P58" s="64">
        <v>291.66666666666669</v>
      </c>
      <c r="Q58" s="64">
        <v>291.66666666666669</v>
      </c>
      <c r="R58" s="64">
        <v>291.66666666666669</v>
      </c>
      <c r="S58" s="66">
        <f t="shared" si="35"/>
        <v>875</v>
      </c>
      <c r="T58" s="64">
        <v>291.66666666666669</v>
      </c>
      <c r="U58" s="64">
        <v>291.66666666666669</v>
      </c>
      <c r="V58" s="64">
        <v>291.66666666666669</v>
      </c>
      <c r="W58" s="66">
        <f t="shared" si="36"/>
        <v>875</v>
      </c>
      <c r="X58" s="44"/>
      <c r="Y58" s="46">
        <f t="shared" si="37"/>
        <v>3500</v>
      </c>
    </row>
    <row r="59" spans="1:25" ht="12">
      <c r="A59" s="45"/>
      <c r="B59" s="45" t="s">
        <v>53</v>
      </c>
      <c r="C59" s="44"/>
      <c r="D59" s="64">
        <v>31150</v>
      </c>
      <c r="E59" s="65"/>
      <c r="F59" s="65"/>
      <c r="G59" s="65"/>
      <c r="H59" s="64">
        <v>4616.666666666667</v>
      </c>
      <c r="I59" s="64">
        <v>4616.666666666667</v>
      </c>
      <c r="J59" s="64">
        <v>4616.666666666667</v>
      </c>
      <c r="K59" s="66">
        <f t="shared" si="33"/>
        <v>13850</v>
      </c>
      <c r="L59" s="64">
        <v>4616.666666666667</v>
      </c>
      <c r="M59" s="64">
        <v>4616.666666666667</v>
      </c>
      <c r="N59" s="64">
        <v>4616.666666666667</v>
      </c>
      <c r="O59" s="66">
        <f t="shared" si="34"/>
        <v>13850</v>
      </c>
      <c r="P59" s="64">
        <v>4616.666666666667</v>
      </c>
      <c r="Q59" s="64">
        <v>4616.666666666667</v>
      </c>
      <c r="R59" s="64">
        <v>4616.666666666667</v>
      </c>
      <c r="S59" s="66">
        <f t="shared" si="35"/>
        <v>13850</v>
      </c>
      <c r="T59" s="64">
        <v>4616.666666666667</v>
      </c>
      <c r="U59" s="64">
        <v>4616.666666666667</v>
      </c>
      <c r="V59" s="64">
        <v>4616.666666666667</v>
      </c>
      <c r="W59" s="66">
        <f t="shared" si="36"/>
        <v>13850</v>
      </c>
      <c r="X59" s="44"/>
      <c r="Y59" s="47">
        <f t="shared" si="37"/>
        <v>55400</v>
      </c>
    </row>
    <row r="60" spans="1:25" ht="12">
      <c r="A60" s="45"/>
      <c r="B60" s="55" t="s">
        <v>54</v>
      </c>
      <c r="C60" s="44"/>
      <c r="D60" s="56">
        <f>SUM(D53:D59)</f>
        <v>387139.3</v>
      </c>
      <c r="E60" s="57"/>
      <c r="F60" s="57"/>
      <c r="G60" s="57"/>
      <c r="H60" s="56">
        <f>SUM(H53:H59)</f>
        <v>19112.916666666668</v>
      </c>
      <c r="I60" s="56">
        <f t="shared" ref="I60:J60" si="38">SUM(I53:I59)</f>
        <v>19112.916666666668</v>
      </c>
      <c r="J60" s="56">
        <f t="shared" si="38"/>
        <v>19112.916666666668</v>
      </c>
      <c r="K60" s="56">
        <f t="shared" si="33"/>
        <v>57338.75</v>
      </c>
      <c r="L60" s="56">
        <f>SUM(L53:L59)</f>
        <v>19112.916666666668</v>
      </c>
      <c r="M60" s="56">
        <f t="shared" ref="M60:N60" si="39">SUM(M53:M59)</f>
        <v>19112.916666666668</v>
      </c>
      <c r="N60" s="56">
        <f t="shared" si="39"/>
        <v>19112.916666666668</v>
      </c>
      <c r="O60" s="56">
        <f t="shared" si="34"/>
        <v>57338.75</v>
      </c>
      <c r="P60" s="56">
        <f>SUM(P53:P59)</f>
        <v>19112.916666666668</v>
      </c>
      <c r="Q60" s="56">
        <f t="shared" ref="Q60:R60" si="40">SUM(Q53:Q59)</f>
        <v>19112.916666666668</v>
      </c>
      <c r="R60" s="56">
        <f t="shared" si="40"/>
        <v>19112.916666666668</v>
      </c>
      <c r="S60" s="56">
        <f t="shared" si="35"/>
        <v>57338.75</v>
      </c>
      <c r="T60" s="56">
        <f>SUM(T53:T59)</f>
        <v>19112.916666666668</v>
      </c>
      <c r="U60" s="56">
        <f t="shared" ref="U60:V60" si="41">SUM(U53:U59)</f>
        <v>19112.916666666668</v>
      </c>
      <c r="V60" s="56">
        <f t="shared" si="41"/>
        <v>19112.916666666668</v>
      </c>
      <c r="W60" s="56">
        <f t="shared" si="36"/>
        <v>57338.75</v>
      </c>
      <c r="X60" s="44"/>
      <c r="Y60" s="46">
        <f t="shared" si="37"/>
        <v>229355</v>
      </c>
    </row>
    <row r="61" spans="1:25" ht="12">
      <c r="A61" s="45"/>
      <c r="B61" s="52"/>
      <c r="C61" s="44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44"/>
    </row>
    <row r="62" spans="1:25" ht="12">
      <c r="A62" s="67" t="s">
        <v>55</v>
      </c>
      <c r="B62" s="45"/>
      <c r="C62" s="44"/>
      <c r="D62" s="66"/>
      <c r="E62" s="65"/>
      <c r="F62" s="65"/>
      <c r="G62" s="65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44"/>
    </row>
    <row r="63" spans="1:25" ht="12">
      <c r="A63" s="45"/>
      <c r="B63" s="45" t="s">
        <v>56</v>
      </c>
      <c r="C63" s="44"/>
      <c r="D63" s="64">
        <v>53042</v>
      </c>
      <c r="E63" s="65"/>
      <c r="F63" s="65"/>
      <c r="G63" s="65"/>
      <c r="H63" s="64">
        <v>5457.0442499999999</v>
      </c>
      <c r="I63" s="64">
        <v>5457.0442499999999</v>
      </c>
      <c r="J63" s="64">
        <v>5457.0442499999999</v>
      </c>
      <c r="K63" s="66">
        <f t="shared" ref="K63:K70" si="42">SUM(H63:J63)</f>
        <v>16371.132750000001</v>
      </c>
      <c r="L63" s="64">
        <v>5457.0442499999999</v>
      </c>
      <c r="M63" s="64">
        <v>5457.0442499999999</v>
      </c>
      <c r="N63" s="64">
        <v>5457.0442499999999</v>
      </c>
      <c r="O63" s="66">
        <f t="shared" ref="O63:O70" si="43">SUM(L63:N63)</f>
        <v>16371.132750000001</v>
      </c>
      <c r="P63" s="64">
        <v>5457.0442499999999</v>
      </c>
      <c r="Q63" s="64">
        <v>5457.0442499999999</v>
      </c>
      <c r="R63" s="64">
        <v>5457.0442499999999</v>
      </c>
      <c r="S63" s="66">
        <f t="shared" ref="S63:S70" si="44">SUM(P63:R63)</f>
        <v>16371.132750000001</v>
      </c>
      <c r="T63" s="64">
        <v>5457.0442499999999</v>
      </c>
      <c r="U63" s="64">
        <v>5457.0442499999999</v>
      </c>
      <c r="V63" s="64">
        <v>5457.0442499999999</v>
      </c>
      <c r="W63" s="66">
        <f t="shared" ref="W63:W70" si="45">SUM(T63:V63)</f>
        <v>16371.132750000001</v>
      </c>
      <c r="X63" s="44"/>
      <c r="Y63" s="46">
        <f t="shared" ref="Y63:Y72" si="46">SUM(K63,O63,S63,W63)</f>
        <v>65484.531000000003</v>
      </c>
    </row>
    <row r="64" spans="1:25" ht="12">
      <c r="A64" s="45"/>
      <c r="B64" s="45" t="s">
        <v>57</v>
      </c>
      <c r="C64" s="44"/>
      <c r="D64" s="64">
        <v>13000</v>
      </c>
      <c r="E64" s="65"/>
      <c r="F64" s="65"/>
      <c r="G64" s="65"/>
      <c r="H64" s="64"/>
      <c r="I64" s="64"/>
      <c r="J64" s="64"/>
      <c r="K64" s="66">
        <f t="shared" si="42"/>
        <v>0</v>
      </c>
      <c r="L64" s="64"/>
      <c r="M64" s="64"/>
      <c r="N64" s="64"/>
      <c r="O64" s="66">
        <f t="shared" si="43"/>
        <v>0</v>
      </c>
      <c r="P64" s="64"/>
      <c r="Q64" s="64"/>
      <c r="R64" s="64"/>
      <c r="S64" s="66">
        <f t="shared" si="44"/>
        <v>0</v>
      </c>
      <c r="T64" s="64"/>
      <c r="U64" s="64"/>
      <c r="V64" s="64"/>
      <c r="W64" s="66">
        <f t="shared" si="45"/>
        <v>0</v>
      </c>
      <c r="X64" s="44"/>
      <c r="Y64" s="46">
        <f t="shared" si="46"/>
        <v>0</v>
      </c>
    </row>
    <row r="65" spans="1:25" ht="12">
      <c r="A65" s="45"/>
      <c r="B65" s="45" t="s">
        <v>58</v>
      </c>
      <c r="C65" s="44"/>
      <c r="D65" s="64">
        <v>669875.20000000007</v>
      </c>
      <c r="E65" s="65"/>
      <c r="F65" s="65"/>
      <c r="G65" s="65"/>
      <c r="H65" s="64">
        <v>57600.810122907838</v>
      </c>
      <c r="I65" s="64">
        <v>57600.810122907838</v>
      </c>
      <c r="J65" s="64">
        <v>57600.810122907838</v>
      </c>
      <c r="K65" s="66">
        <f t="shared" si="42"/>
        <v>172802.43036872352</v>
      </c>
      <c r="L65" s="64">
        <v>57600.810122907838</v>
      </c>
      <c r="M65" s="64">
        <v>57600.810122907838</v>
      </c>
      <c r="N65" s="64">
        <v>57600.810122907838</v>
      </c>
      <c r="O65" s="66">
        <f t="shared" si="43"/>
        <v>172802.43036872352</v>
      </c>
      <c r="P65" s="64">
        <v>57600.810122907838</v>
      </c>
      <c r="Q65" s="64">
        <v>57600.810122907838</v>
      </c>
      <c r="R65" s="64">
        <v>57600.810122907838</v>
      </c>
      <c r="S65" s="66">
        <f t="shared" si="44"/>
        <v>172802.43036872352</v>
      </c>
      <c r="T65" s="64">
        <v>57600.810122907838</v>
      </c>
      <c r="U65" s="64">
        <v>57600.810122907838</v>
      </c>
      <c r="V65" s="64">
        <v>57600.810122907838</v>
      </c>
      <c r="W65" s="66">
        <f t="shared" si="45"/>
        <v>172802.43036872352</v>
      </c>
      <c r="X65" s="44"/>
      <c r="Y65" s="46">
        <f t="shared" si="46"/>
        <v>691209.72147489409</v>
      </c>
    </row>
    <row r="66" spans="1:25" ht="12">
      <c r="A66" s="45"/>
      <c r="B66" s="45" t="s">
        <v>59</v>
      </c>
      <c r="C66" s="44"/>
      <c r="D66" s="64">
        <v>128321.58345931035</v>
      </c>
      <c r="E66" s="65"/>
      <c r="F66" s="65"/>
      <c r="G66" s="65"/>
      <c r="H66" s="64">
        <v>8777.8867750499976</v>
      </c>
      <c r="I66" s="64">
        <v>8777.8867750499976</v>
      </c>
      <c r="J66" s="64">
        <v>8777.8867750499976</v>
      </c>
      <c r="K66" s="66">
        <f t="shared" si="42"/>
        <v>26333.660325149991</v>
      </c>
      <c r="L66" s="64">
        <v>8777.8867750499976</v>
      </c>
      <c r="M66" s="64">
        <v>8777.8867750499976</v>
      </c>
      <c r="N66" s="64">
        <v>8777.8867750499976</v>
      </c>
      <c r="O66" s="66">
        <f t="shared" si="43"/>
        <v>26333.660325149991</v>
      </c>
      <c r="P66" s="64">
        <v>8777.8867750499976</v>
      </c>
      <c r="Q66" s="64">
        <v>8777.8867750499976</v>
      </c>
      <c r="R66" s="64">
        <v>8777.8867750499976</v>
      </c>
      <c r="S66" s="66">
        <f t="shared" si="44"/>
        <v>26333.660325149991</v>
      </c>
      <c r="T66" s="64">
        <v>8777.8867750499976</v>
      </c>
      <c r="U66" s="64">
        <v>8777.8867750499976</v>
      </c>
      <c r="V66" s="64">
        <v>8777.8867750499976</v>
      </c>
      <c r="W66" s="66">
        <f t="shared" si="45"/>
        <v>26333.660325149991</v>
      </c>
      <c r="X66" s="44"/>
      <c r="Y66" s="46">
        <f t="shared" si="46"/>
        <v>105334.64130059996</v>
      </c>
    </row>
    <row r="67" spans="1:25" ht="12">
      <c r="A67" s="45"/>
      <c r="B67" s="45" t="s">
        <v>60</v>
      </c>
      <c r="C67" s="44"/>
      <c r="D67" s="64">
        <v>1070813.1403586208</v>
      </c>
      <c r="E67" s="65"/>
      <c r="F67" s="65"/>
      <c r="G67" s="65"/>
      <c r="H67" s="64">
        <v>103680.41873941665</v>
      </c>
      <c r="I67" s="64">
        <v>103680.41873941665</v>
      </c>
      <c r="J67" s="64">
        <v>103680.41873941665</v>
      </c>
      <c r="K67" s="66">
        <f t="shared" si="42"/>
        <v>311041.25621824997</v>
      </c>
      <c r="L67" s="64">
        <v>103680.41873941665</v>
      </c>
      <c r="M67" s="64">
        <v>103680.41873941665</v>
      </c>
      <c r="N67" s="64">
        <v>103680.41873941665</v>
      </c>
      <c r="O67" s="66">
        <f t="shared" si="43"/>
        <v>311041.25621824997</v>
      </c>
      <c r="P67" s="64">
        <v>103680.41873941665</v>
      </c>
      <c r="Q67" s="64">
        <v>103680.41873941665</v>
      </c>
      <c r="R67" s="64">
        <v>103680.41873941665</v>
      </c>
      <c r="S67" s="66">
        <f t="shared" si="44"/>
        <v>311041.25621824997</v>
      </c>
      <c r="T67" s="64">
        <v>103680.41873941665</v>
      </c>
      <c r="U67" s="64">
        <v>103680.41873941665</v>
      </c>
      <c r="V67" s="64">
        <v>103680.41873941665</v>
      </c>
      <c r="W67" s="66">
        <f t="shared" si="45"/>
        <v>311041.25621824997</v>
      </c>
      <c r="X67" s="44"/>
      <c r="Y67" s="46">
        <f t="shared" si="46"/>
        <v>1244165.0248729999</v>
      </c>
    </row>
    <row r="68" spans="1:25" ht="12">
      <c r="A68" s="45"/>
      <c r="B68" s="45" t="s">
        <v>68</v>
      </c>
      <c r="C68" s="44"/>
      <c r="D68" s="64">
        <v>0</v>
      </c>
      <c r="E68" s="65"/>
      <c r="F68" s="65"/>
      <c r="G68" s="65"/>
      <c r="H68" s="64">
        <v>425</v>
      </c>
      <c r="I68" s="64">
        <v>425</v>
      </c>
      <c r="J68" s="64">
        <v>425</v>
      </c>
      <c r="K68" s="66">
        <f t="shared" si="42"/>
        <v>1275</v>
      </c>
      <c r="L68" s="64">
        <v>425</v>
      </c>
      <c r="M68" s="64">
        <v>425</v>
      </c>
      <c r="N68" s="64">
        <v>425</v>
      </c>
      <c r="O68" s="66">
        <f t="shared" si="43"/>
        <v>1275</v>
      </c>
      <c r="P68" s="64">
        <v>425</v>
      </c>
      <c r="Q68" s="64">
        <v>425</v>
      </c>
      <c r="R68" s="64">
        <v>425</v>
      </c>
      <c r="S68" s="66">
        <f t="shared" si="44"/>
        <v>1275</v>
      </c>
      <c r="T68" s="64">
        <v>425</v>
      </c>
      <c r="U68" s="64">
        <v>425</v>
      </c>
      <c r="V68" s="64">
        <v>425</v>
      </c>
      <c r="W68" s="66">
        <f t="shared" si="45"/>
        <v>1275</v>
      </c>
      <c r="X68" s="44"/>
      <c r="Y68" s="46">
        <f t="shared" si="46"/>
        <v>5100</v>
      </c>
    </row>
    <row r="69" spans="1:25" ht="12">
      <c r="A69" s="45"/>
      <c r="B69" s="45" t="s">
        <v>61</v>
      </c>
      <c r="C69" s="44"/>
      <c r="D69" s="64">
        <v>262311.64657869015</v>
      </c>
      <c r="E69" s="65"/>
      <c r="F69" s="65"/>
      <c r="G69" s="65"/>
      <c r="H69" s="64">
        <v>13834.006911166667</v>
      </c>
      <c r="I69" s="64">
        <v>13834.006911166667</v>
      </c>
      <c r="J69" s="64">
        <v>13834.006911166667</v>
      </c>
      <c r="K69" s="66">
        <f t="shared" si="42"/>
        <v>41502.020733500001</v>
      </c>
      <c r="L69" s="64">
        <v>13834.006911166667</v>
      </c>
      <c r="M69" s="64">
        <v>13834.006911166667</v>
      </c>
      <c r="N69" s="64">
        <v>13834.006911166667</v>
      </c>
      <c r="O69" s="66">
        <f t="shared" si="43"/>
        <v>41502.020733500001</v>
      </c>
      <c r="P69" s="64">
        <v>13834.006911166667</v>
      </c>
      <c r="Q69" s="64">
        <v>13834.006911166667</v>
      </c>
      <c r="R69" s="64">
        <v>13834.006911166667</v>
      </c>
      <c r="S69" s="66">
        <f t="shared" si="44"/>
        <v>41502.020733500001</v>
      </c>
      <c r="T69" s="64">
        <v>13834.006911166667</v>
      </c>
      <c r="U69" s="64">
        <v>13834.006911166667</v>
      </c>
      <c r="V69" s="64">
        <v>13834.006911166667</v>
      </c>
      <c r="W69" s="66">
        <f t="shared" si="45"/>
        <v>41502.020733500001</v>
      </c>
      <c r="X69" s="44"/>
      <c r="Y69" s="47">
        <f t="shared" si="46"/>
        <v>166008.08293400001</v>
      </c>
    </row>
    <row r="70" spans="1:25" ht="12">
      <c r="A70" s="45"/>
      <c r="B70" s="68" t="s">
        <v>62</v>
      </c>
      <c r="C70" s="44"/>
      <c r="D70" s="69">
        <f>SUM(D63:D69)</f>
        <v>2197363.5703966212</v>
      </c>
      <c r="E70" s="57"/>
      <c r="F70" s="57"/>
      <c r="G70" s="57"/>
      <c r="H70" s="69">
        <f>SUM(H63:H69)</f>
        <v>189775.16679854115</v>
      </c>
      <c r="I70" s="69">
        <f>SUM(I63:I69)</f>
        <v>189775.16679854115</v>
      </c>
      <c r="J70" s="69">
        <f>SUM(J63:J69)</f>
        <v>189775.16679854115</v>
      </c>
      <c r="K70" s="69">
        <f t="shared" si="42"/>
        <v>569325.5003956235</v>
      </c>
      <c r="L70" s="69">
        <f>SUM(L63:L69)</f>
        <v>189775.16679854115</v>
      </c>
      <c r="M70" s="69">
        <f>SUM(M63:M69)</f>
        <v>189775.16679854115</v>
      </c>
      <c r="N70" s="69">
        <f>SUM(N63:N69)</f>
        <v>189775.16679854115</v>
      </c>
      <c r="O70" s="69">
        <f t="shared" si="43"/>
        <v>569325.5003956235</v>
      </c>
      <c r="P70" s="69">
        <f>SUM(P63:P69)</f>
        <v>189775.16679854115</v>
      </c>
      <c r="Q70" s="69">
        <f>SUM(Q63:Q69)</f>
        <v>189775.16679854115</v>
      </c>
      <c r="R70" s="69">
        <f>SUM(R63:R69)</f>
        <v>189775.16679854115</v>
      </c>
      <c r="S70" s="69">
        <f t="shared" si="44"/>
        <v>569325.5003956235</v>
      </c>
      <c r="T70" s="69">
        <f>SUM(T63:T69)</f>
        <v>189775.16679854115</v>
      </c>
      <c r="U70" s="69">
        <f>SUM(U63:U69)</f>
        <v>189775.16679854115</v>
      </c>
      <c r="V70" s="69">
        <f>SUM(V63:V69)</f>
        <v>189775.16679854115</v>
      </c>
      <c r="W70" s="69">
        <f t="shared" si="45"/>
        <v>569325.5003956235</v>
      </c>
      <c r="X70" s="44"/>
      <c r="Y70" s="47">
        <f t="shared" si="46"/>
        <v>2277302.001582494</v>
      </c>
    </row>
    <row r="71" spans="1:25" ht="12">
      <c r="A71" s="45"/>
      <c r="B71" s="55" t="s">
        <v>63</v>
      </c>
      <c r="C71" s="44"/>
      <c r="D71" s="56">
        <f>D70+D60+D50+D42+D33</f>
        <v>11780993.077644622</v>
      </c>
      <c r="E71" s="57"/>
      <c r="F71" s="57"/>
      <c r="G71" s="57"/>
      <c r="H71" s="56">
        <f t="shared" ref="H71:W71" si="47">H70+H60+H50+H42+H33</f>
        <v>1069308.1303192531</v>
      </c>
      <c r="I71" s="56">
        <f t="shared" si="47"/>
        <v>1069308.1303192531</v>
      </c>
      <c r="J71" s="56">
        <f t="shared" si="47"/>
        <v>1069308.1303192531</v>
      </c>
      <c r="K71" s="56">
        <f t="shared" si="47"/>
        <v>3207924.3909577597</v>
      </c>
      <c r="L71" s="56">
        <f t="shared" si="47"/>
        <v>1069308.1303192531</v>
      </c>
      <c r="M71" s="56">
        <f t="shared" si="47"/>
        <v>1069308.1303192531</v>
      </c>
      <c r="N71" s="56">
        <f t="shared" si="47"/>
        <v>1069308.1303192531</v>
      </c>
      <c r="O71" s="56">
        <f t="shared" si="47"/>
        <v>3207924.3909577597</v>
      </c>
      <c r="P71" s="56">
        <f t="shared" si="47"/>
        <v>1069308.1303192531</v>
      </c>
      <c r="Q71" s="56">
        <f t="shared" si="47"/>
        <v>1069308.1303192531</v>
      </c>
      <c r="R71" s="56">
        <f t="shared" si="47"/>
        <v>1069308.1303192531</v>
      </c>
      <c r="S71" s="56">
        <f t="shared" si="47"/>
        <v>3207924.3909577597</v>
      </c>
      <c r="T71" s="56">
        <f t="shared" si="47"/>
        <v>1069308.1303192531</v>
      </c>
      <c r="U71" s="56">
        <f t="shared" si="47"/>
        <v>1069308.1303192531</v>
      </c>
      <c r="V71" s="56">
        <f t="shared" si="47"/>
        <v>1069308.1303192531</v>
      </c>
      <c r="W71" s="70">
        <f t="shared" si="47"/>
        <v>3207924.3909577597</v>
      </c>
      <c r="X71" s="44"/>
      <c r="Y71" s="47">
        <f t="shared" si="46"/>
        <v>12831697.563831039</v>
      </c>
    </row>
    <row r="72" spans="1:25" ht="12.75" customHeight="1">
      <c r="A72" s="58" t="s">
        <v>64</v>
      </c>
      <c r="B72" s="55"/>
      <c r="C72" s="44"/>
      <c r="D72" s="56">
        <f>D15-D71</f>
        <v>113283.88263124041</v>
      </c>
      <c r="E72" s="57"/>
      <c r="F72" s="57"/>
      <c r="G72" s="57"/>
      <c r="H72" s="56">
        <f t="shared" ref="H72:W72" si="48">H15-H71</f>
        <v>9925.894130746834</v>
      </c>
      <c r="I72" s="56">
        <f t="shared" si="48"/>
        <v>9925.894130746834</v>
      </c>
      <c r="J72" s="56">
        <f t="shared" si="48"/>
        <v>9925.894130746834</v>
      </c>
      <c r="K72" s="56">
        <f t="shared" si="48"/>
        <v>29777.682392240036</v>
      </c>
      <c r="L72" s="56">
        <f t="shared" si="48"/>
        <v>9925.894130746834</v>
      </c>
      <c r="M72" s="56">
        <f t="shared" si="48"/>
        <v>9925.894130746834</v>
      </c>
      <c r="N72" s="56">
        <f t="shared" si="48"/>
        <v>9925.894130746834</v>
      </c>
      <c r="O72" s="56">
        <f t="shared" si="48"/>
        <v>29777.682392240036</v>
      </c>
      <c r="P72" s="56">
        <f t="shared" si="48"/>
        <v>9925.894130746834</v>
      </c>
      <c r="Q72" s="56">
        <f t="shared" si="48"/>
        <v>9925.894130746834</v>
      </c>
      <c r="R72" s="56">
        <f t="shared" si="48"/>
        <v>9925.894130746834</v>
      </c>
      <c r="S72" s="56">
        <f t="shared" si="48"/>
        <v>29777.682392240036</v>
      </c>
      <c r="T72" s="56">
        <f t="shared" si="48"/>
        <v>9925.8941307466011</v>
      </c>
      <c r="U72" s="56">
        <f t="shared" si="48"/>
        <v>9925.894130746834</v>
      </c>
      <c r="V72" s="56">
        <f t="shared" si="48"/>
        <v>9925.894130746834</v>
      </c>
      <c r="W72" s="56">
        <f t="shared" si="48"/>
        <v>29777.682392240036</v>
      </c>
      <c r="X72" s="44"/>
      <c r="Y72" s="46">
        <f t="shared" si="46"/>
        <v>119110.72956896015</v>
      </c>
    </row>
    <row r="73" spans="1:25" ht="12.75" customHeight="1">
      <c r="A73" s="58"/>
      <c r="B73" s="52"/>
      <c r="C73" s="44"/>
      <c r="D73" s="71"/>
      <c r="E73" s="57"/>
      <c r="F73" s="57"/>
      <c r="G73" s="57"/>
      <c r="H73" s="71"/>
      <c r="I73" s="71"/>
      <c r="J73" s="71"/>
      <c r="K73" s="57"/>
      <c r="L73" s="71"/>
      <c r="M73" s="71"/>
      <c r="N73" s="71"/>
      <c r="O73" s="57"/>
      <c r="P73" s="71"/>
      <c r="Q73" s="71"/>
      <c r="R73" s="71"/>
      <c r="S73" s="57"/>
      <c r="T73" s="71"/>
      <c r="U73" s="71"/>
      <c r="V73" s="71"/>
      <c r="W73" s="57"/>
      <c r="X73" s="44"/>
    </row>
    <row r="74" spans="1:25" ht="12.75" customHeight="1">
      <c r="A74" s="45"/>
      <c r="B74" s="45" t="s">
        <v>65</v>
      </c>
      <c r="C74" s="44"/>
      <c r="D74" s="64">
        <v>88284</v>
      </c>
      <c r="E74" s="65"/>
      <c r="F74" s="65"/>
      <c r="G74" s="65"/>
      <c r="H74" s="64">
        <v>7833.333333333333</v>
      </c>
      <c r="I74" s="64">
        <v>7833.333333333333</v>
      </c>
      <c r="J74" s="64">
        <v>7833.333333333333</v>
      </c>
      <c r="K74" s="66">
        <f t="shared" ref="K74" si="49">SUM(H74:J74)</f>
        <v>23500</v>
      </c>
      <c r="L74" s="64">
        <v>7833.333333333333</v>
      </c>
      <c r="M74" s="64">
        <v>7833.333333333333</v>
      </c>
      <c r="N74" s="64">
        <v>7833.333333333333</v>
      </c>
      <c r="O74" s="66">
        <f t="shared" ref="O74" si="50">SUM(L74:N74)</f>
        <v>23500</v>
      </c>
      <c r="P74" s="64">
        <v>7833.333333333333</v>
      </c>
      <c r="Q74" s="64">
        <v>7833.333333333333</v>
      </c>
      <c r="R74" s="64">
        <v>7833.333333333333</v>
      </c>
      <c r="S74" s="66">
        <f t="shared" ref="S74" si="51">SUM(P74:R74)</f>
        <v>23500</v>
      </c>
      <c r="T74" s="64">
        <v>7833.333333333333</v>
      </c>
      <c r="U74" s="64">
        <v>7833.333333333333</v>
      </c>
      <c r="V74" s="64">
        <v>7833.333333333333</v>
      </c>
      <c r="W74" s="66">
        <f t="shared" ref="W74" si="52">SUM(T74:V74)</f>
        <v>23500</v>
      </c>
      <c r="X74" s="44"/>
      <c r="Y74" s="47">
        <f t="shared" ref="Y74:Y75" si="53">SUM(K74,O74,S74,W74)</f>
        <v>94000</v>
      </c>
    </row>
    <row r="75" spans="1:25" ht="12">
      <c r="A75" s="58" t="s">
        <v>66</v>
      </c>
      <c r="B75" s="55"/>
      <c r="C75" s="44"/>
      <c r="D75" s="104">
        <f>D72-D74</f>
        <v>24999.882631240413</v>
      </c>
      <c r="E75" s="105"/>
      <c r="F75" s="105"/>
      <c r="G75" s="105"/>
      <c r="H75" s="104">
        <f t="shared" ref="H75:W75" si="54">H72-H74</f>
        <v>2092.5607974135009</v>
      </c>
      <c r="I75" s="104">
        <f t="shared" si="54"/>
        <v>2092.5607974135009</v>
      </c>
      <c r="J75" s="104">
        <f t="shared" si="54"/>
        <v>2092.5607974135009</v>
      </c>
      <c r="K75" s="104">
        <f t="shared" si="54"/>
        <v>6277.6823922400363</v>
      </c>
      <c r="L75" s="104">
        <f t="shared" si="54"/>
        <v>2092.5607974135009</v>
      </c>
      <c r="M75" s="104">
        <f t="shared" si="54"/>
        <v>2092.5607974135009</v>
      </c>
      <c r="N75" s="104">
        <f t="shared" si="54"/>
        <v>2092.5607974135009</v>
      </c>
      <c r="O75" s="104">
        <f t="shared" si="54"/>
        <v>6277.6823922400363</v>
      </c>
      <c r="P75" s="104">
        <f t="shared" si="54"/>
        <v>2092.5607974135009</v>
      </c>
      <c r="Q75" s="104">
        <f t="shared" si="54"/>
        <v>2092.5607974135009</v>
      </c>
      <c r="R75" s="104">
        <f t="shared" si="54"/>
        <v>2092.5607974135009</v>
      </c>
      <c r="S75" s="104">
        <f t="shared" si="54"/>
        <v>6277.6823922400363</v>
      </c>
      <c r="T75" s="104">
        <f t="shared" si="54"/>
        <v>2092.5607974132681</v>
      </c>
      <c r="U75" s="104">
        <f t="shared" si="54"/>
        <v>2092.5607974135009</v>
      </c>
      <c r="V75" s="104">
        <f t="shared" si="54"/>
        <v>2092.5607974135009</v>
      </c>
      <c r="W75" s="104">
        <f t="shared" si="54"/>
        <v>6277.6823922400363</v>
      </c>
      <c r="X75" s="106"/>
      <c r="Y75" s="107">
        <f t="shared" si="53"/>
        <v>25110.729568960145</v>
      </c>
    </row>
  </sheetData>
  <pageMargins left="0.75" right="0.35" top="0.5" bottom="0.5" header="0.5" footer="0.5"/>
  <pageSetup scale="37" orientation="portrait" horizontalDpi="300" verticalDpi="300"/>
  <headerFooter alignWithMargins="0">
    <oddHeader xml:space="preserve">&amp;C&amp;"Arial,Bold"&amp;11
</oddHeader>
    <oddFooter>&amp;RPage 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 tint="0.39997558519241921"/>
    <pageSetUpPr fitToPage="1"/>
  </sheetPr>
  <dimension ref="A1:AA81"/>
  <sheetViews>
    <sheetView showGridLines="0" workbookViewId="0">
      <selection activeCell="F4" sqref="F4:U4"/>
    </sheetView>
  </sheetViews>
  <sheetFormatPr baseColWidth="10" defaultColWidth="9.1640625" defaultRowHeight="12.75" customHeight="1" x14ac:dyDescent="0"/>
  <cols>
    <col min="1" max="1" width="1.83203125" style="42" customWidth="1"/>
    <col min="2" max="2" width="30.5" style="42" customWidth="1"/>
    <col min="3" max="3" width="2.83203125" style="42" customWidth="1"/>
    <col min="4" max="4" width="10.6640625" style="42" customWidth="1"/>
    <col min="5" max="5" width="2.83203125" style="2" customWidth="1"/>
    <col min="6" max="21" width="10.6640625" style="42" customWidth="1"/>
    <col min="22" max="22" width="2.6640625" style="42" customWidth="1"/>
    <col min="23" max="25" width="9.6640625" style="42" bestFit="1" customWidth="1"/>
    <col min="26" max="16384" width="9.1640625" style="42"/>
  </cols>
  <sheetData>
    <row r="1" spans="1:27" ht="12.75" customHeight="1">
      <c r="A1" s="61" t="str">
        <f>'Cover Sheet'!A2</f>
        <v>Democracy Prep Congress Heights PCS</v>
      </c>
    </row>
    <row r="2" spans="1:27" ht="12">
      <c r="A2" s="42" t="str">
        <f>'Cover Sheet'!A8&amp;" "&amp;'Cover Sheet'!$A$9&amp;" Financials"</f>
        <v>FY 17-18 1 Financials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/>
      <c r="W2" s="51"/>
      <c r="X2" s="2"/>
      <c r="Y2" s="76"/>
    </row>
    <row r="3" spans="1:27" ht="12">
      <c r="A3" s="44"/>
      <c r="B3" s="45"/>
      <c r="C3" s="44"/>
      <c r="D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4"/>
      <c r="W3" s="45"/>
      <c r="X3" s="44"/>
      <c r="Y3" s="45"/>
    </row>
    <row r="4" spans="1:27" ht="12">
      <c r="A4" s="2"/>
      <c r="B4" s="2"/>
      <c r="C4" s="44"/>
      <c r="D4" s="48" t="s">
        <v>181</v>
      </c>
      <c r="E4" s="49"/>
      <c r="F4" s="48" t="s">
        <v>169</v>
      </c>
      <c r="G4" s="48" t="s">
        <v>170</v>
      </c>
      <c r="H4" s="48" t="s">
        <v>171</v>
      </c>
      <c r="I4" s="48" t="s">
        <v>113</v>
      </c>
      <c r="J4" s="48" t="s">
        <v>172</v>
      </c>
      <c r="K4" s="48" t="s">
        <v>173</v>
      </c>
      <c r="L4" s="48" t="s">
        <v>174</v>
      </c>
      <c r="M4" s="48" t="s">
        <v>114</v>
      </c>
      <c r="N4" s="48" t="s">
        <v>175</v>
      </c>
      <c r="O4" s="48" t="s">
        <v>176</v>
      </c>
      <c r="P4" s="48" t="s">
        <v>177</v>
      </c>
      <c r="Q4" s="48" t="s">
        <v>115</v>
      </c>
      <c r="R4" s="48" t="s">
        <v>178</v>
      </c>
      <c r="S4" s="48" t="s">
        <v>179</v>
      </c>
      <c r="T4" s="48" t="s">
        <v>180</v>
      </c>
      <c r="U4" s="48" t="s">
        <v>116</v>
      </c>
      <c r="V4" s="44"/>
      <c r="W4" s="77"/>
      <c r="X4" s="78" t="s">
        <v>0</v>
      </c>
      <c r="Y4" s="77"/>
    </row>
    <row r="5" spans="1:27" ht="12">
      <c r="B5" s="2"/>
      <c r="C5" s="44"/>
      <c r="D5" s="50" t="s">
        <v>67</v>
      </c>
      <c r="E5" s="51"/>
      <c r="F5" s="50" t="s">
        <v>67</v>
      </c>
      <c r="G5" s="50" t="s">
        <v>67</v>
      </c>
      <c r="H5" s="50" t="s">
        <v>67</v>
      </c>
      <c r="I5" s="50" t="s">
        <v>67</v>
      </c>
      <c r="J5" s="50" t="s">
        <v>67</v>
      </c>
      <c r="K5" s="50" t="s">
        <v>67</v>
      </c>
      <c r="L5" s="50" t="s">
        <v>67</v>
      </c>
      <c r="M5" s="50" t="s">
        <v>67</v>
      </c>
      <c r="N5" s="50" t="s">
        <v>67</v>
      </c>
      <c r="O5" s="50" t="s">
        <v>67</v>
      </c>
      <c r="P5" s="50" t="s">
        <v>67</v>
      </c>
      <c r="Q5" s="50" t="s">
        <v>67</v>
      </c>
      <c r="R5" s="50" t="s">
        <v>67</v>
      </c>
      <c r="S5" s="50" t="s">
        <v>67</v>
      </c>
      <c r="T5" s="50" t="s">
        <v>67</v>
      </c>
      <c r="U5" s="50" t="s">
        <v>67</v>
      </c>
      <c r="V5" s="44"/>
      <c r="W5" s="50" t="s">
        <v>1</v>
      </c>
      <c r="X5" s="50" t="s">
        <v>2</v>
      </c>
      <c r="Y5" s="50" t="s">
        <v>3</v>
      </c>
    </row>
    <row r="6" spans="1:27" ht="12">
      <c r="A6" s="52" t="s">
        <v>4</v>
      </c>
      <c r="B6" s="2"/>
      <c r="C6" s="44"/>
      <c r="V6" s="44"/>
      <c r="W6" s="51"/>
      <c r="X6" s="51"/>
      <c r="Y6" s="51"/>
    </row>
    <row r="7" spans="1:27" ht="12">
      <c r="A7" s="45"/>
      <c r="B7" s="45" t="s">
        <v>5</v>
      </c>
      <c r="C7" s="44"/>
      <c r="D7" s="53"/>
      <c r="E7" s="54"/>
      <c r="F7" s="53"/>
      <c r="G7" s="53"/>
      <c r="H7" s="53"/>
      <c r="I7" s="54">
        <f>SUM(F7:H7)</f>
        <v>0</v>
      </c>
      <c r="J7" s="53"/>
      <c r="K7" s="53"/>
      <c r="L7" s="53"/>
      <c r="M7" s="54">
        <f>SUM(J7:L7)</f>
        <v>0</v>
      </c>
      <c r="N7" s="53"/>
      <c r="O7" s="53"/>
      <c r="P7" s="53"/>
      <c r="Q7" s="54">
        <f>SUM(N7:P7)</f>
        <v>0</v>
      </c>
      <c r="R7" s="53"/>
      <c r="S7" s="53"/>
      <c r="T7" s="53"/>
      <c r="U7" s="54">
        <f>SUM(R7:T7)</f>
        <v>0</v>
      </c>
      <c r="V7" s="44"/>
      <c r="W7" s="54">
        <f>SUM(I7,M7,Q7,U7)</f>
        <v>0</v>
      </c>
      <c r="X7" s="54">
        <f>IF('Cover Sheet'!$A$9=References!$A$3,'Annual Budget'!K7,IF('Cover Sheet'!$A$9=References!$A$4,SUM('Annual Budget'!K7,'Annual Budget'!S7),IF('Cover Sheet'!$A$9=References!$A$5,SUM('Annual Budget'!K7,'Annual Budget'!S7,'Annual Budget'!O7),SUM('Annual Budget'!K7,'Annual Budget'!S7,'Annual Budget'!O7,'Annual Budget'!W7))))</f>
        <v>11703849.033399999</v>
      </c>
      <c r="Y7" s="66">
        <f>W7-X7</f>
        <v>-11703849.033399999</v>
      </c>
      <c r="AA7" s="54">
        <f>IF('Cover Sheet'!$A$9=References!$A$3,'Annual Budget'!L7,IF('Cover Sheet'!$A$9=References!$A$4,SUM('Annual Budget'!L7,'Annual Budget'!P7),IF('Cover Sheet'!$A$9=References!$A$5,SUM('Annual Budget'!L7,'Annual Budget'!P7,'Annual Budget'!T7),SUM('Annual Budget'!L7,'Annual Budget'!P7,'Annual Budget'!T7,'Annual Budget'!X7))))</f>
        <v>2925962.2583499998</v>
      </c>
    </row>
    <row r="8" spans="1:27" ht="12">
      <c r="A8" s="45"/>
      <c r="B8" s="45" t="s">
        <v>7</v>
      </c>
      <c r="C8" s="44"/>
      <c r="D8" s="53"/>
      <c r="E8" s="54"/>
      <c r="F8" s="53"/>
      <c r="G8" s="53"/>
      <c r="H8" s="53"/>
      <c r="I8" s="54">
        <f t="shared" ref="I8:I14" si="0">SUM(F8:H8)</f>
        <v>0</v>
      </c>
      <c r="J8" s="53"/>
      <c r="K8" s="53"/>
      <c r="L8" s="53"/>
      <c r="M8" s="54">
        <f t="shared" ref="M8:M14" si="1">SUM(J8:L8)</f>
        <v>0</v>
      </c>
      <c r="N8" s="53"/>
      <c r="O8" s="53"/>
      <c r="P8" s="53"/>
      <c r="Q8" s="54">
        <f t="shared" ref="Q8:Q14" si="2">SUM(N8:P8)</f>
        <v>0</v>
      </c>
      <c r="R8" s="53"/>
      <c r="S8" s="53"/>
      <c r="T8" s="53"/>
      <c r="U8" s="54">
        <f t="shared" ref="U8:U14" si="3">SUM(R8:T8)</f>
        <v>0</v>
      </c>
      <c r="V8" s="44"/>
      <c r="W8" s="54">
        <f t="shared" ref="W8:W13" si="4">SUM(I8,M8,Q8,U8)</f>
        <v>0</v>
      </c>
      <c r="X8" s="66">
        <f>IF('Cover Sheet'!$A$9=References!$A$3,'Annual Budget'!K9,IF('Cover Sheet'!$A$9=References!$A$4,SUM('Annual Budget'!K9,'Annual Budget'!S9),IF('Cover Sheet'!$A$9=References!$A$5,SUM('Annual Budget'!K9,'Annual Budget'!S9,'Annual Budget'!O9),SUM('Annual Budget'!K9,'Annual Budget'!S9,'Annual Budget'!O9,'Annual Budget'!W9))))</f>
        <v>0</v>
      </c>
      <c r="Y8" s="66">
        <f t="shared" ref="Y8:Y14" si="5">W8-X8</f>
        <v>0</v>
      </c>
    </row>
    <row r="9" spans="1:27" ht="12">
      <c r="A9" s="45"/>
      <c r="B9" s="45" t="s">
        <v>8</v>
      </c>
      <c r="C9" s="44"/>
      <c r="D9" s="53"/>
      <c r="E9" s="54"/>
      <c r="F9" s="53"/>
      <c r="G9" s="53"/>
      <c r="H9" s="53"/>
      <c r="I9" s="54">
        <f t="shared" si="0"/>
        <v>0</v>
      </c>
      <c r="J9" s="53"/>
      <c r="K9" s="53"/>
      <c r="L9" s="53"/>
      <c r="M9" s="54">
        <f t="shared" si="1"/>
        <v>0</v>
      </c>
      <c r="N9" s="53"/>
      <c r="O9" s="53"/>
      <c r="P9" s="53"/>
      <c r="Q9" s="54">
        <f t="shared" si="2"/>
        <v>0</v>
      </c>
      <c r="R9" s="53"/>
      <c r="S9" s="53"/>
      <c r="T9" s="53"/>
      <c r="U9" s="54">
        <f t="shared" si="3"/>
        <v>0</v>
      </c>
      <c r="V9" s="44"/>
      <c r="W9" s="54">
        <f t="shared" si="4"/>
        <v>0</v>
      </c>
      <c r="X9" s="66">
        <f>IF('Cover Sheet'!$A$9=References!$A$3,'Annual Budget'!K10,IF('Cover Sheet'!$A$9=References!$A$4,SUM('Annual Budget'!K10,'Annual Budget'!S10),IF('Cover Sheet'!$A$9=References!$A$5,SUM('Annual Budget'!K10,'Annual Budget'!S10,'Annual Budget'!O10),SUM('Annual Budget'!K10,'Annual Budget'!S10,'Annual Budget'!O10,'Annual Budget'!W10))))</f>
        <v>1246959.26</v>
      </c>
      <c r="Y9" s="66">
        <f t="shared" si="5"/>
        <v>-1246959.26</v>
      </c>
    </row>
    <row r="10" spans="1:27" ht="12">
      <c r="A10" s="45"/>
      <c r="B10" s="45" t="s">
        <v>9</v>
      </c>
      <c r="C10" s="44"/>
      <c r="D10" s="53"/>
      <c r="E10" s="54"/>
      <c r="F10" s="53"/>
      <c r="G10" s="53"/>
      <c r="H10" s="53"/>
      <c r="I10" s="54">
        <f t="shared" si="0"/>
        <v>0</v>
      </c>
      <c r="J10" s="53"/>
      <c r="K10" s="53"/>
      <c r="L10" s="53"/>
      <c r="M10" s="54">
        <f t="shared" si="1"/>
        <v>0</v>
      </c>
      <c r="N10" s="53"/>
      <c r="O10" s="53"/>
      <c r="P10" s="53"/>
      <c r="Q10" s="54">
        <f t="shared" si="2"/>
        <v>0</v>
      </c>
      <c r="R10" s="53"/>
      <c r="S10" s="53"/>
      <c r="T10" s="53"/>
      <c r="U10" s="54">
        <f t="shared" si="3"/>
        <v>0</v>
      </c>
      <c r="V10" s="44"/>
      <c r="W10" s="54">
        <f t="shared" si="4"/>
        <v>0</v>
      </c>
      <c r="X10" s="66">
        <f>IF('Cover Sheet'!$A$9=References!$A$3,'Annual Budget'!K11,IF('Cover Sheet'!$A$9=References!$A$4,SUM('Annual Budget'!K11,'Annual Budget'!S11),IF('Cover Sheet'!$A$9=References!$A$5,SUM('Annual Budget'!K11,'Annual Budget'!S11,'Annual Budget'!O11),SUM('Annual Budget'!K11,'Annual Budget'!S11,'Annual Budget'!O11,'Annual Budget'!W11))))</f>
        <v>0</v>
      </c>
      <c r="Y10" s="66">
        <f t="shared" si="5"/>
        <v>0</v>
      </c>
    </row>
    <row r="11" spans="1:27" ht="12">
      <c r="A11" s="45"/>
      <c r="B11" s="45" t="s">
        <v>10</v>
      </c>
      <c r="C11" s="44"/>
      <c r="D11" s="53"/>
      <c r="E11" s="54"/>
      <c r="F11" s="53"/>
      <c r="G11" s="53"/>
      <c r="H11" s="53"/>
      <c r="I11" s="54">
        <f t="shared" si="0"/>
        <v>0</v>
      </c>
      <c r="J11" s="53"/>
      <c r="K11" s="53"/>
      <c r="L11" s="53"/>
      <c r="M11" s="54">
        <f t="shared" si="1"/>
        <v>0</v>
      </c>
      <c r="N11" s="53"/>
      <c r="O11" s="53"/>
      <c r="P11" s="53"/>
      <c r="Q11" s="54">
        <f t="shared" si="2"/>
        <v>0</v>
      </c>
      <c r="R11" s="53"/>
      <c r="S11" s="53"/>
      <c r="T11" s="53"/>
      <c r="U11" s="54">
        <f t="shared" si="3"/>
        <v>0</v>
      </c>
      <c r="V11" s="44"/>
      <c r="W11" s="54">
        <f t="shared" si="4"/>
        <v>0</v>
      </c>
      <c r="X11" s="66">
        <f>IF('Cover Sheet'!$A$9=References!$A$3,'Annual Budget'!K12,IF('Cover Sheet'!$A$9=References!$A$4,SUM('Annual Budget'!K12,'Annual Budget'!S12),IF('Cover Sheet'!$A$9=References!$A$5,SUM('Annual Budget'!K12,'Annual Budget'!S12,'Annual Budget'!O12),SUM('Annual Budget'!K12,'Annual Budget'!S12,'Annual Budget'!O12,'Annual Budget'!W12))))</f>
        <v>0</v>
      </c>
      <c r="Y11" s="66">
        <f t="shared" si="5"/>
        <v>0</v>
      </c>
    </row>
    <row r="12" spans="1:27" ht="12">
      <c r="A12" s="45"/>
      <c r="B12" s="45" t="s">
        <v>11</v>
      </c>
      <c r="C12" s="44"/>
      <c r="D12" s="53"/>
      <c r="E12" s="54"/>
      <c r="F12" s="53"/>
      <c r="G12" s="53"/>
      <c r="H12" s="53"/>
      <c r="I12" s="54">
        <f t="shared" si="0"/>
        <v>0</v>
      </c>
      <c r="J12" s="53"/>
      <c r="K12" s="53"/>
      <c r="L12" s="53"/>
      <c r="M12" s="54">
        <f t="shared" si="1"/>
        <v>0</v>
      </c>
      <c r="N12" s="53"/>
      <c r="O12" s="53"/>
      <c r="P12" s="53"/>
      <c r="Q12" s="54">
        <f t="shared" si="2"/>
        <v>0</v>
      </c>
      <c r="R12" s="53"/>
      <c r="S12" s="53"/>
      <c r="T12" s="53"/>
      <c r="U12" s="54">
        <f t="shared" si="3"/>
        <v>0</v>
      </c>
      <c r="V12" s="44"/>
      <c r="W12" s="54">
        <f t="shared" si="4"/>
        <v>0</v>
      </c>
      <c r="X12" s="66">
        <f>IF('Cover Sheet'!$A$9=References!$A$3,'Annual Budget'!K13,IF('Cover Sheet'!$A$9=References!$A$4,SUM('Annual Budget'!K13,'Annual Budget'!S13),IF('Cover Sheet'!$A$9=References!$A$5,SUM('Annual Budget'!K13,'Annual Budget'!S13,'Annual Budget'!O13),SUM('Annual Budget'!K13,'Annual Budget'!S13,'Annual Budget'!O13,'Annual Budget'!W13))))</f>
        <v>0</v>
      </c>
      <c r="Y12" s="66">
        <f t="shared" si="5"/>
        <v>0</v>
      </c>
    </row>
    <row r="13" spans="1:27" ht="12">
      <c r="A13" s="45"/>
      <c r="B13" s="45" t="s">
        <v>12</v>
      </c>
      <c r="C13" s="44"/>
      <c r="D13" s="53"/>
      <c r="E13" s="54"/>
      <c r="F13" s="53"/>
      <c r="G13" s="53"/>
      <c r="H13" s="53"/>
      <c r="I13" s="54">
        <f t="shared" si="0"/>
        <v>0</v>
      </c>
      <c r="J13" s="53"/>
      <c r="K13" s="53"/>
      <c r="L13" s="53"/>
      <c r="M13" s="54">
        <f t="shared" si="1"/>
        <v>0</v>
      </c>
      <c r="N13" s="53"/>
      <c r="O13" s="53"/>
      <c r="P13" s="53"/>
      <c r="Q13" s="54">
        <f t="shared" si="2"/>
        <v>0</v>
      </c>
      <c r="R13" s="53"/>
      <c r="S13" s="53"/>
      <c r="T13" s="53"/>
      <c r="U13" s="54">
        <f t="shared" si="3"/>
        <v>0</v>
      </c>
      <c r="V13" s="44"/>
      <c r="W13" s="54">
        <f t="shared" si="4"/>
        <v>0</v>
      </c>
      <c r="X13" s="66">
        <f>IF('Cover Sheet'!$A$9=References!$A$3,'Annual Budget'!K14,IF('Cover Sheet'!$A$9=References!$A$4,SUM('Annual Budget'!K14,'Annual Budget'!S14),IF('Cover Sheet'!$A$9=References!$A$5,SUM('Annual Budget'!K14,'Annual Budget'!S14,'Annual Budget'!O14),SUM('Annual Budget'!K14,'Annual Budget'!S14,'Annual Budget'!O14,'Annual Budget'!W14))))</f>
        <v>0</v>
      </c>
      <c r="Y13" s="66">
        <f t="shared" si="5"/>
        <v>0</v>
      </c>
    </row>
    <row r="14" spans="1:27" ht="12">
      <c r="A14" s="45"/>
      <c r="B14" s="55" t="s">
        <v>13</v>
      </c>
      <c r="C14" s="44"/>
      <c r="D14" s="56">
        <f>SUM(D7:D13)</f>
        <v>0</v>
      </c>
      <c r="E14" s="57"/>
      <c r="F14" s="56">
        <f>SUM(F7:F13)</f>
        <v>0</v>
      </c>
      <c r="G14" s="56">
        <f>SUM(G7:G13)</f>
        <v>0</v>
      </c>
      <c r="H14" s="56">
        <f>SUM(H7:H13)</f>
        <v>0</v>
      </c>
      <c r="I14" s="56">
        <f t="shared" si="0"/>
        <v>0</v>
      </c>
      <c r="J14" s="56">
        <f>SUM(J7:J13)</f>
        <v>0</v>
      </c>
      <c r="K14" s="56">
        <f>SUM(K7:K13)</f>
        <v>0</v>
      </c>
      <c r="L14" s="56">
        <f>SUM(L7:L13)</f>
        <v>0</v>
      </c>
      <c r="M14" s="56">
        <f t="shared" si="1"/>
        <v>0</v>
      </c>
      <c r="N14" s="56">
        <f>SUM(N7:N13)</f>
        <v>0</v>
      </c>
      <c r="O14" s="56">
        <f>SUM(O7:O13)</f>
        <v>0</v>
      </c>
      <c r="P14" s="56">
        <f>SUM(P7:P13)</f>
        <v>0</v>
      </c>
      <c r="Q14" s="56">
        <f t="shared" si="2"/>
        <v>0</v>
      </c>
      <c r="R14" s="56">
        <f>SUM(R7:R13)</f>
        <v>0</v>
      </c>
      <c r="S14" s="56">
        <f>SUM(S7:S13)</f>
        <v>0</v>
      </c>
      <c r="T14" s="56">
        <f>SUM(T7:T13)</f>
        <v>0</v>
      </c>
      <c r="U14" s="56">
        <f t="shared" si="3"/>
        <v>0</v>
      </c>
      <c r="V14" s="44"/>
      <c r="W14" s="56">
        <f>SUM(W7:W13)</f>
        <v>0</v>
      </c>
      <c r="X14" s="56">
        <f>SUM(X7:X13)</f>
        <v>12950808.293399999</v>
      </c>
      <c r="Y14" s="56">
        <f t="shared" si="5"/>
        <v>-12950808.293399999</v>
      </c>
    </row>
    <row r="15" spans="1:27" ht="12">
      <c r="A15" s="45"/>
      <c r="B15" s="58"/>
      <c r="C15" s="44"/>
      <c r="D15" s="59"/>
      <c r="E15" s="60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44"/>
      <c r="W15" s="59"/>
      <c r="X15" s="59"/>
      <c r="Y15" s="59"/>
    </row>
    <row r="16" spans="1:27" ht="12">
      <c r="A16" s="61" t="s">
        <v>14</v>
      </c>
      <c r="B16" s="2"/>
      <c r="C16" s="44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44"/>
      <c r="W16" s="62"/>
      <c r="X16" s="62"/>
      <c r="Y16" s="62"/>
    </row>
    <row r="17" spans="1:25" ht="12">
      <c r="A17" s="63" t="s">
        <v>15</v>
      </c>
      <c r="B17" s="2"/>
      <c r="C17" s="44"/>
      <c r="D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44"/>
      <c r="W17" s="2"/>
      <c r="X17" s="2"/>
      <c r="Y17" s="2"/>
    </row>
    <row r="18" spans="1:25" ht="12">
      <c r="A18" s="45"/>
      <c r="B18" s="2" t="s">
        <v>16</v>
      </c>
      <c r="C18" s="44"/>
      <c r="D18" s="64"/>
      <c r="E18" s="65"/>
      <c r="F18" s="64"/>
      <c r="G18" s="64"/>
      <c r="H18" s="64"/>
      <c r="I18" s="66">
        <f t="shared" ref="I18:I32" si="6">SUM(F18:H18)</f>
        <v>0</v>
      </c>
      <c r="J18" s="64"/>
      <c r="K18" s="64"/>
      <c r="L18" s="64"/>
      <c r="M18" s="66">
        <f t="shared" ref="M18:M32" si="7">SUM(J18:L18)</f>
        <v>0</v>
      </c>
      <c r="N18" s="64"/>
      <c r="O18" s="64"/>
      <c r="P18" s="64"/>
      <c r="Q18" s="66">
        <f t="shared" ref="Q18:Q32" si="8">SUM(N18:P18)</f>
        <v>0</v>
      </c>
      <c r="R18" s="64"/>
      <c r="S18" s="64"/>
      <c r="T18" s="64"/>
      <c r="U18" s="66">
        <f t="shared" ref="U18:U32" si="9">SUM(R18:T18)</f>
        <v>0</v>
      </c>
      <c r="V18" s="44"/>
      <c r="W18" s="54">
        <f t="shared" ref="W18:W31" si="10">SUM(I18,M18,Q18,U18)</f>
        <v>0</v>
      </c>
      <c r="X18" s="66">
        <f>IF('Cover Sheet'!$A$9=References!$A$3,'Annual Budget'!K19,IF('Cover Sheet'!$A$9=References!$A$4,SUM('Annual Budget'!K19,'Annual Budget'!S19),IF('Cover Sheet'!$A$9=References!$A$5,SUM('Annual Budget'!K19,'Annual Budget'!S19,'Annual Budget'!O19),SUM('Annual Budget'!K19,'Annual Budget'!S19,'Annual Budget'!O19,'Annual Budget'!W19))))</f>
        <v>344500</v>
      </c>
      <c r="Y18" s="66">
        <f>X18-W18</f>
        <v>344500</v>
      </c>
    </row>
    <row r="19" spans="1:25" ht="12">
      <c r="A19" s="45"/>
      <c r="B19" s="2" t="s">
        <v>17</v>
      </c>
      <c r="C19" s="44"/>
      <c r="D19" s="64"/>
      <c r="E19" s="65"/>
      <c r="F19" s="64"/>
      <c r="G19" s="64"/>
      <c r="H19" s="64"/>
      <c r="I19" s="66">
        <f t="shared" si="6"/>
        <v>0</v>
      </c>
      <c r="J19" s="64"/>
      <c r="K19" s="64"/>
      <c r="L19" s="64"/>
      <c r="M19" s="66">
        <f t="shared" si="7"/>
        <v>0</v>
      </c>
      <c r="N19" s="64"/>
      <c r="O19" s="64"/>
      <c r="P19" s="64"/>
      <c r="Q19" s="66">
        <f t="shared" si="8"/>
        <v>0</v>
      </c>
      <c r="R19" s="64"/>
      <c r="S19" s="64"/>
      <c r="T19" s="64"/>
      <c r="U19" s="66">
        <f t="shared" si="9"/>
        <v>0</v>
      </c>
      <c r="V19" s="44"/>
      <c r="W19" s="54">
        <f t="shared" si="10"/>
        <v>0</v>
      </c>
      <c r="X19" s="66">
        <f>IF('Cover Sheet'!$A$9=References!$A$3,'Annual Budget'!K20,IF('Cover Sheet'!$A$9=References!$A$4,SUM('Annual Budget'!K20,'Annual Budget'!S20),IF('Cover Sheet'!$A$9=References!$A$5,SUM('Annual Budget'!K20,'Annual Budget'!S20,'Annual Budget'!O20),SUM('Annual Budget'!K20,'Annual Budget'!S20,'Annual Budget'!O20,'Annual Budget'!W20))))</f>
        <v>3303293.6499999994</v>
      </c>
      <c r="Y19" s="66">
        <f t="shared" ref="Y19:Y31" si="11">X19-W19</f>
        <v>3303293.6499999994</v>
      </c>
    </row>
    <row r="20" spans="1:25" ht="12">
      <c r="A20" s="45"/>
      <c r="B20" s="2" t="s">
        <v>18</v>
      </c>
      <c r="C20" s="44"/>
      <c r="D20" s="64"/>
      <c r="E20" s="65"/>
      <c r="F20" s="64"/>
      <c r="G20" s="64"/>
      <c r="H20" s="64"/>
      <c r="I20" s="66">
        <f t="shared" si="6"/>
        <v>0</v>
      </c>
      <c r="J20" s="64"/>
      <c r="K20" s="64"/>
      <c r="L20" s="64"/>
      <c r="M20" s="66">
        <f t="shared" si="7"/>
        <v>0</v>
      </c>
      <c r="N20" s="64"/>
      <c r="O20" s="64"/>
      <c r="P20" s="64"/>
      <c r="Q20" s="66">
        <f t="shared" si="8"/>
        <v>0</v>
      </c>
      <c r="R20" s="64"/>
      <c r="S20" s="64"/>
      <c r="T20" s="64"/>
      <c r="U20" s="66">
        <f t="shared" si="9"/>
        <v>0</v>
      </c>
      <c r="V20" s="44"/>
      <c r="W20" s="54">
        <f t="shared" si="10"/>
        <v>0</v>
      </c>
      <c r="X20" s="66">
        <f>IF('Cover Sheet'!$A$9=References!$A$3,'Annual Budget'!K21,IF('Cover Sheet'!$A$9=References!$A$4,SUM('Annual Budget'!K21,'Annual Budget'!S21),IF('Cover Sheet'!$A$9=References!$A$5,SUM('Annual Budget'!K21,'Annual Budget'!S21,'Annual Budget'!O21),SUM('Annual Budget'!K21,'Annual Budget'!S21,'Annual Budget'!O21,'Annual Budget'!W21))))</f>
        <v>294223.65000000002</v>
      </c>
      <c r="Y20" s="66">
        <f t="shared" si="11"/>
        <v>294223.65000000002</v>
      </c>
    </row>
    <row r="21" spans="1:25" ht="12">
      <c r="A21" s="45"/>
      <c r="B21" s="2" t="s">
        <v>19</v>
      </c>
      <c r="C21" s="44"/>
      <c r="D21" s="64"/>
      <c r="E21" s="65"/>
      <c r="F21" s="64"/>
      <c r="G21" s="64"/>
      <c r="H21" s="64"/>
      <c r="I21" s="66">
        <f t="shared" si="6"/>
        <v>0</v>
      </c>
      <c r="J21" s="64"/>
      <c r="K21" s="64"/>
      <c r="L21" s="64"/>
      <c r="M21" s="66">
        <f t="shared" si="7"/>
        <v>0</v>
      </c>
      <c r="N21" s="64"/>
      <c r="O21" s="64"/>
      <c r="P21" s="64"/>
      <c r="Q21" s="66">
        <f t="shared" si="8"/>
        <v>0</v>
      </c>
      <c r="R21" s="64"/>
      <c r="S21" s="64"/>
      <c r="T21" s="64"/>
      <c r="U21" s="66">
        <f t="shared" si="9"/>
        <v>0</v>
      </c>
      <c r="V21" s="44"/>
      <c r="W21" s="54">
        <f t="shared" si="10"/>
        <v>0</v>
      </c>
      <c r="X21" s="66">
        <f>IF('Cover Sheet'!$A$9=References!$A$3,'Annual Budget'!K22,IF('Cover Sheet'!$A$9=References!$A$4,SUM('Annual Budget'!K22,'Annual Budget'!S22),IF('Cover Sheet'!$A$9=References!$A$5,SUM('Annual Budget'!K22,'Annual Budget'!S22,'Annual Budget'!O22),SUM('Annual Budget'!K22,'Annual Budget'!S22,'Annual Budget'!O22,'Annual Budget'!W22))))</f>
        <v>0</v>
      </c>
      <c r="Y21" s="66">
        <f t="shared" si="11"/>
        <v>0</v>
      </c>
    </row>
    <row r="22" spans="1:25" ht="12">
      <c r="A22" s="45"/>
      <c r="B22" s="2" t="s">
        <v>20</v>
      </c>
      <c r="C22" s="44"/>
      <c r="D22" s="64"/>
      <c r="E22" s="65"/>
      <c r="F22" s="64"/>
      <c r="G22" s="64"/>
      <c r="H22" s="64"/>
      <c r="I22" s="66">
        <f t="shared" si="6"/>
        <v>0</v>
      </c>
      <c r="J22" s="64"/>
      <c r="K22" s="64"/>
      <c r="L22" s="64"/>
      <c r="M22" s="66">
        <f t="shared" si="7"/>
        <v>0</v>
      </c>
      <c r="N22" s="64"/>
      <c r="O22" s="64"/>
      <c r="P22" s="64"/>
      <c r="Q22" s="66">
        <f t="shared" si="8"/>
        <v>0</v>
      </c>
      <c r="R22" s="64"/>
      <c r="S22" s="64"/>
      <c r="T22" s="64"/>
      <c r="U22" s="66">
        <f t="shared" si="9"/>
        <v>0</v>
      </c>
      <c r="V22" s="44"/>
      <c r="W22" s="54">
        <f t="shared" si="10"/>
        <v>0</v>
      </c>
      <c r="X22" s="66">
        <f>IF('Cover Sheet'!$A$9=References!$A$3,'Annual Budget'!K23,IF('Cover Sheet'!$A$9=References!$A$4,SUM('Annual Budget'!K23,'Annual Budget'!S23),IF('Cover Sheet'!$A$9=References!$A$5,SUM('Annual Budget'!K23,'Annual Budget'!S23,'Annual Budget'!O23),SUM('Annual Budget'!K23,'Annual Budget'!S23,'Annual Budget'!O23,'Annual Budget'!W23))))</f>
        <v>0</v>
      </c>
      <c r="Y22" s="66">
        <f t="shared" si="11"/>
        <v>0</v>
      </c>
    </row>
    <row r="23" spans="1:25" ht="12">
      <c r="A23" s="45"/>
      <c r="B23" s="2" t="s">
        <v>21</v>
      </c>
      <c r="C23" s="44"/>
      <c r="D23" s="64"/>
      <c r="E23" s="65"/>
      <c r="F23" s="64"/>
      <c r="G23" s="64"/>
      <c r="H23" s="64"/>
      <c r="I23" s="66">
        <f t="shared" si="6"/>
        <v>0</v>
      </c>
      <c r="J23" s="64"/>
      <c r="K23" s="64"/>
      <c r="L23" s="64"/>
      <c r="M23" s="66">
        <f t="shared" si="7"/>
        <v>0</v>
      </c>
      <c r="N23" s="64"/>
      <c r="O23" s="64"/>
      <c r="P23" s="64"/>
      <c r="Q23" s="66">
        <f t="shared" si="8"/>
        <v>0</v>
      </c>
      <c r="R23" s="64"/>
      <c r="S23" s="64"/>
      <c r="T23" s="64"/>
      <c r="U23" s="66">
        <f t="shared" si="9"/>
        <v>0</v>
      </c>
      <c r="V23" s="44"/>
      <c r="W23" s="54">
        <f t="shared" si="10"/>
        <v>0</v>
      </c>
      <c r="X23" s="66">
        <f>IF('Cover Sheet'!$A$9=References!$A$3,'Annual Budget'!K24,IF('Cover Sheet'!$A$9=References!$A$4,SUM('Annual Budget'!K24,'Annual Budget'!S24),IF('Cover Sheet'!$A$9=References!$A$5,SUM('Annual Budget'!K24,'Annual Budget'!S24,'Annual Budget'!O24),SUM('Annual Budget'!K24,'Annual Budget'!S24,'Annual Budget'!O24,'Annual Budget'!W24))))</f>
        <v>0</v>
      </c>
      <c r="Y23" s="66">
        <f t="shared" si="11"/>
        <v>0</v>
      </c>
    </row>
    <row r="24" spans="1:25" ht="12">
      <c r="A24" s="45"/>
      <c r="B24" s="2" t="s">
        <v>22</v>
      </c>
      <c r="C24" s="44"/>
      <c r="D24" s="64"/>
      <c r="E24" s="65"/>
      <c r="F24" s="64"/>
      <c r="G24" s="64"/>
      <c r="H24" s="64"/>
      <c r="I24" s="66">
        <f t="shared" si="6"/>
        <v>0</v>
      </c>
      <c r="J24" s="64"/>
      <c r="K24" s="64"/>
      <c r="L24" s="64"/>
      <c r="M24" s="66">
        <f t="shared" si="7"/>
        <v>0</v>
      </c>
      <c r="N24" s="64"/>
      <c r="O24" s="64"/>
      <c r="P24" s="64"/>
      <c r="Q24" s="66">
        <f t="shared" si="8"/>
        <v>0</v>
      </c>
      <c r="R24" s="64"/>
      <c r="S24" s="64"/>
      <c r="T24" s="64"/>
      <c r="U24" s="66">
        <f t="shared" si="9"/>
        <v>0</v>
      </c>
      <c r="V24" s="44"/>
      <c r="W24" s="54">
        <f t="shared" si="10"/>
        <v>0</v>
      </c>
      <c r="X24" s="66">
        <f>IF('Cover Sheet'!$A$9=References!$A$3,'Annual Budget'!K25,IF('Cover Sheet'!$A$9=References!$A$4,SUM('Annual Budget'!K25,'Annual Budget'!S25),IF('Cover Sheet'!$A$9=References!$A$5,SUM('Annual Budget'!K25,'Annual Budget'!S25,'Annual Budget'!O25),SUM('Annual Budget'!K25,'Annual Budget'!S25,'Annual Budget'!O25,'Annual Budget'!W25))))</f>
        <v>780588</v>
      </c>
      <c r="Y24" s="66">
        <f t="shared" si="11"/>
        <v>780588</v>
      </c>
    </row>
    <row r="25" spans="1:25" ht="12">
      <c r="A25" s="45"/>
      <c r="B25" s="2" t="s">
        <v>23</v>
      </c>
      <c r="C25" s="44"/>
      <c r="D25" s="64"/>
      <c r="E25" s="65"/>
      <c r="F25" s="64"/>
      <c r="G25" s="64"/>
      <c r="H25" s="64"/>
      <c r="I25" s="66">
        <f t="shared" si="6"/>
        <v>0</v>
      </c>
      <c r="J25" s="64"/>
      <c r="K25" s="64"/>
      <c r="L25" s="64"/>
      <c r="M25" s="66">
        <f t="shared" si="7"/>
        <v>0</v>
      </c>
      <c r="N25" s="64"/>
      <c r="O25" s="64"/>
      <c r="P25" s="64"/>
      <c r="Q25" s="66">
        <f t="shared" si="8"/>
        <v>0</v>
      </c>
      <c r="R25" s="64"/>
      <c r="S25" s="64"/>
      <c r="T25" s="64"/>
      <c r="U25" s="66">
        <f t="shared" si="9"/>
        <v>0</v>
      </c>
      <c r="V25" s="44"/>
      <c r="W25" s="54">
        <f t="shared" si="10"/>
        <v>0</v>
      </c>
      <c r="X25" s="66">
        <f>IF('Cover Sheet'!$A$9=References!$A$3,'Annual Budget'!K26,IF('Cover Sheet'!$A$9=References!$A$4,SUM('Annual Budget'!K26,'Annual Budget'!S26),IF('Cover Sheet'!$A$9=References!$A$5,SUM('Annual Budget'!K26,'Annual Budget'!S26,'Annual Budget'!O26),SUM('Annual Budget'!K26,'Annual Budget'!S26,'Annual Budget'!O26,'Annual Budget'!W26))))</f>
        <v>172925</v>
      </c>
      <c r="Y25" s="66">
        <f t="shared" si="11"/>
        <v>172925</v>
      </c>
    </row>
    <row r="26" spans="1:25" ht="12">
      <c r="A26" s="45"/>
      <c r="B26" s="2" t="s">
        <v>24</v>
      </c>
      <c r="C26" s="44"/>
      <c r="D26" s="64"/>
      <c r="E26" s="65"/>
      <c r="F26" s="64"/>
      <c r="G26" s="64"/>
      <c r="H26" s="64"/>
      <c r="I26" s="66">
        <f t="shared" si="6"/>
        <v>0</v>
      </c>
      <c r="J26" s="64"/>
      <c r="K26" s="64"/>
      <c r="L26" s="64"/>
      <c r="M26" s="66">
        <f t="shared" si="7"/>
        <v>0</v>
      </c>
      <c r="N26" s="64"/>
      <c r="O26" s="64"/>
      <c r="P26" s="64"/>
      <c r="Q26" s="66">
        <f t="shared" si="8"/>
        <v>0</v>
      </c>
      <c r="R26" s="64"/>
      <c r="S26" s="64"/>
      <c r="T26" s="64"/>
      <c r="U26" s="66">
        <f t="shared" si="9"/>
        <v>0</v>
      </c>
      <c r="V26" s="44"/>
      <c r="W26" s="54">
        <f t="shared" si="10"/>
        <v>0</v>
      </c>
      <c r="X26" s="66">
        <f>IF('Cover Sheet'!$A$9=References!$A$3,'Annual Budget'!K27,IF('Cover Sheet'!$A$9=References!$A$4,SUM('Annual Budget'!K27,'Annual Budget'!S27),IF('Cover Sheet'!$A$9=References!$A$5,SUM('Annual Budget'!K27,'Annual Budget'!S27,'Annual Budget'!O27),SUM('Annual Budget'!K27,'Annual Budget'!S27,'Annual Budget'!O27,'Annual Budget'!W27))))</f>
        <v>166504.79999999999</v>
      </c>
      <c r="Y26" s="66">
        <f t="shared" si="11"/>
        <v>166504.79999999999</v>
      </c>
    </row>
    <row r="27" spans="1:25" ht="12">
      <c r="A27" s="45"/>
      <c r="B27" s="2" t="s">
        <v>25</v>
      </c>
      <c r="C27" s="44"/>
      <c r="D27" s="64"/>
      <c r="E27" s="65"/>
      <c r="F27" s="64"/>
      <c r="G27" s="64"/>
      <c r="H27" s="64"/>
      <c r="I27" s="66">
        <f t="shared" si="6"/>
        <v>0</v>
      </c>
      <c r="J27" s="64"/>
      <c r="K27" s="64"/>
      <c r="L27" s="64"/>
      <c r="M27" s="66">
        <f t="shared" si="7"/>
        <v>0</v>
      </c>
      <c r="N27" s="64"/>
      <c r="O27" s="64"/>
      <c r="P27" s="64"/>
      <c r="Q27" s="66">
        <f t="shared" si="8"/>
        <v>0</v>
      </c>
      <c r="R27" s="64"/>
      <c r="S27" s="64"/>
      <c r="T27" s="64"/>
      <c r="U27" s="66">
        <f t="shared" si="9"/>
        <v>0</v>
      </c>
      <c r="V27" s="44"/>
      <c r="W27" s="54">
        <f t="shared" si="10"/>
        <v>0</v>
      </c>
      <c r="X27" s="66">
        <f>IF('Cover Sheet'!$A$9=References!$A$3,'Annual Budget'!K28,IF('Cover Sheet'!$A$9=References!$A$4,SUM('Annual Budget'!K28,'Annual Budget'!S28),IF('Cover Sheet'!$A$9=References!$A$5,SUM('Annual Budget'!K28,'Annual Budget'!S28,'Annual Budget'!O28),SUM('Annual Budget'!K28,'Annual Budget'!S28,'Annual Budget'!O28,'Annual Budget'!W28))))</f>
        <v>42000</v>
      </c>
      <c r="Y27" s="66">
        <f t="shared" si="11"/>
        <v>42000</v>
      </c>
    </row>
    <row r="28" spans="1:25" ht="12">
      <c r="A28" s="45"/>
      <c r="B28" s="2" t="s">
        <v>26</v>
      </c>
      <c r="C28" s="44"/>
      <c r="D28" s="64"/>
      <c r="E28" s="65"/>
      <c r="F28" s="64"/>
      <c r="G28" s="64"/>
      <c r="H28" s="64"/>
      <c r="I28" s="66">
        <f t="shared" si="6"/>
        <v>0</v>
      </c>
      <c r="J28" s="64"/>
      <c r="K28" s="64"/>
      <c r="L28" s="64"/>
      <c r="M28" s="66">
        <f t="shared" si="7"/>
        <v>0</v>
      </c>
      <c r="N28" s="64"/>
      <c r="O28" s="64"/>
      <c r="P28" s="64"/>
      <c r="Q28" s="66">
        <f t="shared" si="8"/>
        <v>0</v>
      </c>
      <c r="R28" s="64"/>
      <c r="S28" s="64"/>
      <c r="T28" s="64"/>
      <c r="U28" s="66">
        <f t="shared" si="9"/>
        <v>0</v>
      </c>
      <c r="V28" s="44"/>
      <c r="W28" s="54">
        <f t="shared" si="10"/>
        <v>0</v>
      </c>
      <c r="X28" s="66">
        <f>IF('Cover Sheet'!$A$9=References!$A$3,'Annual Budget'!K29,IF('Cover Sheet'!$A$9=References!$A$4,SUM('Annual Budget'!K29,'Annual Budget'!S29),IF('Cover Sheet'!$A$9=References!$A$5,SUM('Annual Budget'!K29,'Annual Budget'!S29,'Annual Budget'!O29),SUM('Annual Budget'!K29,'Annual Budget'!S29,'Annual Budget'!O29,'Annual Budget'!W29))))</f>
        <v>160917.52225702727</v>
      </c>
      <c r="Y28" s="66">
        <f t="shared" si="11"/>
        <v>160917.52225702727</v>
      </c>
    </row>
    <row r="29" spans="1:25" ht="12">
      <c r="A29" s="45"/>
      <c r="B29" s="2" t="s">
        <v>27</v>
      </c>
      <c r="C29" s="44"/>
      <c r="D29" s="64"/>
      <c r="E29" s="65"/>
      <c r="F29" s="64"/>
      <c r="G29" s="64"/>
      <c r="H29" s="64"/>
      <c r="I29" s="66">
        <f t="shared" si="6"/>
        <v>0</v>
      </c>
      <c r="J29" s="64"/>
      <c r="K29" s="64"/>
      <c r="L29" s="64"/>
      <c r="M29" s="66">
        <f t="shared" si="7"/>
        <v>0</v>
      </c>
      <c r="N29" s="64"/>
      <c r="O29" s="64"/>
      <c r="P29" s="64"/>
      <c r="Q29" s="66">
        <f t="shared" si="8"/>
        <v>0</v>
      </c>
      <c r="R29" s="64"/>
      <c r="S29" s="64"/>
      <c r="T29" s="64"/>
      <c r="U29" s="66">
        <f t="shared" si="9"/>
        <v>0</v>
      </c>
      <c r="V29" s="44"/>
      <c r="W29" s="54">
        <f t="shared" si="10"/>
        <v>0</v>
      </c>
      <c r="X29" s="66">
        <f>IF('Cover Sheet'!$A$9=References!$A$3,'Annual Budget'!K30,IF('Cover Sheet'!$A$9=References!$A$4,SUM('Annual Budget'!K30,'Annual Budget'!S30),IF('Cover Sheet'!$A$9=References!$A$5,SUM('Annual Budget'!K30,'Annual Budget'!S30,'Annual Budget'!O30),SUM('Annual Budget'!K30,'Annual Budget'!S30,'Annual Budget'!O30,'Annual Budget'!W30))))</f>
        <v>1063110.8402795182</v>
      </c>
      <c r="Y29" s="66">
        <f t="shared" si="11"/>
        <v>1063110.8402795182</v>
      </c>
    </row>
    <row r="30" spans="1:25" ht="12">
      <c r="A30" s="45"/>
      <c r="B30" s="2" t="s">
        <v>28</v>
      </c>
      <c r="C30" s="44"/>
      <c r="D30" s="64"/>
      <c r="E30" s="65"/>
      <c r="F30" s="64"/>
      <c r="G30" s="64"/>
      <c r="H30" s="64"/>
      <c r="I30" s="66">
        <f t="shared" si="6"/>
        <v>0</v>
      </c>
      <c r="J30" s="64"/>
      <c r="K30" s="64"/>
      <c r="L30" s="64"/>
      <c r="M30" s="66">
        <f t="shared" si="7"/>
        <v>0</v>
      </c>
      <c r="N30" s="64"/>
      <c r="O30" s="64"/>
      <c r="P30" s="64"/>
      <c r="Q30" s="66">
        <f t="shared" si="8"/>
        <v>0</v>
      </c>
      <c r="R30" s="64"/>
      <c r="S30" s="64"/>
      <c r="T30" s="64"/>
      <c r="U30" s="66">
        <f t="shared" si="9"/>
        <v>0</v>
      </c>
      <c r="V30" s="44"/>
      <c r="W30" s="54">
        <f t="shared" si="10"/>
        <v>0</v>
      </c>
      <c r="X30" s="66">
        <f>IF('Cover Sheet'!$A$9=References!$A$3,'Annual Budget'!K31,IF('Cover Sheet'!$A$9=References!$A$4,SUM('Annual Budget'!K31,'Annual Budget'!S31),IF('Cover Sheet'!$A$9=References!$A$5,SUM('Annual Budget'!K31,'Annual Budget'!S31,'Annual Budget'!O31),SUM('Annual Budget'!K31,'Annual Budget'!S31,'Annual Budget'!O31,'Annual Budget'!W31))))</f>
        <v>212400</v>
      </c>
      <c r="Y30" s="66">
        <f t="shared" si="11"/>
        <v>212400</v>
      </c>
    </row>
    <row r="31" spans="1:25" ht="12">
      <c r="A31" s="45"/>
      <c r="B31" s="2" t="s">
        <v>29</v>
      </c>
      <c r="C31" s="44"/>
      <c r="D31" s="64"/>
      <c r="E31" s="65"/>
      <c r="F31" s="64"/>
      <c r="G31" s="64"/>
      <c r="H31" s="64"/>
      <c r="I31" s="66">
        <f t="shared" si="6"/>
        <v>0</v>
      </c>
      <c r="J31" s="64"/>
      <c r="K31" s="64"/>
      <c r="L31" s="64"/>
      <c r="M31" s="66">
        <f t="shared" si="7"/>
        <v>0</v>
      </c>
      <c r="N31" s="64"/>
      <c r="O31" s="64"/>
      <c r="P31" s="64"/>
      <c r="Q31" s="66">
        <f t="shared" si="8"/>
        <v>0</v>
      </c>
      <c r="R31" s="64"/>
      <c r="S31" s="64"/>
      <c r="T31" s="64"/>
      <c r="U31" s="66">
        <f t="shared" si="9"/>
        <v>0</v>
      </c>
      <c r="V31" s="44"/>
      <c r="W31" s="54">
        <f t="shared" si="10"/>
        <v>0</v>
      </c>
      <c r="X31" s="66">
        <f>IF('Cover Sheet'!$A$9=References!$A$3,'Annual Budget'!K32,IF('Cover Sheet'!$A$9=References!$A$4,SUM('Annual Budget'!K32,'Annual Budget'!S32),IF('Cover Sheet'!$A$9=References!$A$5,SUM('Annual Budget'!K32,'Annual Budget'!S32,'Annual Budget'!O32),SUM('Annual Budget'!K32,'Annual Budget'!S32,'Annual Budget'!O32,'Annual Budget'!W32))))</f>
        <v>56100</v>
      </c>
      <c r="Y31" s="66">
        <f t="shared" si="11"/>
        <v>56100</v>
      </c>
    </row>
    <row r="32" spans="1:25" ht="12">
      <c r="A32" s="2"/>
      <c r="B32" s="55" t="s">
        <v>30</v>
      </c>
      <c r="C32" s="44"/>
      <c r="D32" s="56">
        <f>SUM(D18:D31)</f>
        <v>0</v>
      </c>
      <c r="E32" s="57"/>
      <c r="F32" s="56">
        <f>SUM(F18:F31)</f>
        <v>0</v>
      </c>
      <c r="G32" s="56">
        <f>SUM(G18:G31)</f>
        <v>0</v>
      </c>
      <c r="H32" s="56">
        <f>SUM(H18:H31)</f>
        <v>0</v>
      </c>
      <c r="I32" s="56">
        <f t="shared" si="6"/>
        <v>0</v>
      </c>
      <c r="J32" s="56">
        <f>SUM(J18:J31)</f>
        <v>0</v>
      </c>
      <c r="K32" s="56">
        <f>SUM(K18:K31)</f>
        <v>0</v>
      </c>
      <c r="L32" s="56">
        <f>SUM(L18:L31)</f>
        <v>0</v>
      </c>
      <c r="M32" s="56">
        <f t="shared" si="7"/>
        <v>0</v>
      </c>
      <c r="N32" s="56">
        <f>SUM(N18:N31)</f>
        <v>0</v>
      </c>
      <c r="O32" s="56">
        <f>SUM(O18:O31)</f>
        <v>0</v>
      </c>
      <c r="P32" s="56">
        <f>SUM(P18:P31)</f>
        <v>0</v>
      </c>
      <c r="Q32" s="56">
        <f t="shared" si="8"/>
        <v>0</v>
      </c>
      <c r="R32" s="56">
        <f>SUM(R18:R31)</f>
        <v>0</v>
      </c>
      <c r="S32" s="56">
        <f>SUM(S18:S31)</f>
        <v>0</v>
      </c>
      <c r="T32" s="56">
        <f>SUM(T18:T31)</f>
        <v>0</v>
      </c>
      <c r="U32" s="56">
        <f t="shared" si="9"/>
        <v>0</v>
      </c>
      <c r="V32" s="44"/>
      <c r="W32" s="56">
        <f>SUM(W18:W31)</f>
        <v>0</v>
      </c>
      <c r="X32" s="56">
        <f>SUM(X18:X31)</f>
        <v>6596563.4625365436</v>
      </c>
      <c r="Y32" s="56">
        <f>X32-W32</f>
        <v>6596563.4625365436</v>
      </c>
    </row>
    <row r="33" spans="1:26" ht="12">
      <c r="A33" s="2"/>
      <c r="C33" s="44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44"/>
      <c r="W33" s="60"/>
      <c r="X33" s="60"/>
      <c r="Y33" s="60"/>
    </row>
    <row r="34" spans="1:26" ht="12">
      <c r="A34" s="63" t="s">
        <v>31</v>
      </c>
      <c r="B34" s="2"/>
      <c r="C34" s="44"/>
      <c r="D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44"/>
      <c r="W34" s="2"/>
      <c r="X34" s="2"/>
      <c r="Y34" s="2"/>
    </row>
    <row r="35" spans="1:26" ht="12">
      <c r="A35" s="45"/>
      <c r="B35" s="2" t="s">
        <v>32</v>
      </c>
      <c r="C35" s="44"/>
      <c r="D35" s="64"/>
      <c r="E35" s="65"/>
      <c r="F35" s="64"/>
      <c r="G35" s="64"/>
      <c r="H35" s="64"/>
      <c r="I35" s="66">
        <f t="shared" ref="I35:I42" si="12">SUM(F35:H35)</f>
        <v>0</v>
      </c>
      <c r="J35" s="64"/>
      <c r="K35" s="64"/>
      <c r="L35" s="64"/>
      <c r="M35" s="66">
        <f t="shared" ref="M35:M42" si="13">SUM(J35:L35)</f>
        <v>0</v>
      </c>
      <c r="N35" s="64"/>
      <c r="O35" s="64"/>
      <c r="P35" s="64"/>
      <c r="Q35" s="66">
        <f t="shared" ref="Q35:Q42" si="14">SUM(N35:P35)</f>
        <v>0</v>
      </c>
      <c r="R35" s="64"/>
      <c r="S35" s="64"/>
      <c r="T35" s="64"/>
      <c r="U35" s="66">
        <f t="shared" ref="U35:U42" si="15">SUM(R35:T35)</f>
        <v>0</v>
      </c>
      <c r="V35" s="44"/>
      <c r="W35" s="54">
        <f t="shared" ref="W35:W41" si="16">SUM(I35,M35,Q35,U35)</f>
        <v>0</v>
      </c>
      <c r="X35" s="66">
        <f>IF('Cover Sheet'!$A$9=References!$A$3,'Annual Budget'!K36,IF('Cover Sheet'!$A$9=References!$A$4,SUM('Annual Budget'!K36,'Annual Budget'!S36),IF('Cover Sheet'!$A$9=References!$A$5,SUM('Annual Budget'!K36,'Annual Budget'!S36,'Annual Budget'!O36),SUM('Annual Budget'!K36,'Annual Budget'!S36,'Annual Budget'!O36,'Annual Budget'!W36))))</f>
        <v>34440</v>
      </c>
      <c r="Y35" s="66">
        <f t="shared" ref="Y35:Y41" si="17">X35-W35</f>
        <v>34440</v>
      </c>
    </row>
    <row r="36" spans="1:26" ht="12">
      <c r="A36" s="45"/>
      <c r="B36" s="2" t="s">
        <v>33</v>
      </c>
      <c r="C36" s="44"/>
      <c r="D36" s="64"/>
      <c r="E36" s="65"/>
      <c r="F36" s="64"/>
      <c r="G36" s="64"/>
      <c r="H36" s="64"/>
      <c r="I36" s="66">
        <f t="shared" si="12"/>
        <v>0</v>
      </c>
      <c r="J36" s="64"/>
      <c r="K36" s="64"/>
      <c r="L36" s="64"/>
      <c r="M36" s="66">
        <f t="shared" si="13"/>
        <v>0</v>
      </c>
      <c r="N36" s="64"/>
      <c r="O36" s="64"/>
      <c r="P36" s="64"/>
      <c r="Q36" s="66">
        <f t="shared" si="14"/>
        <v>0</v>
      </c>
      <c r="R36" s="64"/>
      <c r="S36" s="64"/>
      <c r="T36" s="64"/>
      <c r="U36" s="66">
        <f t="shared" si="15"/>
        <v>0</v>
      </c>
      <c r="V36" s="44"/>
      <c r="W36" s="54">
        <f t="shared" si="16"/>
        <v>0</v>
      </c>
      <c r="X36" s="66">
        <f>IF('Cover Sheet'!$A$9=References!$A$3,'Annual Budget'!K37,IF('Cover Sheet'!$A$9=References!$A$4,SUM('Annual Budget'!K37,'Annual Budget'!S37),IF('Cover Sheet'!$A$9=References!$A$5,SUM('Annual Budget'!K37,'Annual Budget'!S37,'Annual Budget'!O37),SUM('Annual Budget'!K37,'Annual Budget'!S37,'Annual Budget'!O37,'Annual Budget'!W37))))</f>
        <v>65370</v>
      </c>
      <c r="Y36" s="66">
        <f t="shared" si="17"/>
        <v>65370</v>
      </c>
    </row>
    <row r="37" spans="1:26" ht="12">
      <c r="A37" s="45"/>
      <c r="B37" s="2" t="s">
        <v>34</v>
      </c>
      <c r="C37" s="44"/>
      <c r="D37" s="64"/>
      <c r="E37" s="65"/>
      <c r="F37" s="64"/>
      <c r="G37" s="64"/>
      <c r="H37" s="64"/>
      <c r="I37" s="66">
        <f t="shared" si="12"/>
        <v>0</v>
      </c>
      <c r="J37" s="64"/>
      <c r="K37" s="64"/>
      <c r="L37" s="64"/>
      <c r="M37" s="66">
        <f t="shared" si="13"/>
        <v>0</v>
      </c>
      <c r="N37" s="64"/>
      <c r="O37" s="64"/>
      <c r="P37" s="64"/>
      <c r="Q37" s="66">
        <f t="shared" si="14"/>
        <v>0</v>
      </c>
      <c r="R37" s="64"/>
      <c r="S37" s="64"/>
      <c r="T37" s="64"/>
      <c r="U37" s="66">
        <f t="shared" si="15"/>
        <v>0</v>
      </c>
      <c r="V37" s="44"/>
      <c r="W37" s="54">
        <f t="shared" si="16"/>
        <v>0</v>
      </c>
      <c r="X37" s="66">
        <f>IF('Cover Sheet'!$A$9=References!$A$3,'Annual Budget'!K38,IF('Cover Sheet'!$A$9=References!$A$4,SUM('Annual Budget'!K38,'Annual Budget'!S38),IF('Cover Sheet'!$A$9=References!$A$5,SUM('Annual Budget'!K38,'Annual Budget'!S38,'Annual Budget'!O38),SUM('Annual Budget'!K38,'Annual Budget'!S38,'Annual Budget'!O38,'Annual Budget'!W38))))</f>
        <v>0</v>
      </c>
      <c r="Y37" s="66">
        <f t="shared" si="17"/>
        <v>0</v>
      </c>
    </row>
    <row r="38" spans="1:26" ht="12">
      <c r="A38" s="45"/>
      <c r="B38" s="2" t="s">
        <v>35</v>
      </c>
      <c r="C38" s="44"/>
      <c r="D38" s="64"/>
      <c r="E38" s="65"/>
      <c r="F38" s="64"/>
      <c r="G38" s="64"/>
      <c r="H38" s="64"/>
      <c r="I38" s="66">
        <f t="shared" si="12"/>
        <v>0</v>
      </c>
      <c r="J38" s="64"/>
      <c r="K38" s="64"/>
      <c r="L38" s="64"/>
      <c r="M38" s="66">
        <f t="shared" si="13"/>
        <v>0</v>
      </c>
      <c r="N38" s="64"/>
      <c r="O38" s="64"/>
      <c r="P38" s="64"/>
      <c r="Q38" s="66">
        <f t="shared" si="14"/>
        <v>0</v>
      </c>
      <c r="R38" s="64"/>
      <c r="S38" s="64"/>
      <c r="T38" s="64"/>
      <c r="U38" s="66">
        <f t="shared" si="15"/>
        <v>0</v>
      </c>
      <c r="V38" s="44"/>
      <c r="W38" s="54">
        <f t="shared" si="16"/>
        <v>0</v>
      </c>
      <c r="X38" s="66">
        <f>IF('Cover Sheet'!$A$9=References!$A$3,'Annual Budget'!K39,IF('Cover Sheet'!$A$9=References!$A$4,SUM('Annual Budget'!K39,'Annual Budget'!S39),IF('Cover Sheet'!$A$9=References!$A$5,SUM('Annual Budget'!K39,'Annual Budget'!S39,'Annual Budget'!O39),SUM('Annual Budget'!K39,'Annual Budget'!S39,'Annual Budget'!O39,'Annual Budget'!W39))))</f>
        <v>9000</v>
      </c>
      <c r="Y38" s="66">
        <f t="shared" si="17"/>
        <v>9000</v>
      </c>
    </row>
    <row r="39" spans="1:26" ht="12">
      <c r="A39" s="45"/>
      <c r="B39" s="2" t="s">
        <v>36</v>
      </c>
      <c r="C39" s="44"/>
      <c r="D39" s="64"/>
      <c r="E39" s="65"/>
      <c r="F39" s="64"/>
      <c r="G39" s="64"/>
      <c r="H39" s="64"/>
      <c r="I39" s="66">
        <f t="shared" si="12"/>
        <v>0</v>
      </c>
      <c r="J39" s="64"/>
      <c r="K39" s="64"/>
      <c r="L39" s="64"/>
      <c r="M39" s="66">
        <f t="shared" si="13"/>
        <v>0</v>
      </c>
      <c r="N39" s="64"/>
      <c r="O39" s="64"/>
      <c r="P39" s="64"/>
      <c r="Q39" s="66">
        <f t="shared" si="14"/>
        <v>0</v>
      </c>
      <c r="R39" s="64"/>
      <c r="S39" s="64"/>
      <c r="T39" s="64"/>
      <c r="U39" s="66">
        <f t="shared" si="15"/>
        <v>0</v>
      </c>
      <c r="V39" s="44"/>
      <c r="W39" s="54">
        <f t="shared" si="16"/>
        <v>0</v>
      </c>
      <c r="X39" s="66">
        <f>IF('Cover Sheet'!$A$9=References!$A$3,'Annual Budget'!K40,IF('Cover Sheet'!$A$9=References!$A$4,SUM('Annual Budget'!K40,'Annual Budget'!S40),IF('Cover Sheet'!$A$9=References!$A$5,SUM('Annual Budget'!K40,'Annual Budget'!S40,'Annual Budget'!O40),SUM('Annual Budget'!K40,'Annual Budget'!S40,'Annual Budget'!O40,'Annual Budget'!W40))))</f>
        <v>1386960.2097119999</v>
      </c>
      <c r="Y39" s="66">
        <f t="shared" si="17"/>
        <v>1386960.2097119999</v>
      </c>
    </row>
    <row r="40" spans="1:26" ht="12">
      <c r="A40" s="45"/>
      <c r="B40" s="45" t="s">
        <v>58</v>
      </c>
      <c r="C40" s="44"/>
      <c r="D40" s="64"/>
      <c r="E40" s="65"/>
      <c r="F40" s="64"/>
      <c r="G40" s="64"/>
      <c r="H40" s="64"/>
      <c r="I40" s="66">
        <f>SUM(F40:H40)</f>
        <v>0</v>
      </c>
      <c r="J40" s="64"/>
      <c r="K40" s="64"/>
      <c r="L40" s="64"/>
      <c r="M40" s="66">
        <f>SUM(J40:L40)</f>
        <v>0</v>
      </c>
      <c r="N40" s="64"/>
      <c r="O40" s="64"/>
      <c r="P40" s="64"/>
      <c r="Q40" s="66">
        <f>SUM(N40:P40)</f>
        <v>0</v>
      </c>
      <c r="R40" s="64"/>
      <c r="S40" s="64"/>
      <c r="T40" s="64"/>
      <c r="U40" s="66">
        <f>SUM(R40:T40)</f>
        <v>0</v>
      </c>
      <c r="V40" s="44"/>
      <c r="W40" s="54">
        <f>SUM(I40,M40,Q40,U40)</f>
        <v>0</v>
      </c>
      <c r="X40" s="66">
        <f>IF('Cover Sheet'!$A$9=References!$A$3,'Annual Budget'!K65,IF('Cover Sheet'!$A$9=References!$A$4,SUM('Annual Budget'!K65,'Annual Budget'!S65),IF('Cover Sheet'!$A$9=References!$A$5,SUM('Annual Budget'!K65,'Annual Budget'!S65,'Annual Budget'!O65),SUM('Annual Budget'!K65,'Annual Budget'!S65,'Annual Budget'!O65,'Annual Budget'!W65))))</f>
        <v>691209.72147489409</v>
      </c>
      <c r="Y40" s="66">
        <f>X40-W40</f>
        <v>691209.72147489409</v>
      </c>
    </row>
    <row r="41" spans="1:26" ht="12">
      <c r="A41" s="45"/>
      <c r="B41" s="2" t="s">
        <v>37</v>
      </c>
      <c r="C41" s="44"/>
      <c r="D41" s="64"/>
      <c r="E41" s="65"/>
      <c r="F41" s="64"/>
      <c r="G41" s="64"/>
      <c r="H41" s="64"/>
      <c r="I41" s="66">
        <f t="shared" si="12"/>
        <v>0</v>
      </c>
      <c r="J41" s="64"/>
      <c r="K41" s="64"/>
      <c r="L41" s="64"/>
      <c r="M41" s="66">
        <f t="shared" si="13"/>
        <v>0</v>
      </c>
      <c r="N41" s="64"/>
      <c r="O41" s="64"/>
      <c r="P41" s="64"/>
      <c r="Q41" s="66">
        <f t="shared" si="14"/>
        <v>0</v>
      </c>
      <c r="R41" s="64"/>
      <c r="S41" s="64"/>
      <c r="T41" s="64"/>
      <c r="U41" s="66">
        <f t="shared" si="15"/>
        <v>0</v>
      </c>
      <c r="V41" s="44"/>
      <c r="W41" s="54">
        <f t="shared" si="16"/>
        <v>0</v>
      </c>
      <c r="X41" s="66">
        <f>IF('Cover Sheet'!$A$9=References!$A$3,'Annual Budget'!K41,IF('Cover Sheet'!$A$9=References!$A$4,SUM('Annual Budget'!K41,'Annual Budget'!S41),IF('Cover Sheet'!$A$9=References!$A$5,SUM('Annual Budget'!K41,'Annual Budget'!S41,'Annual Budget'!O41),SUM('Annual Budget'!K41,'Annual Budget'!S41,'Annual Budget'!O41,'Annual Budget'!W41))))</f>
        <v>161200</v>
      </c>
      <c r="Y41" s="66">
        <f t="shared" si="17"/>
        <v>161200</v>
      </c>
    </row>
    <row r="42" spans="1:26" ht="12">
      <c r="A42" s="2"/>
      <c r="B42" s="55" t="s">
        <v>38</v>
      </c>
      <c r="C42" s="44"/>
      <c r="D42" s="56">
        <f>SUM(D35:D41)</f>
        <v>0</v>
      </c>
      <c r="E42" s="57"/>
      <c r="F42" s="56">
        <f>SUM(F35:F41)</f>
        <v>0</v>
      </c>
      <c r="G42" s="56">
        <f>SUM(G35:G41)</f>
        <v>0</v>
      </c>
      <c r="H42" s="56">
        <f>SUM(H35:H41)</f>
        <v>0</v>
      </c>
      <c r="I42" s="56">
        <f t="shared" si="12"/>
        <v>0</v>
      </c>
      <c r="J42" s="56">
        <f>SUM(J35:J41)</f>
        <v>0</v>
      </c>
      <c r="K42" s="56">
        <f>SUM(K35:K41)</f>
        <v>0</v>
      </c>
      <c r="L42" s="56">
        <f>SUM(L35:L41)</f>
        <v>0</v>
      </c>
      <c r="M42" s="56">
        <f t="shared" si="13"/>
        <v>0</v>
      </c>
      <c r="N42" s="56">
        <f>SUM(N35:N41)</f>
        <v>0</v>
      </c>
      <c r="O42" s="56">
        <f>SUM(O35:O41)</f>
        <v>0</v>
      </c>
      <c r="P42" s="56">
        <f>SUM(P35:P41)</f>
        <v>0</v>
      </c>
      <c r="Q42" s="56">
        <f t="shared" si="14"/>
        <v>0</v>
      </c>
      <c r="R42" s="56">
        <f>SUM(R35:R41)</f>
        <v>0</v>
      </c>
      <c r="S42" s="56">
        <f>SUM(S35:S41)</f>
        <v>0</v>
      </c>
      <c r="T42" s="56">
        <f>SUM(T35:T41)</f>
        <v>0</v>
      </c>
      <c r="U42" s="56">
        <f t="shared" si="15"/>
        <v>0</v>
      </c>
      <c r="V42" s="44"/>
      <c r="W42" s="56">
        <f>SUM(W35:W41)</f>
        <v>0</v>
      </c>
      <c r="X42" s="56">
        <f>SUM(X35:X41)</f>
        <v>2348179.931186894</v>
      </c>
      <c r="Y42" s="56">
        <f>X42-W42</f>
        <v>2348179.931186894</v>
      </c>
      <c r="Z42" s="46"/>
    </row>
    <row r="43" spans="1:26" ht="12">
      <c r="A43" s="52"/>
      <c r="B43" s="52"/>
      <c r="C43" s="44"/>
      <c r="D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4"/>
      <c r="W43" s="45"/>
      <c r="X43" s="45"/>
      <c r="Y43" s="45"/>
    </row>
    <row r="44" spans="1:26" ht="12">
      <c r="A44" s="67" t="s">
        <v>39</v>
      </c>
      <c r="B44" s="45"/>
      <c r="C44" s="44"/>
      <c r="D44" s="66"/>
      <c r="E44" s="65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44"/>
      <c r="W44" s="66"/>
      <c r="X44" s="66"/>
      <c r="Y44" s="66"/>
    </row>
    <row r="45" spans="1:26" ht="12">
      <c r="A45" s="45"/>
      <c r="B45" s="45" t="s">
        <v>40</v>
      </c>
      <c r="C45" s="44"/>
      <c r="D45" s="64"/>
      <c r="E45" s="65"/>
      <c r="F45" s="64"/>
      <c r="G45" s="64"/>
      <c r="H45" s="64"/>
      <c r="I45" s="66">
        <f t="shared" ref="I45" si="18">SUM(F45:H45)</f>
        <v>0</v>
      </c>
      <c r="J45" s="64"/>
      <c r="K45" s="64"/>
      <c r="L45" s="64"/>
      <c r="M45" s="66">
        <f t="shared" ref="M45:M50" si="19">SUM(J45:L45)</f>
        <v>0</v>
      </c>
      <c r="N45" s="64"/>
      <c r="O45" s="64"/>
      <c r="P45" s="64"/>
      <c r="Q45" s="66">
        <f t="shared" ref="Q45:Q50" si="20">SUM(N45:P45)</f>
        <v>0</v>
      </c>
      <c r="R45" s="64"/>
      <c r="S45" s="64"/>
      <c r="T45" s="64"/>
      <c r="U45" s="66">
        <f t="shared" ref="U45:U50" si="21">SUM(R45:T45)</f>
        <v>0</v>
      </c>
      <c r="V45" s="44"/>
      <c r="W45" s="54">
        <f t="shared" ref="W45:W49" si="22">SUM(I45,M45,Q45,U45)</f>
        <v>0</v>
      </c>
      <c r="X45" s="66">
        <f>IF('Cover Sheet'!$A$9=References!$A$3,'Annual Budget'!K45,IF('Cover Sheet'!$A$9=References!$A$4,SUM('Annual Budget'!K45,'Annual Budget'!S45),IF('Cover Sheet'!$A$9=References!$A$5,SUM('Annual Budget'!K45,'Annual Budget'!S45,'Annual Budget'!O45),SUM('Annual Budget'!K45,'Annual Budget'!S45,'Annual Budget'!O45,'Annual Budget'!W45))))</f>
        <v>1569506.8900000001</v>
      </c>
      <c r="Y45" s="66">
        <f t="shared" ref="Y45:Y50" si="23">X45-W45</f>
        <v>1569506.8900000001</v>
      </c>
    </row>
    <row r="46" spans="1:26" ht="12">
      <c r="A46" s="45"/>
      <c r="B46" s="45" t="s">
        <v>41</v>
      </c>
      <c r="C46" s="44"/>
      <c r="D46" s="64"/>
      <c r="E46" s="65"/>
      <c r="F46" s="64"/>
      <c r="G46" s="64"/>
      <c r="H46" s="64"/>
      <c r="I46" s="66">
        <f t="shared" ref="I46:I50" si="24">SUM(F46:H46)</f>
        <v>0</v>
      </c>
      <c r="J46" s="64"/>
      <c r="K46" s="64"/>
      <c r="L46" s="64"/>
      <c r="M46" s="66">
        <f t="shared" si="19"/>
        <v>0</v>
      </c>
      <c r="N46" s="64"/>
      <c r="O46" s="64"/>
      <c r="P46" s="64"/>
      <c r="Q46" s="66">
        <f t="shared" si="20"/>
        <v>0</v>
      </c>
      <c r="R46" s="64"/>
      <c r="S46" s="64"/>
      <c r="T46" s="64"/>
      <c r="U46" s="66">
        <f t="shared" si="21"/>
        <v>0</v>
      </c>
      <c r="V46" s="44"/>
      <c r="W46" s="54">
        <f t="shared" si="22"/>
        <v>0</v>
      </c>
      <c r="X46" s="66">
        <f>IF('Cover Sheet'!$A$9=References!$A$3,'Annual Budget'!K46,IF('Cover Sheet'!$A$9=References!$A$4,SUM('Annual Budget'!K46,'Annual Budget'!S46),IF('Cover Sheet'!$A$9=References!$A$5,SUM('Annual Budget'!K46,'Annual Budget'!S46,'Annual Budget'!O46),SUM('Annual Budget'!K46,'Annual Budget'!S46,'Annual Budget'!O46,'Annual Budget'!W46))))</f>
        <v>25200</v>
      </c>
      <c r="Y46" s="66">
        <f t="shared" si="23"/>
        <v>25200</v>
      </c>
    </row>
    <row r="47" spans="1:26" ht="12">
      <c r="A47" s="45"/>
      <c r="B47" s="45" t="s">
        <v>42</v>
      </c>
      <c r="C47" s="44"/>
      <c r="D47" s="64"/>
      <c r="E47" s="65"/>
      <c r="F47" s="64"/>
      <c r="G47" s="64"/>
      <c r="H47" s="64"/>
      <c r="I47" s="66">
        <f t="shared" si="24"/>
        <v>0</v>
      </c>
      <c r="J47" s="64"/>
      <c r="K47" s="64"/>
      <c r="L47" s="64"/>
      <c r="M47" s="66">
        <f t="shared" si="19"/>
        <v>0</v>
      </c>
      <c r="N47" s="64"/>
      <c r="O47" s="64"/>
      <c r="P47" s="64"/>
      <c r="Q47" s="66">
        <f t="shared" si="20"/>
        <v>0</v>
      </c>
      <c r="R47" s="64"/>
      <c r="S47" s="64"/>
      <c r="T47" s="64"/>
      <c r="U47" s="66">
        <f t="shared" si="21"/>
        <v>0</v>
      </c>
      <c r="V47" s="44"/>
      <c r="W47" s="54">
        <f t="shared" si="22"/>
        <v>0</v>
      </c>
      <c r="X47" s="66">
        <f>IF('Cover Sheet'!$A$9=References!$A$3,'Annual Budget'!K47,IF('Cover Sheet'!$A$9=References!$A$4,SUM('Annual Budget'!K47,'Annual Budget'!S47),IF('Cover Sheet'!$A$9=References!$A$5,SUM('Annual Budget'!K47,'Annual Budget'!S47,'Annual Budget'!O47),SUM('Annual Budget'!K47,'Annual Budget'!S47,'Annual Budget'!O47,'Annual Budget'!W47))))</f>
        <v>135000</v>
      </c>
      <c r="Y47" s="66">
        <f t="shared" si="23"/>
        <v>135000</v>
      </c>
    </row>
    <row r="48" spans="1:26" ht="12">
      <c r="A48" s="45"/>
      <c r="B48" s="45" t="s">
        <v>43</v>
      </c>
      <c r="C48" s="44"/>
      <c r="D48" s="64"/>
      <c r="E48" s="65"/>
      <c r="F48" s="64"/>
      <c r="G48" s="64"/>
      <c r="H48" s="64"/>
      <c r="I48" s="66">
        <f t="shared" si="24"/>
        <v>0</v>
      </c>
      <c r="J48" s="64"/>
      <c r="K48" s="64"/>
      <c r="L48" s="64"/>
      <c r="M48" s="66">
        <f t="shared" si="19"/>
        <v>0</v>
      </c>
      <c r="N48" s="64"/>
      <c r="O48" s="64"/>
      <c r="P48" s="64"/>
      <c r="Q48" s="66">
        <f t="shared" si="20"/>
        <v>0</v>
      </c>
      <c r="R48" s="64"/>
      <c r="S48" s="64"/>
      <c r="T48" s="64"/>
      <c r="U48" s="66">
        <f t="shared" si="21"/>
        <v>0</v>
      </c>
      <c r="V48" s="44"/>
      <c r="W48" s="54">
        <f t="shared" si="22"/>
        <v>0</v>
      </c>
      <c r="X48" s="66">
        <f>IF('Cover Sheet'!$A$9=References!$A$3,'Annual Budget'!K48,IF('Cover Sheet'!$A$9=References!$A$4,SUM('Annual Budget'!K48,'Annual Budget'!S48),IF('Cover Sheet'!$A$9=References!$A$5,SUM('Annual Budget'!K48,'Annual Budget'!S48,'Annual Budget'!O48),SUM('Annual Budget'!K48,'Annual Budget'!S48,'Annual Budget'!O48,'Annual Budget'!W48))))</f>
        <v>113000</v>
      </c>
      <c r="Y48" s="66">
        <f t="shared" si="23"/>
        <v>113000</v>
      </c>
    </row>
    <row r="49" spans="1:25" ht="12">
      <c r="A49" s="45"/>
      <c r="B49" s="45" t="s">
        <v>44</v>
      </c>
      <c r="C49" s="44"/>
      <c r="D49" s="64"/>
      <c r="E49" s="65"/>
      <c r="F49" s="64"/>
      <c r="G49" s="64"/>
      <c r="H49" s="64"/>
      <c r="I49" s="66">
        <f t="shared" si="24"/>
        <v>0</v>
      </c>
      <c r="J49" s="64"/>
      <c r="K49" s="64"/>
      <c r="L49" s="64"/>
      <c r="M49" s="66">
        <f t="shared" si="19"/>
        <v>0</v>
      </c>
      <c r="N49" s="64"/>
      <c r="O49" s="64"/>
      <c r="P49" s="64"/>
      <c r="Q49" s="66">
        <f t="shared" si="20"/>
        <v>0</v>
      </c>
      <c r="R49" s="64"/>
      <c r="S49" s="64"/>
      <c r="T49" s="64"/>
      <c r="U49" s="66">
        <f t="shared" si="21"/>
        <v>0</v>
      </c>
      <c r="V49" s="44"/>
      <c r="W49" s="54">
        <f t="shared" si="22"/>
        <v>0</v>
      </c>
      <c r="X49" s="66">
        <f>IF('Cover Sheet'!$A$9=References!$A$3,'Annual Budget'!K49,IF('Cover Sheet'!$A$9=References!$A$4,SUM('Annual Budget'!K49,'Annual Budget'!S49),IF('Cover Sheet'!$A$9=References!$A$5,SUM('Annual Budget'!K49,'Annual Budget'!S49,'Annual Budget'!O49),SUM('Annual Budget'!K49,'Annual Budget'!S49,'Annual Budget'!O49,'Annual Budget'!W49))))</f>
        <v>228800</v>
      </c>
      <c r="Y49" s="66">
        <f t="shared" si="23"/>
        <v>228800</v>
      </c>
    </row>
    <row r="50" spans="1:25" ht="12">
      <c r="A50" s="45"/>
      <c r="B50" s="55" t="s">
        <v>45</v>
      </c>
      <c r="C50" s="44"/>
      <c r="D50" s="56">
        <f>SUM(D45:D49)</f>
        <v>0</v>
      </c>
      <c r="E50" s="57"/>
      <c r="F50" s="56">
        <f>SUM(F45:F49)</f>
        <v>0</v>
      </c>
      <c r="G50" s="56">
        <f>SUM(G45:G49)</f>
        <v>0</v>
      </c>
      <c r="H50" s="56">
        <f>SUM(H45:H49)</f>
        <v>0</v>
      </c>
      <c r="I50" s="56">
        <f t="shared" si="24"/>
        <v>0</v>
      </c>
      <c r="J50" s="56">
        <f>SUM(J45:J49)</f>
        <v>0</v>
      </c>
      <c r="K50" s="56">
        <f>SUM(K45:K49)</f>
        <v>0</v>
      </c>
      <c r="L50" s="56">
        <f>SUM(L45:L49)</f>
        <v>0</v>
      </c>
      <c r="M50" s="56">
        <f t="shared" si="19"/>
        <v>0</v>
      </c>
      <c r="N50" s="56">
        <f>SUM(N45:N49)</f>
        <v>0</v>
      </c>
      <c r="O50" s="56">
        <f>SUM(O45:O49)</f>
        <v>0</v>
      </c>
      <c r="P50" s="56">
        <f>SUM(P45:P49)</f>
        <v>0</v>
      </c>
      <c r="Q50" s="56">
        <f t="shared" si="20"/>
        <v>0</v>
      </c>
      <c r="R50" s="56">
        <f>SUM(R45:R49)</f>
        <v>0</v>
      </c>
      <c r="S50" s="56">
        <f>SUM(S45:S49)</f>
        <v>0</v>
      </c>
      <c r="T50" s="56">
        <f>SUM(T45:T49)</f>
        <v>0</v>
      </c>
      <c r="U50" s="56">
        <f t="shared" si="21"/>
        <v>0</v>
      </c>
      <c r="V50" s="44"/>
      <c r="W50" s="56">
        <f>SUM(W45:W49)</f>
        <v>0</v>
      </c>
      <c r="X50" s="56">
        <f>SUM(X45:X49)</f>
        <v>2071506.8900000001</v>
      </c>
      <c r="Y50" s="56">
        <f t="shared" si="23"/>
        <v>2071506.8900000001</v>
      </c>
    </row>
    <row r="51" spans="1:25" ht="12">
      <c r="A51" s="45"/>
      <c r="B51" s="52"/>
      <c r="C51" s="44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44"/>
      <c r="W51" s="60"/>
      <c r="X51" s="60"/>
      <c r="Y51" s="60"/>
    </row>
    <row r="52" spans="1:25" ht="12">
      <c r="A52" s="67" t="s">
        <v>46</v>
      </c>
      <c r="B52" s="45"/>
      <c r="C52" s="44"/>
      <c r="D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4"/>
      <c r="W52" s="45"/>
      <c r="X52" s="45"/>
      <c r="Y52" s="45"/>
    </row>
    <row r="53" spans="1:25" ht="12">
      <c r="A53" s="45"/>
      <c r="B53" s="45" t="s">
        <v>47</v>
      </c>
      <c r="C53" s="44"/>
      <c r="D53" s="64"/>
      <c r="E53" s="65"/>
      <c r="F53" s="64"/>
      <c r="G53" s="64"/>
      <c r="H53" s="64"/>
      <c r="I53" s="66">
        <f t="shared" ref="I53" si="25">SUM(F53:H53)</f>
        <v>0</v>
      </c>
      <c r="J53" s="64"/>
      <c r="K53" s="64"/>
      <c r="L53" s="64"/>
      <c r="M53" s="66">
        <f t="shared" ref="M53:M60" si="26">SUM(J53:L53)</f>
        <v>0</v>
      </c>
      <c r="N53" s="64"/>
      <c r="O53" s="64"/>
      <c r="P53" s="64"/>
      <c r="Q53" s="66">
        <f t="shared" ref="Q53:Q60" si="27">SUM(N53:P53)</f>
        <v>0</v>
      </c>
      <c r="R53" s="64"/>
      <c r="S53" s="64"/>
      <c r="T53" s="64"/>
      <c r="U53" s="66">
        <f t="shared" ref="U53:U60" si="28">SUM(R53:T53)</f>
        <v>0</v>
      </c>
      <c r="V53" s="44"/>
      <c r="W53" s="54">
        <f t="shared" ref="W53:W59" si="29">SUM(I53,M53,Q53,U53)</f>
        <v>0</v>
      </c>
      <c r="X53" s="66">
        <f>IF('Cover Sheet'!$A$9=References!$A$3,'Annual Budget'!K53,IF('Cover Sheet'!$A$9=References!$A$4,SUM('Annual Budget'!K53,'Annual Budget'!S53),IF('Cover Sheet'!$A$9=References!$A$5,SUM('Annual Budget'!K53,'Annual Budget'!S53,'Annual Budget'!O53),SUM('Annual Budget'!K53,'Annual Budget'!S53,'Annual Budget'!O53,'Annual Budget'!W53))))</f>
        <v>8725</v>
      </c>
      <c r="Y53" s="66">
        <f t="shared" ref="Y53:Y60" si="30">X53-W53</f>
        <v>8725</v>
      </c>
    </row>
    <row r="54" spans="1:25" ht="12">
      <c r="A54" s="45"/>
      <c r="B54" s="45" t="s">
        <v>48</v>
      </c>
      <c r="C54" s="44"/>
      <c r="D54" s="64"/>
      <c r="E54" s="65"/>
      <c r="F54" s="64"/>
      <c r="G54" s="64"/>
      <c r="H54" s="64"/>
      <c r="I54" s="66">
        <f t="shared" ref="I54:I60" si="31">SUM(F54:H54)</f>
        <v>0</v>
      </c>
      <c r="J54" s="64"/>
      <c r="K54" s="64"/>
      <c r="L54" s="64"/>
      <c r="M54" s="66">
        <f t="shared" si="26"/>
        <v>0</v>
      </c>
      <c r="N54" s="64"/>
      <c r="O54" s="64"/>
      <c r="P54" s="64"/>
      <c r="Q54" s="66">
        <f t="shared" si="27"/>
        <v>0</v>
      </c>
      <c r="R54" s="64"/>
      <c r="S54" s="64"/>
      <c r="T54" s="64"/>
      <c r="U54" s="66">
        <f t="shared" si="28"/>
        <v>0</v>
      </c>
      <c r="V54" s="44"/>
      <c r="W54" s="54">
        <f t="shared" si="29"/>
        <v>0</v>
      </c>
      <c r="X54" s="66">
        <f>IF('Cover Sheet'!$A$9=References!$A$3,'Annual Budget'!K54,IF('Cover Sheet'!$A$9=References!$A$4,SUM('Annual Budget'!K54,'Annual Budget'!S54),IF('Cover Sheet'!$A$9=References!$A$5,SUM('Annual Budget'!K54,'Annual Budget'!S54,'Annual Budget'!O54),SUM('Annual Budget'!K54,'Annual Budget'!S54,'Annual Budget'!O54,'Annual Budget'!W54))))</f>
        <v>2200</v>
      </c>
      <c r="Y54" s="66">
        <f t="shared" si="30"/>
        <v>2200</v>
      </c>
    </row>
    <row r="55" spans="1:25" ht="12">
      <c r="A55" s="45"/>
      <c r="B55" s="45" t="s">
        <v>49</v>
      </c>
      <c r="C55" s="44"/>
      <c r="D55" s="64"/>
      <c r="E55" s="65"/>
      <c r="F55" s="64"/>
      <c r="G55" s="64"/>
      <c r="H55" s="64"/>
      <c r="I55" s="66">
        <f t="shared" si="31"/>
        <v>0</v>
      </c>
      <c r="J55" s="64"/>
      <c r="K55" s="64"/>
      <c r="L55" s="64"/>
      <c r="M55" s="66">
        <f t="shared" si="26"/>
        <v>0</v>
      </c>
      <c r="N55" s="64"/>
      <c r="O55" s="64"/>
      <c r="P55" s="64"/>
      <c r="Q55" s="66">
        <f t="shared" si="27"/>
        <v>0</v>
      </c>
      <c r="R55" s="64"/>
      <c r="S55" s="64"/>
      <c r="T55" s="64"/>
      <c r="U55" s="66">
        <f t="shared" si="28"/>
        <v>0</v>
      </c>
      <c r="V55" s="44"/>
      <c r="W55" s="54">
        <f t="shared" si="29"/>
        <v>0</v>
      </c>
      <c r="X55" s="66">
        <f>IF('Cover Sheet'!$A$9=References!$A$3,'Annual Budget'!K55,IF('Cover Sheet'!$A$9=References!$A$4,SUM('Annual Budget'!K55,'Annual Budget'!S55),IF('Cover Sheet'!$A$9=References!$A$5,SUM('Annual Budget'!K55,'Annual Budget'!S55,'Annual Budget'!O55),SUM('Annual Budget'!K55,'Annual Budget'!S55,'Annual Budget'!O55,'Annual Budget'!W55))))</f>
        <v>99720</v>
      </c>
      <c r="Y55" s="66">
        <f t="shared" si="30"/>
        <v>99720</v>
      </c>
    </row>
    <row r="56" spans="1:25" ht="12">
      <c r="A56" s="45"/>
      <c r="B56" s="45" t="s">
        <v>50</v>
      </c>
      <c r="C56" s="44"/>
      <c r="D56" s="64"/>
      <c r="E56" s="65"/>
      <c r="F56" s="64"/>
      <c r="G56" s="64"/>
      <c r="H56" s="64"/>
      <c r="I56" s="66">
        <f t="shared" si="31"/>
        <v>0</v>
      </c>
      <c r="J56" s="64"/>
      <c r="K56" s="64"/>
      <c r="L56" s="64"/>
      <c r="M56" s="66">
        <f t="shared" si="26"/>
        <v>0</v>
      </c>
      <c r="N56" s="64"/>
      <c r="O56" s="64"/>
      <c r="P56" s="64"/>
      <c r="Q56" s="66">
        <f t="shared" si="27"/>
        <v>0</v>
      </c>
      <c r="R56" s="64"/>
      <c r="S56" s="64"/>
      <c r="T56" s="64"/>
      <c r="U56" s="66">
        <f t="shared" si="28"/>
        <v>0</v>
      </c>
      <c r="V56" s="44"/>
      <c r="W56" s="54">
        <f t="shared" si="29"/>
        <v>0</v>
      </c>
      <c r="X56" s="66">
        <f>IF('Cover Sheet'!$A$9=References!$A$3,'Annual Budget'!K56,IF('Cover Sheet'!$A$9=References!$A$4,SUM('Annual Budget'!K56,'Annual Budget'!S56),IF('Cover Sheet'!$A$9=References!$A$5,SUM('Annual Budget'!K56,'Annual Budget'!S56,'Annual Budget'!O56),SUM('Annual Budget'!K56,'Annual Budget'!S56,'Annual Budget'!O56,'Annual Budget'!W56))))</f>
        <v>46810</v>
      </c>
      <c r="Y56" s="66">
        <f t="shared" si="30"/>
        <v>46810</v>
      </c>
    </row>
    <row r="57" spans="1:25" ht="12">
      <c r="A57" s="45"/>
      <c r="B57" s="45" t="s">
        <v>51</v>
      </c>
      <c r="C57" s="44"/>
      <c r="D57" s="64"/>
      <c r="E57" s="65"/>
      <c r="F57" s="64"/>
      <c r="G57" s="64"/>
      <c r="H57" s="64"/>
      <c r="I57" s="66">
        <f t="shared" si="31"/>
        <v>0</v>
      </c>
      <c r="J57" s="64"/>
      <c r="K57" s="64"/>
      <c r="L57" s="64"/>
      <c r="M57" s="66">
        <f t="shared" si="26"/>
        <v>0</v>
      </c>
      <c r="N57" s="64"/>
      <c r="O57" s="64"/>
      <c r="P57" s="64"/>
      <c r="Q57" s="66">
        <f t="shared" si="27"/>
        <v>0</v>
      </c>
      <c r="R57" s="64"/>
      <c r="S57" s="64"/>
      <c r="T57" s="64"/>
      <c r="U57" s="66">
        <f t="shared" si="28"/>
        <v>0</v>
      </c>
      <c r="V57" s="44"/>
      <c r="W57" s="54">
        <f t="shared" si="29"/>
        <v>0</v>
      </c>
      <c r="X57" s="66">
        <f>IF('Cover Sheet'!$A$9=References!$A$3,'Annual Budget'!K57,IF('Cover Sheet'!$A$9=References!$A$4,SUM('Annual Budget'!K57,'Annual Budget'!S57),IF('Cover Sheet'!$A$9=References!$A$5,SUM('Annual Budget'!K57,'Annual Budget'!S57,'Annual Budget'!O57),SUM('Annual Budget'!K57,'Annual Budget'!S57,'Annual Budget'!O57,'Annual Budget'!W57))))</f>
        <v>13000</v>
      </c>
      <c r="Y57" s="66">
        <f t="shared" si="30"/>
        <v>13000</v>
      </c>
    </row>
    <row r="58" spans="1:25" ht="12">
      <c r="A58" s="45"/>
      <c r="B58" s="45" t="s">
        <v>52</v>
      </c>
      <c r="C58" s="44"/>
      <c r="D58" s="64"/>
      <c r="E58" s="65"/>
      <c r="F58" s="64"/>
      <c r="G58" s="64"/>
      <c r="H58" s="64"/>
      <c r="I58" s="66">
        <f t="shared" si="31"/>
        <v>0</v>
      </c>
      <c r="J58" s="64"/>
      <c r="K58" s="64"/>
      <c r="L58" s="64"/>
      <c r="M58" s="66">
        <f t="shared" si="26"/>
        <v>0</v>
      </c>
      <c r="N58" s="64"/>
      <c r="O58" s="64"/>
      <c r="P58" s="64"/>
      <c r="Q58" s="66">
        <f t="shared" si="27"/>
        <v>0</v>
      </c>
      <c r="R58" s="64"/>
      <c r="S58" s="64"/>
      <c r="T58" s="64"/>
      <c r="U58" s="66">
        <f t="shared" si="28"/>
        <v>0</v>
      </c>
      <c r="V58" s="44"/>
      <c r="W58" s="54">
        <f t="shared" si="29"/>
        <v>0</v>
      </c>
      <c r="X58" s="66">
        <f>IF('Cover Sheet'!$A$9=References!$A$3,'Annual Budget'!K58,IF('Cover Sheet'!$A$9=References!$A$4,SUM('Annual Budget'!K58,'Annual Budget'!S58),IF('Cover Sheet'!$A$9=References!$A$5,SUM('Annual Budget'!K58,'Annual Budget'!S58,'Annual Budget'!O58),SUM('Annual Budget'!K58,'Annual Budget'!S58,'Annual Budget'!O58,'Annual Budget'!W58))))</f>
        <v>3500</v>
      </c>
      <c r="Y58" s="66">
        <f t="shared" si="30"/>
        <v>3500</v>
      </c>
    </row>
    <row r="59" spans="1:25" ht="12">
      <c r="A59" s="45"/>
      <c r="B59" s="45" t="s">
        <v>53</v>
      </c>
      <c r="C59" s="44"/>
      <c r="D59" s="64"/>
      <c r="E59" s="65"/>
      <c r="F59" s="64"/>
      <c r="G59" s="64"/>
      <c r="H59" s="64"/>
      <c r="I59" s="66">
        <f t="shared" si="31"/>
        <v>0</v>
      </c>
      <c r="J59" s="64"/>
      <c r="K59" s="64"/>
      <c r="L59" s="64"/>
      <c r="M59" s="66">
        <f t="shared" si="26"/>
        <v>0</v>
      </c>
      <c r="N59" s="64"/>
      <c r="O59" s="64"/>
      <c r="P59" s="64"/>
      <c r="Q59" s="66">
        <f t="shared" si="27"/>
        <v>0</v>
      </c>
      <c r="R59" s="64"/>
      <c r="S59" s="64"/>
      <c r="T59" s="64"/>
      <c r="U59" s="66">
        <f t="shared" si="28"/>
        <v>0</v>
      </c>
      <c r="V59" s="44"/>
      <c r="W59" s="54">
        <f t="shared" si="29"/>
        <v>0</v>
      </c>
      <c r="X59" s="66">
        <f>IF('Cover Sheet'!$A$9=References!$A$3,'Annual Budget'!K59,IF('Cover Sheet'!$A$9=References!$A$4,SUM('Annual Budget'!K59,'Annual Budget'!S59),IF('Cover Sheet'!$A$9=References!$A$5,SUM('Annual Budget'!K59,'Annual Budget'!S59,'Annual Budget'!O59),SUM('Annual Budget'!K59,'Annual Budget'!S59,'Annual Budget'!O59,'Annual Budget'!W59))))</f>
        <v>55400</v>
      </c>
      <c r="Y59" s="66">
        <f t="shared" si="30"/>
        <v>55400</v>
      </c>
    </row>
    <row r="60" spans="1:25" ht="12">
      <c r="A60" s="45"/>
      <c r="B60" s="55" t="s">
        <v>54</v>
      </c>
      <c r="C60" s="44"/>
      <c r="D60" s="56">
        <f>SUM(D53:D59)</f>
        <v>0</v>
      </c>
      <c r="E60" s="57"/>
      <c r="F60" s="56">
        <f>SUM(F53:F59)</f>
        <v>0</v>
      </c>
      <c r="G60" s="56">
        <f t="shared" ref="G60:H60" si="32">SUM(G53:G59)</f>
        <v>0</v>
      </c>
      <c r="H60" s="56">
        <f t="shared" si="32"/>
        <v>0</v>
      </c>
      <c r="I60" s="56">
        <f t="shared" si="31"/>
        <v>0</v>
      </c>
      <c r="J60" s="56">
        <f>SUM(J53:J59)</f>
        <v>0</v>
      </c>
      <c r="K60" s="56">
        <f t="shared" ref="K60" si="33">SUM(K53:K59)</f>
        <v>0</v>
      </c>
      <c r="L60" s="56">
        <f t="shared" ref="L60" si="34">SUM(L53:L59)</f>
        <v>0</v>
      </c>
      <c r="M60" s="56">
        <f t="shared" si="26"/>
        <v>0</v>
      </c>
      <c r="N60" s="56">
        <f>SUM(N53:N59)</f>
        <v>0</v>
      </c>
      <c r="O60" s="56">
        <f t="shared" ref="O60" si="35">SUM(O53:O59)</f>
        <v>0</v>
      </c>
      <c r="P60" s="56">
        <f t="shared" ref="P60" si="36">SUM(P53:P59)</f>
        <v>0</v>
      </c>
      <c r="Q60" s="56">
        <f t="shared" si="27"/>
        <v>0</v>
      </c>
      <c r="R60" s="56">
        <f>SUM(R53:R59)</f>
        <v>0</v>
      </c>
      <c r="S60" s="56">
        <f t="shared" ref="S60" si="37">SUM(S53:S59)</f>
        <v>0</v>
      </c>
      <c r="T60" s="56">
        <f t="shared" ref="T60" si="38">SUM(T53:T59)</f>
        <v>0</v>
      </c>
      <c r="U60" s="56">
        <f t="shared" si="28"/>
        <v>0</v>
      </c>
      <c r="V60" s="44"/>
      <c r="W60" s="56">
        <f>SUM(W53:W59)</f>
        <v>0</v>
      </c>
      <c r="X60" s="56">
        <f>SUM(X53:X59)</f>
        <v>229355</v>
      </c>
      <c r="Y60" s="56">
        <f t="shared" si="30"/>
        <v>229355</v>
      </c>
    </row>
    <row r="61" spans="1:25" ht="12">
      <c r="A61" s="45"/>
      <c r="B61" s="52"/>
      <c r="C61" s="44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44"/>
      <c r="W61" s="60"/>
      <c r="X61" s="60"/>
      <c r="Y61" s="60"/>
    </row>
    <row r="62" spans="1:25" ht="12">
      <c r="A62" s="67" t="s">
        <v>55</v>
      </c>
      <c r="B62" s="45"/>
      <c r="C62" s="44"/>
      <c r="D62" s="66"/>
      <c r="E62" s="65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44"/>
      <c r="W62" s="66"/>
      <c r="X62" s="66"/>
      <c r="Y62" s="66"/>
    </row>
    <row r="63" spans="1:25" ht="12">
      <c r="A63" s="45"/>
      <c r="B63" s="45" t="s">
        <v>56</v>
      </c>
      <c r="C63" s="44"/>
      <c r="D63" s="64"/>
      <c r="E63" s="65"/>
      <c r="F63" s="64"/>
      <c r="G63" s="64"/>
      <c r="H63" s="64"/>
      <c r="I63" s="66">
        <f t="shared" ref="I63:I69" si="39">SUM(F63:H63)</f>
        <v>0</v>
      </c>
      <c r="J63" s="64"/>
      <c r="K63" s="64"/>
      <c r="L63" s="64"/>
      <c r="M63" s="66">
        <f t="shared" ref="M63:M69" si="40">SUM(J63:L63)</f>
        <v>0</v>
      </c>
      <c r="N63" s="64"/>
      <c r="O63" s="64"/>
      <c r="P63" s="64"/>
      <c r="Q63" s="66">
        <f t="shared" ref="Q63:Q69" si="41">SUM(N63:P63)</f>
        <v>0</v>
      </c>
      <c r="R63" s="64"/>
      <c r="S63" s="64"/>
      <c r="T63" s="64"/>
      <c r="U63" s="66">
        <f t="shared" ref="U63:U69" si="42">SUM(R63:T63)</f>
        <v>0</v>
      </c>
      <c r="V63" s="44"/>
      <c r="W63" s="54">
        <f t="shared" ref="W63:W68" si="43">SUM(I63,M63,Q63,U63)</f>
        <v>0</v>
      </c>
      <c r="X63" s="66">
        <f>IF('Cover Sheet'!$A$9=References!$A$3,'Annual Budget'!K63,IF('Cover Sheet'!$A$9=References!$A$4,SUM('Annual Budget'!K63,'Annual Budget'!S63),IF('Cover Sheet'!$A$9=References!$A$5,SUM('Annual Budget'!K63,'Annual Budget'!S63,'Annual Budget'!O63),SUM('Annual Budget'!K63,'Annual Budget'!S63,'Annual Budget'!O63,'Annual Budget'!W63))))</f>
        <v>65484.531000000003</v>
      </c>
      <c r="Y63" s="66">
        <f t="shared" ref="Y63:Y71" si="44">X63-W63</f>
        <v>65484.531000000003</v>
      </c>
    </row>
    <row r="64" spans="1:25" ht="12">
      <c r="A64" s="45"/>
      <c r="B64" s="45" t="s">
        <v>57</v>
      </c>
      <c r="C64" s="44"/>
      <c r="D64" s="64"/>
      <c r="E64" s="65"/>
      <c r="F64" s="64"/>
      <c r="G64" s="64"/>
      <c r="H64" s="64"/>
      <c r="I64" s="66">
        <f>SUM(F64:H64)</f>
        <v>0</v>
      </c>
      <c r="J64" s="64"/>
      <c r="K64" s="64"/>
      <c r="L64" s="64"/>
      <c r="M64" s="66">
        <f>SUM(J64:L64)</f>
        <v>0</v>
      </c>
      <c r="N64" s="64"/>
      <c r="O64" s="64"/>
      <c r="P64" s="64"/>
      <c r="Q64" s="66">
        <f>SUM(N64:P64)</f>
        <v>0</v>
      </c>
      <c r="R64" s="64"/>
      <c r="S64" s="64"/>
      <c r="T64" s="64"/>
      <c r="U64" s="66">
        <f>SUM(R64:T64)</f>
        <v>0</v>
      </c>
      <c r="V64" s="44"/>
      <c r="W64" s="54">
        <f>SUM(I64,M64,Q64,U64)</f>
        <v>0</v>
      </c>
      <c r="X64" s="66">
        <f>IF('Cover Sheet'!$A$9=References!$A$3,'Annual Budget'!K64,IF('Cover Sheet'!$A$9=References!$A$4,SUM('Annual Budget'!K64,'Annual Budget'!S64),IF('Cover Sheet'!$A$9=References!$A$5,SUM('Annual Budget'!K64,'Annual Budget'!S64,'Annual Budget'!O64),SUM('Annual Budget'!K64,'Annual Budget'!S64,'Annual Budget'!O64,'Annual Budget'!W64))))</f>
        <v>0</v>
      </c>
      <c r="Y64" s="66">
        <f>X64-W64</f>
        <v>0</v>
      </c>
    </row>
    <row r="65" spans="1:25" ht="12">
      <c r="A65" s="45"/>
      <c r="B65" s="45" t="s">
        <v>161</v>
      </c>
      <c r="C65" s="44"/>
      <c r="D65" s="64"/>
      <c r="E65" s="65"/>
      <c r="F65" s="64"/>
      <c r="G65" s="64"/>
      <c r="H65" s="64"/>
      <c r="I65" s="66">
        <f t="shared" si="39"/>
        <v>0</v>
      </c>
      <c r="J65" s="64"/>
      <c r="K65" s="64"/>
      <c r="L65" s="64"/>
      <c r="M65" s="66">
        <f t="shared" si="40"/>
        <v>0</v>
      </c>
      <c r="N65" s="64"/>
      <c r="O65" s="64"/>
      <c r="P65" s="64"/>
      <c r="Q65" s="66">
        <f t="shared" si="41"/>
        <v>0</v>
      </c>
      <c r="R65" s="64"/>
      <c r="S65" s="64"/>
      <c r="T65" s="64"/>
      <c r="U65" s="66">
        <f t="shared" si="42"/>
        <v>0</v>
      </c>
      <c r="V65" s="44"/>
      <c r="W65" s="54">
        <f t="shared" si="43"/>
        <v>0</v>
      </c>
      <c r="X65" s="66">
        <f>IF('Cover Sheet'!$A$9=References!$A$3,'Annual Budget'!K66,IF('Cover Sheet'!$A$9=References!$A$4,SUM('Annual Budget'!K66,'Annual Budget'!S66),IF('Cover Sheet'!$A$9=References!$A$5,SUM('Annual Budget'!K66,'Annual Budget'!S66,'Annual Budget'!O66),SUM('Annual Budget'!K66,'Annual Budget'!S66,'Annual Budget'!O66,'Annual Budget'!W66))))</f>
        <v>105334.64130059996</v>
      </c>
      <c r="Y65" s="66">
        <f t="shared" si="44"/>
        <v>105334.64130059996</v>
      </c>
    </row>
    <row r="66" spans="1:25" ht="12">
      <c r="A66" s="45"/>
      <c r="B66" s="45" t="s">
        <v>60</v>
      </c>
      <c r="C66" s="44"/>
      <c r="D66" s="64"/>
      <c r="E66" s="65"/>
      <c r="F66" s="64"/>
      <c r="G66" s="64"/>
      <c r="H66" s="64"/>
      <c r="I66" s="66">
        <f t="shared" si="39"/>
        <v>0</v>
      </c>
      <c r="J66" s="64"/>
      <c r="K66" s="64"/>
      <c r="L66" s="64"/>
      <c r="M66" s="66">
        <f t="shared" si="40"/>
        <v>0</v>
      </c>
      <c r="N66" s="64"/>
      <c r="O66" s="64"/>
      <c r="P66" s="64"/>
      <c r="Q66" s="66">
        <f t="shared" si="41"/>
        <v>0</v>
      </c>
      <c r="R66" s="64"/>
      <c r="S66" s="64"/>
      <c r="T66" s="64"/>
      <c r="U66" s="66">
        <f t="shared" si="42"/>
        <v>0</v>
      </c>
      <c r="V66" s="44"/>
      <c r="W66" s="54">
        <f t="shared" si="43"/>
        <v>0</v>
      </c>
      <c r="X66" s="66">
        <f>IF('Cover Sheet'!$A$9=References!$A$3,'Annual Budget'!K67,IF('Cover Sheet'!$A$9=References!$A$4,SUM('Annual Budget'!K67,'Annual Budget'!S67),IF('Cover Sheet'!$A$9=References!$A$5,SUM('Annual Budget'!K67,'Annual Budget'!S67,'Annual Budget'!O67),SUM('Annual Budget'!K67,'Annual Budget'!S67,'Annual Budget'!O67,'Annual Budget'!W67))))</f>
        <v>1244165.0248729999</v>
      </c>
      <c r="Y66" s="66">
        <f t="shared" si="44"/>
        <v>1244165.0248729999</v>
      </c>
    </row>
    <row r="67" spans="1:25" ht="12">
      <c r="A67" s="45"/>
      <c r="B67" s="45" t="s">
        <v>68</v>
      </c>
      <c r="C67" s="44"/>
      <c r="D67" s="64"/>
      <c r="E67" s="65"/>
      <c r="F67" s="64"/>
      <c r="G67" s="64"/>
      <c r="H67" s="64"/>
      <c r="I67" s="66">
        <f t="shared" si="39"/>
        <v>0</v>
      </c>
      <c r="J67" s="64"/>
      <c r="K67" s="64"/>
      <c r="L67" s="64"/>
      <c r="M67" s="66">
        <f t="shared" si="40"/>
        <v>0</v>
      </c>
      <c r="N67" s="64"/>
      <c r="O67" s="64"/>
      <c r="P67" s="64"/>
      <c r="Q67" s="66">
        <f t="shared" si="41"/>
        <v>0</v>
      </c>
      <c r="R67" s="64"/>
      <c r="S67" s="64"/>
      <c r="T67" s="64"/>
      <c r="U67" s="66">
        <f t="shared" si="42"/>
        <v>0</v>
      </c>
      <c r="V67" s="44"/>
      <c r="W67" s="54">
        <f t="shared" si="43"/>
        <v>0</v>
      </c>
      <c r="X67" s="66">
        <f>IF('Cover Sheet'!$A$9=References!$A$3,'Annual Budget'!K68,IF('Cover Sheet'!$A$9=References!$A$4,SUM('Annual Budget'!K68,'Annual Budget'!S68),IF('Cover Sheet'!$A$9=References!$A$5,SUM('Annual Budget'!K68,'Annual Budget'!S68,'Annual Budget'!O68),SUM('Annual Budget'!K68,'Annual Budget'!S68,'Annual Budget'!O68,'Annual Budget'!W68))))</f>
        <v>5100</v>
      </c>
      <c r="Y67" s="66">
        <f t="shared" si="44"/>
        <v>5100</v>
      </c>
    </row>
    <row r="68" spans="1:25" ht="12">
      <c r="A68" s="45"/>
      <c r="B68" s="45" t="s">
        <v>61</v>
      </c>
      <c r="C68" s="44"/>
      <c r="D68" s="64"/>
      <c r="E68" s="65"/>
      <c r="F68" s="64"/>
      <c r="G68" s="64"/>
      <c r="H68" s="64"/>
      <c r="I68" s="66">
        <f t="shared" si="39"/>
        <v>0</v>
      </c>
      <c r="J68" s="64"/>
      <c r="K68" s="64"/>
      <c r="L68" s="64"/>
      <c r="M68" s="66">
        <f t="shared" si="40"/>
        <v>0</v>
      </c>
      <c r="N68" s="64"/>
      <c r="O68" s="64"/>
      <c r="P68" s="64"/>
      <c r="Q68" s="66">
        <f t="shared" si="41"/>
        <v>0</v>
      </c>
      <c r="R68" s="64"/>
      <c r="S68" s="64"/>
      <c r="T68" s="64"/>
      <c r="U68" s="66">
        <f t="shared" si="42"/>
        <v>0</v>
      </c>
      <c r="V68" s="44"/>
      <c r="W68" s="54">
        <f t="shared" si="43"/>
        <v>0</v>
      </c>
      <c r="X68" s="66">
        <f>IF('Cover Sheet'!$A$9=References!$A$3,'Annual Budget'!K69,IF('Cover Sheet'!$A$9=References!$A$4,SUM('Annual Budget'!K69,'Annual Budget'!S69),IF('Cover Sheet'!$A$9=References!$A$5,SUM('Annual Budget'!K69,'Annual Budget'!S69,'Annual Budget'!O69),SUM('Annual Budget'!K69,'Annual Budget'!S69,'Annual Budget'!O69,'Annual Budget'!W69))))</f>
        <v>166008.08293400001</v>
      </c>
      <c r="Y68" s="66">
        <f t="shared" si="44"/>
        <v>166008.08293400001</v>
      </c>
    </row>
    <row r="69" spans="1:25" ht="12">
      <c r="A69" s="45"/>
      <c r="B69" s="68" t="s">
        <v>62</v>
      </c>
      <c r="C69" s="44"/>
      <c r="D69" s="69">
        <f>SUM(D63:D68)</f>
        <v>0</v>
      </c>
      <c r="E69" s="57"/>
      <c r="F69" s="69">
        <f>SUM(F63:F68)</f>
        <v>0</v>
      </c>
      <c r="G69" s="69">
        <f>SUM(G63:G68)</f>
        <v>0</v>
      </c>
      <c r="H69" s="69">
        <f>SUM(H63:H68)</f>
        <v>0</v>
      </c>
      <c r="I69" s="69">
        <f t="shared" si="39"/>
        <v>0</v>
      </c>
      <c r="J69" s="69">
        <f>SUM(J63:J68)</f>
        <v>0</v>
      </c>
      <c r="K69" s="69">
        <f>SUM(K63:K68)</f>
        <v>0</v>
      </c>
      <c r="L69" s="69">
        <f>SUM(L63:L68)</f>
        <v>0</v>
      </c>
      <c r="M69" s="69">
        <f t="shared" si="40"/>
        <v>0</v>
      </c>
      <c r="N69" s="69">
        <f>SUM(N63:N68)</f>
        <v>0</v>
      </c>
      <c r="O69" s="69">
        <f>SUM(O63:O68)</f>
        <v>0</v>
      </c>
      <c r="P69" s="69">
        <f>SUM(P63:P68)</f>
        <v>0</v>
      </c>
      <c r="Q69" s="69">
        <f t="shared" si="41"/>
        <v>0</v>
      </c>
      <c r="R69" s="69">
        <f>SUM(R63:R68)</f>
        <v>0</v>
      </c>
      <c r="S69" s="69">
        <f>SUM(S63:S68)</f>
        <v>0</v>
      </c>
      <c r="T69" s="69">
        <f>SUM(T63:T68)</f>
        <v>0</v>
      </c>
      <c r="U69" s="69">
        <f t="shared" si="42"/>
        <v>0</v>
      </c>
      <c r="V69" s="44"/>
      <c r="W69" s="69">
        <f>SUM(W63:W68)</f>
        <v>0</v>
      </c>
      <c r="X69" s="69">
        <f>SUM(X63:X68)</f>
        <v>1586092.2801075999</v>
      </c>
      <c r="Y69" s="69">
        <f t="shared" si="44"/>
        <v>1586092.2801075999</v>
      </c>
    </row>
    <row r="70" spans="1:25" ht="12">
      <c r="A70" s="45"/>
      <c r="B70" s="55" t="s">
        <v>63</v>
      </c>
      <c r="C70" s="44"/>
      <c r="D70" s="56">
        <f>D69+D60+D50+D42+D32</f>
        <v>0</v>
      </c>
      <c r="E70" s="57"/>
      <c r="F70" s="56">
        <f t="shared" ref="F70:U70" si="45">F69+F60+F50+F42+F32</f>
        <v>0</v>
      </c>
      <c r="G70" s="56">
        <f t="shared" si="45"/>
        <v>0</v>
      </c>
      <c r="H70" s="56">
        <f t="shared" si="45"/>
        <v>0</v>
      </c>
      <c r="I70" s="56">
        <f t="shared" si="45"/>
        <v>0</v>
      </c>
      <c r="J70" s="56">
        <f t="shared" si="45"/>
        <v>0</v>
      </c>
      <c r="K70" s="56">
        <f t="shared" si="45"/>
        <v>0</v>
      </c>
      <c r="L70" s="56">
        <f t="shared" si="45"/>
        <v>0</v>
      </c>
      <c r="M70" s="56">
        <f t="shared" si="45"/>
        <v>0</v>
      </c>
      <c r="N70" s="56">
        <f t="shared" si="45"/>
        <v>0</v>
      </c>
      <c r="O70" s="56">
        <f t="shared" si="45"/>
        <v>0</v>
      </c>
      <c r="P70" s="56">
        <f t="shared" si="45"/>
        <v>0</v>
      </c>
      <c r="Q70" s="56">
        <f t="shared" si="45"/>
        <v>0</v>
      </c>
      <c r="R70" s="56">
        <f t="shared" si="45"/>
        <v>0</v>
      </c>
      <c r="S70" s="56">
        <f t="shared" si="45"/>
        <v>0</v>
      </c>
      <c r="T70" s="56">
        <f t="shared" si="45"/>
        <v>0</v>
      </c>
      <c r="U70" s="70">
        <f t="shared" si="45"/>
        <v>0</v>
      </c>
      <c r="V70" s="44"/>
      <c r="W70" s="70">
        <f>W69+W60+W50+W42+W32</f>
        <v>0</v>
      </c>
      <c r="X70" s="70">
        <f>X69+X60+X50+X42+X32</f>
        <v>12831697.563831039</v>
      </c>
      <c r="Y70" s="56">
        <f t="shared" si="44"/>
        <v>12831697.563831039</v>
      </c>
    </row>
    <row r="71" spans="1:25" ht="12.75" customHeight="1">
      <c r="A71" s="58" t="s">
        <v>64</v>
      </c>
      <c r="B71" s="55"/>
      <c r="C71" s="44"/>
      <c r="D71" s="56">
        <f>D14-D70</f>
        <v>0</v>
      </c>
      <c r="E71" s="57"/>
      <c r="F71" s="56">
        <f t="shared" ref="F71:U71" si="46">F14-F70</f>
        <v>0</v>
      </c>
      <c r="G71" s="56">
        <f t="shared" si="46"/>
        <v>0</v>
      </c>
      <c r="H71" s="56">
        <f t="shared" si="46"/>
        <v>0</v>
      </c>
      <c r="I71" s="56">
        <f t="shared" si="46"/>
        <v>0</v>
      </c>
      <c r="J71" s="56">
        <f t="shared" si="46"/>
        <v>0</v>
      </c>
      <c r="K71" s="56">
        <f t="shared" si="46"/>
        <v>0</v>
      </c>
      <c r="L71" s="56">
        <f t="shared" si="46"/>
        <v>0</v>
      </c>
      <c r="M71" s="56">
        <f t="shared" si="46"/>
        <v>0</v>
      </c>
      <c r="N71" s="56">
        <f t="shared" si="46"/>
        <v>0</v>
      </c>
      <c r="O71" s="56">
        <f t="shared" si="46"/>
        <v>0</v>
      </c>
      <c r="P71" s="56">
        <f t="shared" si="46"/>
        <v>0</v>
      </c>
      <c r="Q71" s="56">
        <f t="shared" si="46"/>
        <v>0</v>
      </c>
      <c r="R71" s="56">
        <f t="shared" si="46"/>
        <v>0</v>
      </c>
      <c r="S71" s="56">
        <f t="shared" si="46"/>
        <v>0</v>
      </c>
      <c r="T71" s="56">
        <f t="shared" si="46"/>
        <v>0</v>
      </c>
      <c r="U71" s="56">
        <f t="shared" si="46"/>
        <v>0</v>
      </c>
      <c r="V71" s="44"/>
      <c r="W71" s="56">
        <f>W14-W70</f>
        <v>0</v>
      </c>
      <c r="X71" s="56">
        <f>X14-X70</f>
        <v>119110.72956896015</v>
      </c>
      <c r="Y71" s="56">
        <f t="shared" si="44"/>
        <v>119110.72956896015</v>
      </c>
    </row>
    <row r="72" spans="1:25" ht="12.75" customHeight="1">
      <c r="A72" s="58"/>
      <c r="B72" s="52"/>
      <c r="C72" s="44"/>
      <c r="D72" s="71"/>
      <c r="E72" s="57"/>
      <c r="F72" s="71"/>
      <c r="G72" s="71"/>
      <c r="H72" s="71"/>
      <c r="I72" s="57"/>
      <c r="J72" s="71"/>
      <c r="K72" s="71"/>
      <c r="L72" s="71"/>
      <c r="M72" s="57"/>
      <c r="N72" s="71"/>
      <c r="O72" s="71"/>
      <c r="P72" s="71"/>
      <c r="Q72" s="57"/>
      <c r="R72" s="71"/>
      <c r="S72" s="71"/>
      <c r="T72" s="71"/>
      <c r="U72" s="57"/>
      <c r="V72" s="44"/>
      <c r="W72" s="57"/>
      <c r="X72" s="57"/>
      <c r="Y72" s="57"/>
    </row>
    <row r="73" spans="1:25" ht="12.75" customHeight="1">
      <c r="A73" s="45"/>
      <c r="B73" s="45" t="s">
        <v>168</v>
      </c>
      <c r="C73" s="44"/>
      <c r="D73" s="64"/>
      <c r="E73" s="65"/>
      <c r="F73" s="64"/>
      <c r="G73" s="64"/>
      <c r="H73" s="64"/>
      <c r="I73" s="66">
        <f>SUM(F73:H73)</f>
        <v>0</v>
      </c>
      <c r="J73" s="64"/>
      <c r="K73" s="64"/>
      <c r="L73" s="64"/>
      <c r="M73" s="66">
        <f>SUM(J73:L73)</f>
        <v>0</v>
      </c>
      <c r="N73" s="64"/>
      <c r="O73" s="64"/>
      <c r="P73" s="64"/>
      <c r="Q73" s="66">
        <f>SUM(N73:P73)</f>
        <v>0</v>
      </c>
      <c r="R73" s="64"/>
      <c r="S73" s="64"/>
      <c r="T73" s="64"/>
      <c r="U73" s="66">
        <f>SUM(R73:T73)</f>
        <v>0</v>
      </c>
      <c r="V73" s="44"/>
      <c r="W73" s="54">
        <f>SUM(I73,M73,Q73,U73)</f>
        <v>0</v>
      </c>
      <c r="X73" s="54">
        <f>SUM(J73,N73,R73,V73)</f>
        <v>0</v>
      </c>
      <c r="Y73" s="66">
        <f>X73-W73</f>
        <v>0</v>
      </c>
    </row>
    <row r="74" spans="1:25" ht="12.75" customHeight="1">
      <c r="A74" s="45"/>
      <c r="B74" s="45" t="s">
        <v>65</v>
      </c>
      <c r="C74" s="44"/>
      <c r="D74" s="64"/>
      <c r="E74" s="65"/>
      <c r="F74" s="64"/>
      <c r="G74" s="64"/>
      <c r="H74" s="64"/>
      <c r="I74" s="66">
        <f t="shared" ref="I74" si="47">SUM(F74:H74)</f>
        <v>0</v>
      </c>
      <c r="J74" s="64"/>
      <c r="K74" s="64"/>
      <c r="L74" s="64"/>
      <c r="M74" s="66">
        <f t="shared" ref="M74" si="48">SUM(J74:L74)</f>
        <v>0</v>
      </c>
      <c r="N74" s="64"/>
      <c r="O74" s="64"/>
      <c r="P74" s="64"/>
      <c r="Q74" s="66">
        <f t="shared" ref="Q74" si="49">SUM(N74:P74)</f>
        <v>0</v>
      </c>
      <c r="R74" s="64"/>
      <c r="S74" s="64"/>
      <c r="T74" s="64"/>
      <c r="U74" s="66">
        <f t="shared" ref="U74" si="50">SUM(R74:T74)</f>
        <v>0</v>
      </c>
      <c r="V74" s="44"/>
      <c r="W74" s="54">
        <f t="shared" ref="W74:X74" si="51">SUM(I74,M74,Q74,U74)</f>
        <v>0</v>
      </c>
      <c r="X74" s="54">
        <f t="shared" si="51"/>
        <v>0</v>
      </c>
      <c r="Y74" s="66">
        <f t="shared" ref="Y74:Y75" si="52">X74-W74</f>
        <v>0</v>
      </c>
    </row>
    <row r="75" spans="1:25" ht="12">
      <c r="A75" s="58" t="s">
        <v>66</v>
      </c>
      <c r="B75" s="55"/>
      <c r="C75" s="44"/>
      <c r="D75" s="56">
        <f>D71-D74</f>
        <v>0</v>
      </c>
      <c r="E75" s="57"/>
      <c r="F75" s="56">
        <f t="shared" ref="F75:U75" si="53">F71-F74</f>
        <v>0</v>
      </c>
      <c r="G75" s="56">
        <f t="shared" si="53"/>
        <v>0</v>
      </c>
      <c r="H75" s="56">
        <f t="shared" si="53"/>
        <v>0</v>
      </c>
      <c r="I75" s="56">
        <f t="shared" si="53"/>
        <v>0</v>
      </c>
      <c r="J75" s="56">
        <f t="shared" si="53"/>
        <v>0</v>
      </c>
      <c r="K75" s="56">
        <f t="shared" si="53"/>
        <v>0</v>
      </c>
      <c r="L75" s="56">
        <f t="shared" si="53"/>
        <v>0</v>
      </c>
      <c r="M75" s="56">
        <f t="shared" si="53"/>
        <v>0</v>
      </c>
      <c r="N75" s="56">
        <f t="shared" si="53"/>
        <v>0</v>
      </c>
      <c r="O75" s="56">
        <f t="shared" si="53"/>
        <v>0</v>
      </c>
      <c r="P75" s="56">
        <f t="shared" si="53"/>
        <v>0</v>
      </c>
      <c r="Q75" s="56">
        <f t="shared" si="53"/>
        <v>0</v>
      </c>
      <c r="R75" s="56">
        <f t="shared" si="53"/>
        <v>0</v>
      </c>
      <c r="S75" s="56">
        <f t="shared" si="53"/>
        <v>0</v>
      </c>
      <c r="T75" s="56">
        <f t="shared" si="53"/>
        <v>0</v>
      </c>
      <c r="U75" s="56">
        <f t="shared" si="53"/>
        <v>0</v>
      </c>
      <c r="V75" s="44"/>
      <c r="W75" s="56">
        <f>W71-W74</f>
        <v>0</v>
      </c>
      <c r="X75" s="56">
        <f>X71-X74</f>
        <v>119110.72956896015</v>
      </c>
      <c r="Y75" s="79">
        <f t="shared" si="52"/>
        <v>119110.72956896015</v>
      </c>
    </row>
    <row r="77" spans="1:25" ht="12.75" customHeight="1">
      <c r="A77" s="52" t="s">
        <v>162</v>
      </c>
    </row>
    <row r="78" spans="1:25" ht="12.75" customHeight="1">
      <c r="B78" s="42" t="s">
        <v>163</v>
      </c>
      <c r="D78" s="64"/>
      <c r="F78" s="64"/>
      <c r="G78" s="64"/>
      <c r="H78" s="64"/>
      <c r="I78" s="66">
        <f t="shared" ref="I78:I81" si="54">SUM(F78:H78)</f>
        <v>0</v>
      </c>
      <c r="J78" s="64"/>
      <c r="K78" s="64"/>
      <c r="L78" s="64"/>
      <c r="M78" s="66">
        <f t="shared" ref="M78:M81" si="55">SUM(J78:L78)</f>
        <v>0</v>
      </c>
      <c r="N78" s="64"/>
      <c r="O78" s="64"/>
      <c r="P78" s="64"/>
      <c r="Q78" s="66">
        <f t="shared" ref="Q78:Q81" si="56">SUM(N78:P78)</f>
        <v>0</v>
      </c>
      <c r="R78" s="64"/>
      <c r="S78" s="64"/>
      <c r="T78" s="64"/>
      <c r="U78" s="66">
        <f t="shared" ref="U78:U81" si="57">SUM(R78:T78)</f>
        <v>0</v>
      </c>
    </row>
    <row r="79" spans="1:25" ht="12.75" customHeight="1">
      <c r="B79" s="42" t="s">
        <v>164</v>
      </c>
      <c r="D79" s="64"/>
      <c r="F79" s="64"/>
      <c r="G79" s="64"/>
      <c r="H79" s="64"/>
      <c r="I79" s="66">
        <f t="shared" si="54"/>
        <v>0</v>
      </c>
      <c r="J79" s="64"/>
      <c r="K79" s="64"/>
      <c r="L79" s="64"/>
      <c r="M79" s="66">
        <f t="shared" si="55"/>
        <v>0</v>
      </c>
      <c r="N79" s="64"/>
      <c r="O79" s="64"/>
      <c r="P79" s="64"/>
      <c r="Q79" s="66">
        <f t="shared" si="56"/>
        <v>0</v>
      </c>
      <c r="R79" s="64"/>
      <c r="S79" s="64"/>
      <c r="T79" s="64"/>
      <c r="U79" s="66">
        <f t="shared" si="57"/>
        <v>0</v>
      </c>
    </row>
    <row r="80" spans="1:25" ht="12.75" customHeight="1">
      <c r="B80" s="42" t="s">
        <v>165</v>
      </c>
      <c r="D80" s="64"/>
      <c r="F80" s="64"/>
      <c r="G80" s="64"/>
      <c r="H80" s="64"/>
      <c r="I80" s="66">
        <f t="shared" si="54"/>
        <v>0</v>
      </c>
      <c r="J80" s="64"/>
      <c r="K80" s="64"/>
      <c r="L80" s="64"/>
      <c r="M80" s="66">
        <f t="shared" si="55"/>
        <v>0</v>
      </c>
      <c r="N80" s="64"/>
      <c r="O80" s="64"/>
      <c r="P80" s="64"/>
      <c r="Q80" s="66">
        <f t="shared" si="56"/>
        <v>0</v>
      </c>
      <c r="R80" s="64"/>
      <c r="S80" s="64"/>
      <c r="T80" s="64"/>
      <c r="U80" s="66">
        <f t="shared" si="57"/>
        <v>0</v>
      </c>
    </row>
    <row r="81" spans="1:21" ht="12.75" customHeight="1">
      <c r="A81" s="61" t="s">
        <v>166</v>
      </c>
      <c r="D81" s="46">
        <f>SUM(D78:D80,D75)</f>
        <v>0</v>
      </c>
      <c r="F81" s="46">
        <f>SUM(F78:F80,F75)</f>
        <v>0</v>
      </c>
      <c r="G81" s="46">
        <f>SUM(G78:G80,G75)</f>
        <v>0</v>
      </c>
      <c r="H81" s="46">
        <f>SUM(H78:H80,H75)</f>
        <v>0</v>
      </c>
      <c r="I81" s="66">
        <f t="shared" si="54"/>
        <v>0</v>
      </c>
      <c r="J81" s="46">
        <f t="shared" ref="J81:L81" si="58">SUM(J78:J80,J75)</f>
        <v>0</v>
      </c>
      <c r="K81" s="46">
        <f t="shared" si="58"/>
        <v>0</v>
      </c>
      <c r="L81" s="46">
        <f t="shared" si="58"/>
        <v>0</v>
      </c>
      <c r="M81" s="66">
        <f t="shared" si="55"/>
        <v>0</v>
      </c>
      <c r="N81" s="46">
        <f t="shared" ref="N81" si="59">SUM(N78:N80,N75)</f>
        <v>0</v>
      </c>
      <c r="O81" s="46">
        <f t="shared" ref="O81" si="60">SUM(O78:O80,O75)</f>
        <v>0</v>
      </c>
      <c r="P81" s="46">
        <f t="shared" ref="P81" si="61">SUM(P78:P80,P75)</f>
        <v>0</v>
      </c>
      <c r="Q81" s="66">
        <f t="shared" si="56"/>
        <v>0</v>
      </c>
      <c r="R81" s="46">
        <f t="shared" ref="R81" si="62">SUM(R78:R80,R75)</f>
        <v>0</v>
      </c>
      <c r="S81" s="46">
        <f t="shared" ref="S81" si="63">SUM(S78:S80,S75)</f>
        <v>0</v>
      </c>
      <c r="T81" s="46">
        <f t="shared" ref="T81" si="64">SUM(T78:T80,T75)</f>
        <v>0</v>
      </c>
      <c r="U81" s="66">
        <f t="shared" si="57"/>
        <v>0</v>
      </c>
    </row>
  </sheetData>
  <pageMargins left="0.75" right="0.35" top="0.5" bottom="0.5" header="0.5" footer="0.5"/>
  <pageSetup scale="66" orientation="portrait" horizontalDpi="300" verticalDpi="300"/>
  <headerFooter alignWithMargins="0">
    <oddHeader xml:space="preserve">&amp;C&amp;"Arial,Bold"&amp;11
</oddHeader>
    <oddFooter>&amp;RPage 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theme="3" tint="0.39997558519241921"/>
  </sheetPr>
  <dimension ref="A1:J45"/>
  <sheetViews>
    <sheetView showGridLines="0" view="pageBreakPreview" zoomScaleSheetLayoutView="100" workbookViewId="0"/>
  </sheetViews>
  <sheetFormatPr baseColWidth="10" defaultColWidth="9.1640625" defaultRowHeight="12" x14ac:dyDescent="0"/>
  <cols>
    <col min="1" max="1" width="2" style="73" customWidth="1"/>
    <col min="2" max="2" width="9.1640625" style="73"/>
    <col min="3" max="3" width="20.1640625" style="73" customWidth="1"/>
    <col min="4" max="4" width="12.33203125" style="73" customWidth="1"/>
    <col min="5" max="5" width="11.33203125" style="73" customWidth="1"/>
    <col min="6" max="6" width="9.1640625" style="73"/>
    <col min="7" max="7" width="19.6640625" style="73" customWidth="1"/>
    <col min="8" max="8" width="20" style="73" customWidth="1"/>
    <col min="9" max="9" width="25.1640625" style="73" customWidth="1"/>
    <col min="10" max="10" width="27" style="73" customWidth="1"/>
    <col min="11" max="16384" width="9.1640625" style="73"/>
  </cols>
  <sheetData>
    <row r="1" spans="1:10">
      <c r="A1" s="72" t="str">
        <f>'Cover Sheet'!A2</f>
        <v>Democracy Prep Congress Heights PCS</v>
      </c>
    </row>
    <row r="2" spans="1:10">
      <c r="A2" s="42" t="str">
        <f>'Cover Sheet'!A8&amp;" "&amp;'Cover Sheet'!$A$9&amp;" Balance Sheet"</f>
        <v>FY 17-18 1 Balance Sheet</v>
      </c>
    </row>
    <row r="3" spans="1:10">
      <c r="B3" s="115"/>
      <c r="C3" s="115"/>
      <c r="D3" s="115"/>
      <c r="E3" s="115"/>
      <c r="F3" s="115"/>
      <c r="G3" s="115"/>
      <c r="H3" s="80"/>
      <c r="I3" s="80"/>
      <c r="J3" s="80"/>
    </row>
    <row r="4" spans="1:10">
      <c r="B4" s="80"/>
      <c r="C4" s="80"/>
      <c r="D4" s="80"/>
      <c r="E4" s="81" t="s">
        <v>145</v>
      </c>
      <c r="F4" s="82"/>
      <c r="G4" s="81" t="s">
        <v>113</v>
      </c>
      <c r="H4" s="81" t="s">
        <v>114</v>
      </c>
      <c r="I4" s="81" t="s">
        <v>115</v>
      </c>
      <c r="J4" s="81" t="s">
        <v>116</v>
      </c>
    </row>
    <row r="5" spans="1:10" ht="13" thickBot="1">
      <c r="B5" s="80"/>
      <c r="C5" s="80"/>
      <c r="D5" s="80"/>
      <c r="E5" s="83" t="s">
        <v>181</v>
      </c>
      <c r="F5" s="84"/>
      <c r="G5" s="83" t="s">
        <v>117</v>
      </c>
      <c r="H5" s="83" t="s">
        <v>118</v>
      </c>
      <c r="I5" s="83" t="s">
        <v>119</v>
      </c>
      <c r="J5" s="83" t="s">
        <v>120</v>
      </c>
    </row>
    <row r="6" spans="1:10">
      <c r="A6" s="96" t="s">
        <v>121</v>
      </c>
      <c r="B6" s="85"/>
      <c r="C6" s="85"/>
      <c r="E6" s="86"/>
      <c r="F6" s="84"/>
      <c r="G6" s="86"/>
      <c r="H6" s="86"/>
      <c r="I6" s="86"/>
      <c r="J6" s="86"/>
    </row>
    <row r="7" spans="1:10">
      <c r="B7" s="80"/>
      <c r="C7" s="80"/>
      <c r="D7" s="80"/>
      <c r="E7" s="80"/>
      <c r="F7" s="80"/>
      <c r="G7" s="80"/>
      <c r="H7" s="80"/>
      <c r="I7" s="80"/>
      <c r="J7" s="80"/>
    </row>
    <row r="8" spans="1:10">
      <c r="B8" s="93" t="s">
        <v>155</v>
      </c>
      <c r="C8" s="87"/>
      <c r="D8" s="85"/>
      <c r="E8" s="88"/>
      <c r="F8" s="88"/>
      <c r="G8" s="89"/>
      <c r="H8" s="89"/>
      <c r="I8" s="89"/>
      <c r="J8" s="89"/>
    </row>
    <row r="9" spans="1:10">
      <c r="B9" s="97" t="s">
        <v>122</v>
      </c>
      <c r="D9" s="90"/>
      <c r="E9" s="64">
        <v>0</v>
      </c>
      <c r="F9" s="91"/>
      <c r="G9" s="64">
        <v>0</v>
      </c>
      <c r="H9" s="64">
        <v>0</v>
      </c>
      <c r="I9" s="64">
        <v>0</v>
      </c>
      <c r="J9" s="64">
        <v>0</v>
      </c>
    </row>
    <row r="10" spans="1:10">
      <c r="B10" s="97" t="s">
        <v>123</v>
      </c>
      <c r="D10" s="90"/>
      <c r="E10" s="64">
        <v>0</v>
      </c>
      <c r="F10" s="92"/>
      <c r="G10" s="64">
        <v>0</v>
      </c>
      <c r="H10" s="64">
        <v>0</v>
      </c>
      <c r="I10" s="64">
        <v>0</v>
      </c>
      <c r="J10" s="64">
        <v>0</v>
      </c>
    </row>
    <row r="11" spans="1:10">
      <c r="B11" s="97" t="s">
        <v>142</v>
      </c>
      <c r="D11" s="90"/>
      <c r="E11" s="64">
        <v>0</v>
      </c>
      <c r="F11" s="92"/>
      <c r="G11" s="64">
        <v>0</v>
      </c>
      <c r="H11" s="64">
        <v>0</v>
      </c>
      <c r="I11" s="64">
        <v>0</v>
      </c>
      <c r="J11" s="64">
        <v>0</v>
      </c>
    </row>
    <row r="12" spans="1:10">
      <c r="B12" s="97" t="s">
        <v>141</v>
      </c>
      <c r="D12" s="90"/>
      <c r="E12" s="64">
        <v>0</v>
      </c>
      <c r="F12" s="89"/>
      <c r="G12" s="64">
        <v>0</v>
      </c>
      <c r="H12" s="64">
        <v>0</v>
      </c>
      <c r="I12" s="64">
        <v>0</v>
      </c>
      <c r="J12" s="64">
        <v>0</v>
      </c>
    </row>
    <row r="13" spans="1:10">
      <c r="B13" s="93" t="s">
        <v>124</v>
      </c>
      <c r="E13" s="99">
        <f>SUM(E9:E12)</f>
        <v>0</v>
      </c>
      <c r="F13" s="89"/>
      <c r="G13" s="99">
        <f>SUM(G9:G12)</f>
        <v>0</v>
      </c>
      <c r="H13" s="99">
        <f>SUM(H9:H12)</f>
        <v>0</v>
      </c>
      <c r="I13" s="99">
        <f>SUM(I9:I12)</f>
        <v>0</v>
      </c>
      <c r="J13" s="99">
        <f>SUM(J9:J12)</f>
        <v>0</v>
      </c>
    </row>
    <row r="14" spans="1:10">
      <c r="B14" s="80"/>
      <c r="C14" s="80"/>
      <c r="D14" s="80"/>
      <c r="E14" s="80"/>
      <c r="F14" s="80"/>
      <c r="G14" s="80"/>
      <c r="H14" s="80"/>
      <c r="I14" s="80"/>
      <c r="J14" s="80"/>
    </row>
    <row r="15" spans="1:10">
      <c r="B15" s="96" t="s">
        <v>125</v>
      </c>
      <c r="C15" s="90"/>
      <c r="D15" s="90"/>
      <c r="E15" s="64">
        <v>0</v>
      </c>
      <c r="F15" s="91"/>
      <c r="G15" s="64">
        <v>0</v>
      </c>
      <c r="H15" s="64">
        <v>0</v>
      </c>
      <c r="I15" s="64">
        <v>0</v>
      </c>
      <c r="J15" s="64">
        <v>0</v>
      </c>
    </row>
    <row r="16" spans="1:10">
      <c r="B16" s="80"/>
      <c r="C16" s="80"/>
      <c r="D16" s="80"/>
      <c r="E16" s="80"/>
      <c r="F16" s="80"/>
      <c r="G16" s="80"/>
      <c r="H16" s="80"/>
      <c r="I16" s="80"/>
      <c r="J16" s="80"/>
    </row>
    <row r="17" spans="1:10">
      <c r="B17" s="96" t="s">
        <v>126</v>
      </c>
      <c r="C17" s="90"/>
      <c r="D17" s="90"/>
      <c r="E17" s="64">
        <v>0</v>
      </c>
      <c r="F17" s="91"/>
      <c r="G17" s="64">
        <v>0</v>
      </c>
      <c r="H17" s="64">
        <v>0</v>
      </c>
      <c r="I17" s="64">
        <v>0</v>
      </c>
      <c r="J17" s="64">
        <v>0</v>
      </c>
    </row>
    <row r="18" spans="1:10">
      <c r="B18" s="80"/>
      <c r="C18" s="80"/>
      <c r="D18" s="80"/>
      <c r="E18" s="80"/>
      <c r="F18" s="80"/>
      <c r="G18" s="80"/>
      <c r="H18" s="80"/>
      <c r="I18" s="80"/>
      <c r="J18" s="80"/>
    </row>
    <row r="19" spans="1:10" ht="13" thickBot="1">
      <c r="A19" s="93" t="s">
        <v>127</v>
      </c>
      <c r="B19" s="80"/>
      <c r="C19" s="90"/>
      <c r="E19" s="100">
        <f>E13+E15+E17</f>
        <v>0</v>
      </c>
      <c r="F19" s="92"/>
      <c r="G19" s="100">
        <f>G13+G15+G17</f>
        <v>0</v>
      </c>
      <c r="H19" s="100">
        <f>H13+H15+H17</f>
        <v>0</v>
      </c>
      <c r="I19" s="100">
        <f>I13+I15+I17</f>
        <v>0</v>
      </c>
      <c r="J19" s="100">
        <f>J13+J15+J17</f>
        <v>0</v>
      </c>
    </row>
    <row r="20" spans="1:10" ht="13" thickTop="1">
      <c r="B20" s="80"/>
      <c r="C20" s="80"/>
      <c r="D20" s="80"/>
      <c r="E20" s="80"/>
      <c r="F20" s="80"/>
      <c r="G20" s="80"/>
      <c r="H20" s="80"/>
      <c r="I20" s="80"/>
      <c r="J20" s="80"/>
    </row>
    <row r="21" spans="1:10" ht="15" customHeight="1">
      <c r="A21" s="96" t="s">
        <v>128</v>
      </c>
      <c r="B21" s="85"/>
      <c r="C21" s="85"/>
      <c r="E21" s="94"/>
      <c r="F21" s="94"/>
      <c r="G21" s="94"/>
      <c r="H21" s="94"/>
      <c r="I21" s="94"/>
      <c r="J21" s="94"/>
    </row>
    <row r="22" spans="1:10">
      <c r="B22" s="80"/>
      <c r="C22" s="80"/>
      <c r="D22" s="80"/>
      <c r="E22" s="80"/>
      <c r="F22" s="80"/>
      <c r="G22" s="80"/>
      <c r="H22" s="80"/>
      <c r="I22" s="80"/>
      <c r="J22" s="80"/>
    </row>
    <row r="23" spans="1:10">
      <c r="B23" s="93" t="s">
        <v>156</v>
      </c>
      <c r="C23" s="95"/>
      <c r="D23" s="95"/>
      <c r="E23" s="89"/>
      <c r="F23" s="89"/>
      <c r="G23" s="89"/>
      <c r="H23" s="89"/>
      <c r="I23" s="89"/>
      <c r="J23" s="89"/>
    </row>
    <row r="24" spans="1:10">
      <c r="B24" s="97" t="s">
        <v>130</v>
      </c>
      <c r="D24" s="90"/>
      <c r="E24" s="64">
        <v>0</v>
      </c>
      <c r="F24" s="91"/>
      <c r="G24" s="64">
        <v>0</v>
      </c>
      <c r="H24" s="64">
        <v>0</v>
      </c>
      <c r="I24" s="64">
        <v>0</v>
      </c>
      <c r="J24" s="64">
        <v>0</v>
      </c>
    </row>
    <row r="25" spans="1:10">
      <c r="B25" s="97" t="s">
        <v>129</v>
      </c>
      <c r="D25" s="90"/>
      <c r="E25" s="64">
        <v>0</v>
      </c>
      <c r="F25" s="89"/>
      <c r="G25" s="64">
        <v>0</v>
      </c>
      <c r="H25" s="64">
        <v>0</v>
      </c>
      <c r="I25" s="64">
        <v>0</v>
      </c>
      <c r="J25" s="64">
        <v>0</v>
      </c>
    </row>
    <row r="26" spans="1:10">
      <c r="B26" s="97" t="s">
        <v>138</v>
      </c>
      <c r="D26" s="90"/>
      <c r="E26" s="64">
        <v>0</v>
      </c>
      <c r="F26" s="89"/>
      <c r="G26" s="64">
        <v>0</v>
      </c>
      <c r="H26" s="64">
        <v>0</v>
      </c>
      <c r="I26" s="64">
        <v>0</v>
      </c>
      <c r="J26" s="64">
        <v>0</v>
      </c>
    </row>
    <row r="27" spans="1:10">
      <c r="B27" s="97" t="s">
        <v>131</v>
      </c>
      <c r="D27" s="90"/>
      <c r="E27" s="64">
        <v>0</v>
      </c>
      <c r="F27" s="89"/>
      <c r="G27" s="64">
        <v>0</v>
      </c>
      <c r="H27" s="64">
        <v>0</v>
      </c>
      <c r="I27" s="64">
        <v>0</v>
      </c>
      <c r="J27" s="64">
        <v>0</v>
      </c>
    </row>
    <row r="28" spans="1:10">
      <c r="B28" s="97" t="s">
        <v>140</v>
      </c>
      <c r="D28" s="90"/>
      <c r="E28" s="64">
        <v>0</v>
      </c>
      <c r="F28" s="89"/>
      <c r="G28" s="64">
        <v>0</v>
      </c>
      <c r="H28" s="64">
        <v>0</v>
      </c>
      <c r="I28" s="64">
        <v>0</v>
      </c>
      <c r="J28" s="64">
        <v>0</v>
      </c>
    </row>
    <row r="29" spans="1:10">
      <c r="B29" s="93" t="s">
        <v>132</v>
      </c>
      <c r="E29" s="99">
        <f>SUM(E24:E28)</f>
        <v>0</v>
      </c>
      <c r="F29" s="89"/>
      <c r="G29" s="99">
        <f t="shared" ref="G29:J29" si="0">SUM(G24:G28)</f>
        <v>0</v>
      </c>
      <c r="H29" s="99">
        <f t="shared" si="0"/>
        <v>0</v>
      </c>
      <c r="I29" s="99">
        <f t="shared" si="0"/>
        <v>0</v>
      </c>
      <c r="J29" s="99">
        <f t="shared" si="0"/>
        <v>0</v>
      </c>
    </row>
    <row r="30" spans="1:10">
      <c r="B30" s="93"/>
      <c r="E30" s="89"/>
      <c r="F30" s="89"/>
      <c r="G30" s="89"/>
      <c r="H30" s="89"/>
      <c r="I30" s="89"/>
      <c r="J30" s="89"/>
    </row>
    <row r="31" spans="1:10">
      <c r="B31" s="96" t="s">
        <v>157</v>
      </c>
      <c r="C31" s="80"/>
      <c r="D31" s="80"/>
      <c r="E31" s="80"/>
      <c r="F31" s="80"/>
      <c r="G31" s="80"/>
      <c r="H31" s="80"/>
      <c r="I31" s="80"/>
      <c r="J31" s="80"/>
    </row>
    <row r="32" spans="1:10">
      <c r="B32" s="97" t="s">
        <v>158</v>
      </c>
      <c r="D32" s="80"/>
      <c r="E32" s="64">
        <v>0</v>
      </c>
      <c r="F32" s="91"/>
      <c r="G32" s="64">
        <v>0</v>
      </c>
      <c r="H32" s="64">
        <v>0</v>
      </c>
      <c r="I32" s="64">
        <v>0</v>
      </c>
      <c r="J32" s="64">
        <v>0</v>
      </c>
    </row>
    <row r="33" spans="1:10">
      <c r="B33" s="97" t="s">
        <v>159</v>
      </c>
      <c r="D33" s="80"/>
      <c r="E33" s="64">
        <v>0</v>
      </c>
      <c r="F33" s="89"/>
      <c r="G33" s="64">
        <v>0</v>
      </c>
      <c r="H33" s="64">
        <v>0</v>
      </c>
      <c r="I33" s="64">
        <v>0</v>
      </c>
      <c r="J33" s="64">
        <v>0</v>
      </c>
    </row>
    <row r="34" spans="1:10">
      <c r="B34" s="93" t="s">
        <v>139</v>
      </c>
      <c r="D34" s="90"/>
      <c r="E34" s="99">
        <f>SUM(E32:E33)</f>
        <v>0</v>
      </c>
      <c r="F34" s="89"/>
      <c r="G34" s="99">
        <f t="shared" ref="G34:J34" si="1">SUM(G32:G33)</f>
        <v>0</v>
      </c>
      <c r="H34" s="99">
        <f t="shared" si="1"/>
        <v>0</v>
      </c>
      <c r="I34" s="99">
        <f t="shared" si="1"/>
        <v>0</v>
      </c>
      <c r="J34" s="99">
        <f t="shared" si="1"/>
        <v>0</v>
      </c>
    </row>
    <row r="35" spans="1:10">
      <c r="B35" s="80"/>
      <c r="C35" s="80"/>
      <c r="D35" s="80"/>
      <c r="E35" s="80"/>
      <c r="F35" s="80"/>
      <c r="G35" s="80"/>
      <c r="H35" s="80"/>
      <c r="I35" s="80"/>
      <c r="J35" s="80"/>
    </row>
    <row r="36" spans="1:10" ht="15">
      <c r="B36" s="93" t="s">
        <v>133</v>
      </c>
      <c r="C36" s="80"/>
      <c r="E36" s="101">
        <f>E29+E34</f>
        <v>0</v>
      </c>
      <c r="F36" s="94"/>
      <c r="G36" s="101">
        <f>G29+G34</f>
        <v>0</v>
      </c>
      <c r="H36" s="101">
        <f>H29+H34</f>
        <v>0</v>
      </c>
      <c r="I36" s="101">
        <f>I29+I34</f>
        <v>0</v>
      </c>
      <c r="J36" s="101">
        <f>J29+J34</f>
        <v>0</v>
      </c>
    </row>
    <row r="37" spans="1:10">
      <c r="B37" s="80"/>
      <c r="C37" s="80"/>
      <c r="D37" s="80"/>
      <c r="E37" s="80"/>
      <c r="F37" s="80"/>
      <c r="G37" s="80"/>
      <c r="H37" s="80"/>
      <c r="I37" s="80"/>
      <c r="J37" s="80"/>
    </row>
    <row r="38" spans="1:10">
      <c r="B38" s="98" t="s">
        <v>160</v>
      </c>
      <c r="C38" s="95"/>
      <c r="D38" s="95"/>
      <c r="E38" s="89"/>
      <c r="F38" s="89"/>
      <c r="G38" s="94"/>
      <c r="H38" s="94"/>
      <c r="I38" s="94"/>
      <c r="J38" s="94"/>
    </row>
    <row r="39" spans="1:10">
      <c r="B39" s="97" t="s">
        <v>134</v>
      </c>
      <c r="D39" s="95"/>
      <c r="E39" s="64">
        <v>0</v>
      </c>
      <c r="F39" s="89"/>
      <c r="G39" s="64">
        <v>0</v>
      </c>
      <c r="H39" s="64">
        <v>0</v>
      </c>
      <c r="I39" s="64">
        <v>0</v>
      </c>
      <c r="J39" s="64">
        <v>0</v>
      </c>
    </row>
    <row r="40" spans="1:10">
      <c r="B40" s="97" t="s">
        <v>135</v>
      </c>
      <c r="D40" s="95"/>
      <c r="E40" s="64">
        <v>0</v>
      </c>
      <c r="F40" s="89"/>
      <c r="G40" s="64">
        <v>0</v>
      </c>
      <c r="H40" s="64">
        <v>0</v>
      </c>
      <c r="I40" s="64">
        <v>0</v>
      </c>
      <c r="J40" s="64">
        <v>0</v>
      </c>
    </row>
    <row r="41" spans="1:10">
      <c r="B41" s="97" t="s">
        <v>167</v>
      </c>
      <c r="D41" s="95"/>
      <c r="E41" s="111">
        <v>0</v>
      </c>
      <c r="F41" s="89"/>
      <c r="G41" s="111">
        <v>0</v>
      </c>
      <c r="H41" s="111">
        <v>0</v>
      </c>
      <c r="I41" s="111">
        <v>0</v>
      </c>
      <c r="J41" s="111">
        <v>0</v>
      </c>
    </row>
    <row r="42" spans="1:10" ht="15">
      <c r="B42" s="93" t="s">
        <v>136</v>
      </c>
      <c r="C42" s="90"/>
      <c r="E42" s="102">
        <f>SUM(E39:E41)</f>
        <v>0</v>
      </c>
      <c r="F42" s="89"/>
      <c r="G42" s="102">
        <f>SUM(G39:G41)</f>
        <v>0</v>
      </c>
      <c r="H42" s="102">
        <f>SUM(H39:H41)</f>
        <v>0</v>
      </c>
      <c r="I42" s="102">
        <f>SUM(I39:I41)</f>
        <v>0</v>
      </c>
      <c r="J42" s="102">
        <f>SUM(J39:J41)</f>
        <v>0</v>
      </c>
    </row>
    <row r="43" spans="1:10">
      <c r="B43" s="80"/>
      <c r="C43" s="80"/>
      <c r="D43" s="80"/>
      <c r="E43" s="80"/>
      <c r="F43" s="80"/>
      <c r="G43" s="80"/>
      <c r="H43" s="80"/>
      <c r="I43" s="80"/>
      <c r="J43" s="80"/>
    </row>
    <row r="44" spans="1:10" ht="13" thickBot="1">
      <c r="A44" s="93" t="s">
        <v>137</v>
      </c>
      <c r="B44" s="80"/>
      <c r="C44" s="90"/>
      <c r="E44" s="103">
        <f>E36+E42</f>
        <v>0</v>
      </c>
      <c r="F44" s="89"/>
      <c r="G44" s="103">
        <f>G36+G42</f>
        <v>0</v>
      </c>
      <c r="H44" s="103">
        <f>H36+H42</f>
        <v>0</v>
      </c>
      <c r="I44" s="103">
        <f>I36+I42</f>
        <v>0</v>
      </c>
      <c r="J44" s="103">
        <f>J36+J42</f>
        <v>0</v>
      </c>
    </row>
    <row r="45" spans="1:10" ht="13" thickTop="1">
      <c r="B45" s="80"/>
      <c r="C45" s="90"/>
      <c r="D45" s="95"/>
      <c r="E45" s="89"/>
      <c r="F45" s="89"/>
      <c r="G45" s="94"/>
      <c r="H45" s="94"/>
      <c r="I45" s="94"/>
      <c r="J45" s="94"/>
    </row>
  </sheetData>
  <mergeCells count="1">
    <mergeCell ref="B3:G3"/>
  </mergeCells>
  <pageMargins left="0.7" right="0.7" top="0.75" bottom="0.75" header="0.3" footer="0.3"/>
  <pageSetup scale="61" orientation="landscape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6"/>
  <sheetViews>
    <sheetView workbookViewId="0">
      <selection activeCell="B13" sqref="B13"/>
    </sheetView>
  </sheetViews>
  <sheetFormatPr baseColWidth="10" defaultColWidth="8.83203125" defaultRowHeight="14" x14ac:dyDescent="0"/>
  <cols>
    <col min="1" max="1" width="16.1640625" bestFit="1" customWidth="1"/>
  </cols>
  <sheetData>
    <row r="2" spans="1:1">
      <c r="A2" t="s">
        <v>146</v>
      </c>
    </row>
    <row r="3" spans="1:1">
      <c r="A3" t="s">
        <v>147</v>
      </c>
    </row>
    <row r="4" spans="1:1">
      <c r="A4" t="s">
        <v>148</v>
      </c>
    </row>
    <row r="5" spans="1:1">
      <c r="A5" t="s">
        <v>149</v>
      </c>
    </row>
    <row r="6" spans="1:1">
      <c r="A6" t="s">
        <v>150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 Sheet</vt:lpstr>
      <vt:lpstr>Enrollment</vt:lpstr>
      <vt:lpstr>Annual Budget</vt:lpstr>
      <vt:lpstr>Statement of Activites</vt:lpstr>
      <vt:lpstr>Statement of Financial Position</vt:lpstr>
      <vt:lpstr>References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 PCSB</dc:creator>
  <cp:lastModifiedBy>Ben Feit</cp:lastModifiedBy>
  <cp:lastPrinted>2015-03-10T20:29:00Z</cp:lastPrinted>
  <dcterms:created xsi:type="dcterms:W3CDTF">2015-03-09T19:17:40Z</dcterms:created>
  <dcterms:modified xsi:type="dcterms:W3CDTF">2017-05-30T00:36:26Z</dcterms:modified>
</cp:coreProperties>
</file>