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gonzalez\Desktop\"/>
    </mc:Choice>
  </mc:AlternateContent>
  <bookViews>
    <workbookView xWindow="15000" yWindow="3195" windowWidth="8040" windowHeight="6000" firstSheet="2" activeTab="2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54" i="5" l="1"/>
  <c r="T55" i="5"/>
  <c r="T56" i="5"/>
  <c r="T57" i="5"/>
  <c r="T58" i="5"/>
  <c r="W51" i="5"/>
  <c r="Y51" i="5"/>
  <c r="W52" i="5"/>
  <c r="Y52" i="5"/>
  <c r="H8" i="5"/>
  <c r="H9" i="5"/>
  <c r="H10" i="5"/>
  <c r="H11" i="5"/>
  <c r="H12" i="5"/>
  <c r="H13" i="5"/>
  <c r="H14" i="5"/>
  <c r="H15" i="5"/>
  <c r="H7" i="5"/>
  <c r="W55" i="5" l="1"/>
  <c r="Y55" i="5" s="1"/>
  <c r="W53" i="5"/>
  <c r="Y53" i="5" s="1"/>
  <c r="W56" i="5"/>
  <c r="Y56" i="5" s="1"/>
  <c r="W54" i="5"/>
  <c r="Y54" i="5" s="1"/>
  <c r="R58" i="5" l="1"/>
  <c r="Q58" i="5"/>
  <c r="P58" i="5"/>
  <c r="R53" i="5"/>
  <c r="Q53" i="5"/>
  <c r="P53" i="5"/>
  <c r="R52" i="5"/>
  <c r="Q52" i="5"/>
  <c r="P52" i="5"/>
  <c r="R51" i="5"/>
  <c r="Q51" i="5"/>
  <c r="P51" i="5"/>
  <c r="R50" i="5"/>
  <c r="Q50" i="5"/>
  <c r="P50" i="5"/>
  <c r="R49" i="5"/>
  <c r="Q49" i="5"/>
  <c r="P49" i="5"/>
  <c r="R48" i="5"/>
  <c r="Q48" i="5"/>
  <c r="P48" i="5"/>
  <c r="R47" i="5"/>
  <c r="Q47" i="5"/>
  <c r="P47" i="5"/>
  <c r="N58" i="5"/>
  <c r="M58" i="5"/>
  <c r="L58" i="5"/>
  <c r="N53" i="5"/>
  <c r="M53" i="5"/>
  <c r="L53" i="5"/>
  <c r="N52" i="5"/>
  <c r="M52" i="5"/>
  <c r="L52" i="5"/>
  <c r="N51" i="5"/>
  <c r="M51" i="5"/>
  <c r="L51" i="5"/>
  <c r="N50" i="5"/>
  <c r="M50" i="5"/>
  <c r="L50" i="5"/>
  <c r="N49" i="5"/>
  <c r="M49" i="5"/>
  <c r="L49" i="5"/>
  <c r="N48" i="5"/>
  <c r="M48" i="5"/>
  <c r="L48" i="5"/>
  <c r="N47" i="5"/>
  <c r="M47" i="5"/>
  <c r="L47" i="5"/>
  <c r="J58" i="5"/>
  <c r="I58" i="5"/>
  <c r="H58" i="5"/>
  <c r="J53" i="5"/>
  <c r="I53" i="5"/>
  <c r="H53" i="5"/>
  <c r="J52" i="5"/>
  <c r="I52" i="5"/>
  <c r="H52" i="5"/>
  <c r="J51" i="5"/>
  <c r="I51" i="5"/>
  <c r="H51" i="5"/>
  <c r="J50" i="5"/>
  <c r="I50" i="5"/>
  <c r="H50" i="5"/>
  <c r="J49" i="5"/>
  <c r="I49" i="5"/>
  <c r="H49" i="5"/>
  <c r="J48" i="5"/>
  <c r="I48" i="5"/>
  <c r="H48" i="5"/>
  <c r="J47" i="5"/>
  <c r="I47" i="5"/>
  <c r="H47" i="5"/>
  <c r="H54" i="5"/>
  <c r="H57" i="5"/>
  <c r="H56" i="5"/>
  <c r="P39" i="5"/>
  <c r="Q39" i="5"/>
  <c r="R39" i="5"/>
  <c r="P40" i="5"/>
  <c r="Q40" i="5"/>
  <c r="R40" i="5"/>
  <c r="P41" i="5"/>
  <c r="Q41" i="5"/>
  <c r="R41" i="5"/>
  <c r="P42" i="5"/>
  <c r="Q42" i="5"/>
  <c r="R42" i="5"/>
  <c r="P43" i="5"/>
  <c r="Q43" i="5"/>
  <c r="R43" i="5"/>
  <c r="R38" i="5"/>
  <c r="Q38" i="5"/>
  <c r="P38" i="5"/>
  <c r="L39" i="5"/>
  <c r="M39" i="5"/>
  <c r="N39" i="5"/>
  <c r="L40" i="5"/>
  <c r="M40" i="5"/>
  <c r="N40" i="5"/>
  <c r="L41" i="5"/>
  <c r="M41" i="5"/>
  <c r="N41" i="5"/>
  <c r="L42" i="5"/>
  <c r="M42" i="5"/>
  <c r="N42" i="5"/>
  <c r="L43" i="5"/>
  <c r="M43" i="5"/>
  <c r="N43" i="5"/>
  <c r="N38" i="5"/>
  <c r="M38" i="5"/>
  <c r="L38" i="5"/>
  <c r="H39" i="5"/>
  <c r="I39" i="5"/>
  <c r="J39" i="5"/>
  <c r="H40" i="5"/>
  <c r="I40" i="5"/>
  <c r="J40" i="5"/>
  <c r="H41" i="5"/>
  <c r="I41" i="5"/>
  <c r="J41" i="5"/>
  <c r="H42" i="5"/>
  <c r="I42" i="5"/>
  <c r="J42" i="5"/>
  <c r="H43" i="5"/>
  <c r="I43" i="5"/>
  <c r="J43" i="5"/>
  <c r="J38" i="5"/>
  <c r="I38" i="5"/>
  <c r="H38" i="5"/>
  <c r="T31" i="5"/>
  <c r="T32" i="5"/>
  <c r="T33" i="5"/>
  <c r="T34" i="5"/>
  <c r="T30" i="5"/>
  <c r="P31" i="5"/>
  <c r="Q31" i="5"/>
  <c r="R31" i="5"/>
  <c r="P32" i="5"/>
  <c r="Q32" i="5"/>
  <c r="R32" i="5"/>
  <c r="P33" i="5"/>
  <c r="Q33" i="5"/>
  <c r="R33" i="5"/>
  <c r="P34" i="5"/>
  <c r="Q34" i="5"/>
  <c r="R34" i="5"/>
  <c r="R30" i="5"/>
  <c r="Q30" i="5"/>
  <c r="P30" i="5"/>
  <c r="L31" i="5"/>
  <c r="M31" i="5"/>
  <c r="N31" i="5"/>
  <c r="L32" i="5"/>
  <c r="M32" i="5"/>
  <c r="N32" i="5"/>
  <c r="L33" i="5"/>
  <c r="M33" i="5"/>
  <c r="N33" i="5"/>
  <c r="L34" i="5"/>
  <c r="M34" i="5"/>
  <c r="N34" i="5"/>
  <c r="N30" i="5"/>
  <c r="M30" i="5"/>
  <c r="L30" i="5"/>
  <c r="H31" i="5"/>
  <c r="I31" i="5"/>
  <c r="J31" i="5"/>
  <c r="H32" i="5"/>
  <c r="I32" i="5"/>
  <c r="J32" i="5"/>
  <c r="H33" i="5"/>
  <c r="I33" i="5"/>
  <c r="J33" i="5"/>
  <c r="H34" i="5"/>
  <c r="I34" i="5"/>
  <c r="J34" i="5"/>
  <c r="J30" i="5"/>
  <c r="I30" i="5"/>
  <c r="H30" i="5"/>
  <c r="H21" i="5"/>
  <c r="H22" i="5"/>
  <c r="H23" i="5"/>
  <c r="H24" i="5"/>
  <c r="H25" i="5"/>
  <c r="H26" i="5"/>
  <c r="H20" i="5"/>
  <c r="A1" i="2" l="1"/>
  <c r="T64" i="1"/>
  <c r="S64" i="1"/>
  <c r="R64" i="1"/>
  <c r="T61" i="1"/>
  <c r="S61" i="1"/>
  <c r="R61" i="1"/>
  <c r="P64" i="1"/>
  <c r="O64" i="1"/>
  <c r="N64" i="1"/>
  <c r="P61" i="1"/>
  <c r="O61" i="1"/>
  <c r="N61" i="1"/>
  <c r="L64" i="1"/>
  <c r="K64" i="1"/>
  <c r="J64" i="1"/>
  <c r="L61" i="1"/>
  <c r="K61" i="1"/>
  <c r="J61" i="1"/>
  <c r="H64" i="1"/>
  <c r="G64" i="1"/>
  <c r="F64" i="1"/>
  <c r="H61" i="1"/>
  <c r="G61" i="1"/>
  <c r="F61" i="1"/>
  <c r="F62" i="1"/>
  <c r="F70" i="1"/>
  <c r="G70" i="1"/>
  <c r="H70" i="1"/>
  <c r="I70" i="1"/>
  <c r="W64" i="1"/>
  <c r="U64" i="1"/>
  <c r="Q64" i="1"/>
  <c r="M64" i="1"/>
  <c r="I64" i="1"/>
  <c r="D64" i="1"/>
  <c r="D62" i="1"/>
  <c r="W61" i="1"/>
  <c r="U61" i="1"/>
  <c r="Q61" i="1"/>
  <c r="M61" i="1"/>
  <c r="I61" i="1"/>
  <c r="D61" i="1"/>
  <c r="I57" i="1"/>
  <c r="M57" i="1"/>
  <c r="Q57" i="1"/>
  <c r="U57" i="1"/>
  <c r="W57" i="1"/>
  <c r="I56" i="1"/>
  <c r="M56" i="1"/>
  <c r="Q56" i="1"/>
  <c r="U56" i="1"/>
  <c r="W56" i="1"/>
  <c r="I55" i="1"/>
  <c r="M55" i="1"/>
  <c r="Q55" i="1"/>
  <c r="U55" i="1"/>
  <c r="W55" i="1"/>
  <c r="I54" i="1"/>
  <c r="M54" i="1"/>
  <c r="Q54" i="1"/>
  <c r="U54" i="1"/>
  <c r="W54" i="1"/>
  <c r="I53" i="1"/>
  <c r="M53" i="1"/>
  <c r="Q53" i="1"/>
  <c r="U53" i="1"/>
  <c r="W53" i="1"/>
  <c r="I52" i="1"/>
  <c r="M52" i="1"/>
  <c r="Q52" i="1"/>
  <c r="U52" i="1"/>
  <c r="W52" i="1"/>
  <c r="I40" i="1"/>
  <c r="M40" i="1"/>
  <c r="Q40" i="1"/>
  <c r="U40" i="1"/>
  <c r="W40" i="1"/>
  <c r="I39" i="1"/>
  <c r="M39" i="1"/>
  <c r="Q39" i="1"/>
  <c r="U39" i="1"/>
  <c r="W39" i="1"/>
  <c r="I14" i="1"/>
  <c r="M14" i="1"/>
  <c r="Q14" i="1"/>
  <c r="U14" i="1"/>
  <c r="W14" i="1"/>
  <c r="I8" i="1"/>
  <c r="M8" i="1"/>
  <c r="Q8" i="1"/>
  <c r="U8" i="1"/>
  <c r="W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K54" i="5"/>
  <c r="K53" i="5"/>
  <c r="T53" i="5" s="1"/>
  <c r="K52" i="5"/>
  <c r="K51" i="5"/>
  <c r="T51" i="5" s="1"/>
  <c r="P44" i="5"/>
  <c r="Q44" i="5"/>
  <c r="R44" i="5"/>
  <c r="L44" i="5"/>
  <c r="M44" i="5"/>
  <c r="N44" i="5"/>
  <c r="H44" i="5"/>
  <c r="I44" i="5"/>
  <c r="J44" i="5"/>
  <c r="L35" i="5"/>
  <c r="O35" i="5" s="1"/>
  <c r="M35" i="5"/>
  <c r="N35" i="5"/>
  <c r="H35" i="5"/>
  <c r="I35" i="5"/>
  <c r="J35" i="5"/>
  <c r="K35" i="5"/>
  <c r="P35" i="5"/>
  <c r="S35" i="5" s="1"/>
  <c r="Q35" i="5"/>
  <c r="R35" i="5"/>
  <c r="P27" i="5"/>
  <c r="Q27" i="5"/>
  <c r="R27" i="5"/>
  <c r="L27" i="5"/>
  <c r="O27" i="5" s="1"/>
  <c r="M27" i="5"/>
  <c r="N27" i="5"/>
  <c r="H27" i="5"/>
  <c r="I27" i="5"/>
  <c r="J27" i="5"/>
  <c r="H16" i="5"/>
  <c r="I16" i="5"/>
  <c r="J16" i="5"/>
  <c r="L16" i="5"/>
  <c r="O16" i="5" s="1"/>
  <c r="M16" i="5"/>
  <c r="N16" i="5"/>
  <c r="P16" i="5"/>
  <c r="S16" i="5" s="1"/>
  <c r="Q16" i="5"/>
  <c r="R16" i="5"/>
  <c r="T16" i="5"/>
  <c r="U16" i="5"/>
  <c r="V16" i="5"/>
  <c r="W16" i="5"/>
  <c r="H59" i="5"/>
  <c r="I59" i="5"/>
  <c r="J59" i="5"/>
  <c r="L59" i="5"/>
  <c r="O59" i="5" s="1"/>
  <c r="M59" i="5"/>
  <c r="N59" i="5"/>
  <c r="P59" i="5"/>
  <c r="Q59" i="5"/>
  <c r="Q61" i="5" s="1"/>
  <c r="Q62" i="5" s="1"/>
  <c r="Q64" i="5" s="1"/>
  <c r="R59" i="5"/>
  <c r="U59" i="5"/>
  <c r="V59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K39" i="5"/>
  <c r="O39" i="5"/>
  <c r="S39" i="5"/>
  <c r="K14" i="5"/>
  <c r="X14" i="1" s="1"/>
  <c r="Y14" i="1" s="1"/>
  <c r="O14" i="5"/>
  <c r="S14" i="5"/>
  <c r="W14" i="5"/>
  <c r="Y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H16" i="1"/>
  <c r="H59" i="1"/>
  <c r="H44" i="1"/>
  <c r="H35" i="1"/>
  <c r="H27" i="1"/>
  <c r="J16" i="1"/>
  <c r="J59" i="1"/>
  <c r="J44" i="1"/>
  <c r="J35" i="1"/>
  <c r="J27" i="1"/>
  <c r="K16" i="1"/>
  <c r="K59" i="1"/>
  <c r="K44" i="1"/>
  <c r="K35" i="1"/>
  <c r="K27" i="1"/>
  <c r="L16" i="1"/>
  <c r="L59" i="1"/>
  <c r="L44" i="1"/>
  <c r="L35" i="1"/>
  <c r="L27" i="1"/>
  <c r="N16" i="1"/>
  <c r="N59" i="1"/>
  <c r="N44" i="1"/>
  <c r="N35" i="1"/>
  <c r="N27" i="1"/>
  <c r="O16" i="1"/>
  <c r="O59" i="1"/>
  <c r="O44" i="1"/>
  <c r="O35" i="1"/>
  <c r="O27" i="1"/>
  <c r="P16" i="1"/>
  <c r="P59" i="1"/>
  <c r="P44" i="1"/>
  <c r="P35" i="1"/>
  <c r="P27" i="1"/>
  <c r="R16" i="1"/>
  <c r="R59" i="1"/>
  <c r="R44" i="1"/>
  <c r="R35" i="1"/>
  <c r="R27" i="1"/>
  <c r="S16" i="1"/>
  <c r="S59" i="1"/>
  <c r="S44" i="1"/>
  <c r="S35" i="1"/>
  <c r="S27" i="1"/>
  <c r="T16" i="1"/>
  <c r="T59" i="1"/>
  <c r="T44" i="1"/>
  <c r="T35" i="1"/>
  <c r="T27" i="1"/>
  <c r="D16" i="1"/>
  <c r="D59" i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/>
  <c r="H44" i="2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/>
  <c r="D37" i="4"/>
  <c r="D24" i="4"/>
  <c r="B58" i="4"/>
  <c r="B42" i="4"/>
  <c r="B24" i="4"/>
  <c r="D44" i="4"/>
  <c r="D47" i="4"/>
  <c r="D50" i="4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F27" i="5"/>
  <c r="W33" i="5"/>
  <c r="S33" i="5"/>
  <c r="O33" i="5"/>
  <c r="Y33" i="5" s="1"/>
  <c r="K33" i="5"/>
  <c r="S58" i="5"/>
  <c r="O58" i="5"/>
  <c r="K58" i="5"/>
  <c r="S57" i="5"/>
  <c r="O57" i="5"/>
  <c r="K57" i="5"/>
  <c r="S50" i="5"/>
  <c r="O50" i="5"/>
  <c r="K50" i="5"/>
  <c r="S49" i="5"/>
  <c r="O49" i="5"/>
  <c r="K49" i="5"/>
  <c r="S48" i="5"/>
  <c r="O48" i="5"/>
  <c r="K48" i="5"/>
  <c r="S47" i="5"/>
  <c r="O47" i="5"/>
  <c r="K47" i="5"/>
  <c r="S43" i="5"/>
  <c r="O43" i="5"/>
  <c r="K43" i="5"/>
  <c r="S42" i="5"/>
  <c r="O42" i="5"/>
  <c r="K42" i="5"/>
  <c r="S41" i="5"/>
  <c r="O41" i="5"/>
  <c r="K41" i="5"/>
  <c r="S38" i="5"/>
  <c r="O38" i="5"/>
  <c r="K38" i="5"/>
  <c r="W34" i="5"/>
  <c r="X34" i="1" s="1"/>
  <c r="Y34" i="1" s="1"/>
  <c r="S34" i="5"/>
  <c r="O34" i="5"/>
  <c r="K34" i="5"/>
  <c r="W32" i="5"/>
  <c r="Y32" i="5" s="1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Y25" i="5" s="1"/>
  <c r="K25" i="5"/>
  <c r="W24" i="5"/>
  <c r="S24" i="5"/>
  <c r="O24" i="5"/>
  <c r="X24" i="1" s="1"/>
  <c r="Y24" i="1" s="1"/>
  <c r="K24" i="5"/>
  <c r="W23" i="5"/>
  <c r="S23" i="5"/>
  <c r="O23" i="5"/>
  <c r="Y23" i="5" s="1"/>
  <c r="K23" i="5"/>
  <c r="W22" i="5"/>
  <c r="S22" i="5"/>
  <c r="O22" i="5"/>
  <c r="K22" i="5"/>
  <c r="W21" i="5"/>
  <c r="S21" i="5"/>
  <c r="O21" i="5"/>
  <c r="Y21" i="5" s="1"/>
  <c r="K21" i="5"/>
  <c r="W20" i="5"/>
  <c r="S20" i="5"/>
  <c r="O20" i="5"/>
  <c r="K20" i="5"/>
  <c r="W15" i="5"/>
  <c r="S15" i="5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X10" i="1" s="1"/>
  <c r="Y10" i="1" s="1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D53" i="4"/>
  <c r="J36" i="2"/>
  <c r="I36" i="2"/>
  <c r="I44" i="2"/>
  <c r="G36" i="2"/>
  <c r="G44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I20" i="1"/>
  <c r="I10" i="1"/>
  <c r="I11" i="1"/>
  <c r="I15" i="1"/>
  <c r="I13" i="1"/>
  <c r="I12" i="1"/>
  <c r="I9" i="1"/>
  <c r="I7" i="1"/>
  <c r="B37" i="4"/>
  <c r="B44" i="4"/>
  <c r="C37" i="4"/>
  <c r="C44" i="4"/>
  <c r="U35" i="1"/>
  <c r="W21" i="1"/>
  <c r="U27" i="1"/>
  <c r="U16" i="1"/>
  <c r="Q59" i="1"/>
  <c r="M35" i="1"/>
  <c r="M16" i="1"/>
  <c r="I59" i="1"/>
  <c r="Q27" i="1"/>
  <c r="U59" i="1"/>
  <c r="Q16" i="1"/>
  <c r="W10" i="1"/>
  <c r="W15" i="1"/>
  <c r="U44" i="1"/>
  <c r="Q44" i="1"/>
  <c r="I27" i="1"/>
  <c r="Q35" i="1"/>
  <c r="I16" i="1"/>
  <c r="W41" i="1"/>
  <c r="T62" i="1"/>
  <c r="W7" i="1"/>
  <c r="H62" i="1"/>
  <c r="I35" i="1"/>
  <c r="M59" i="1"/>
  <c r="R62" i="1"/>
  <c r="G62" i="1"/>
  <c r="W33" i="1"/>
  <c r="P62" i="1"/>
  <c r="N62" i="1"/>
  <c r="L62" i="1"/>
  <c r="M27" i="1"/>
  <c r="K62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8" i="1"/>
  <c r="W51" i="1"/>
  <c r="W49" i="1"/>
  <c r="W9" i="1"/>
  <c r="W11" i="1"/>
  <c r="W23" i="1"/>
  <c r="W42" i="1"/>
  <c r="O62" i="1"/>
  <c r="S62" i="1"/>
  <c r="J62" i="1"/>
  <c r="B53" i="4"/>
  <c r="B47" i="4"/>
  <c r="B50" i="4"/>
  <c r="C53" i="4"/>
  <c r="C47" i="4"/>
  <c r="C50" i="4"/>
  <c r="M62" i="1"/>
  <c r="N70" i="1"/>
  <c r="D70" i="1"/>
  <c r="K70" i="1"/>
  <c r="P70" i="1"/>
  <c r="R70" i="1"/>
  <c r="J70" i="1"/>
  <c r="O70" i="1"/>
  <c r="S70" i="1"/>
  <c r="L70" i="1"/>
  <c r="T70" i="1"/>
  <c r="I62" i="1"/>
  <c r="W59" i="1"/>
  <c r="W27" i="1"/>
  <c r="W35" i="1"/>
  <c r="W44" i="1"/>
  <c r="W16" i="1"/>
  <c r="M70" i="1"/>
  <c r="U70" i="1"/>
  <c r="Q70" i="1"/>
  <c r="U62" i="1"/>
  <c r="Q62" i="1"/>
  <c r="W62" i="1"/>
  <c r="X13" i="1" l="1"/>
  <c r="Y13" i="1" s="1"/>
  <c r="Y7" i="5"/>
  <c r="X8" i="1"/>
  <c r="Y8" i="1" s="1"/>
  <c r="Y9" i="5"/>
  <c r="Y10" i="5"/>
  <c r="X11" i="1"/>
  <c r="Y11" i="1" s="1"/>
  <c r="Y12" i="5"/>
  <c r="Y13" i="5"/>
  <c r="Y15" i="5"/>
  <c r="X9" i="1"/>
  <c r="Y9" i="1" s="1"/>
  <c r="Y11" i="5"/>
  <c r="X15" i="1"/>
  <c r="Y15" i="1" s="1"/>
  <c r="X7" i="1"/>
  <c r="Y7" i="1" s="1"/>
  <c r="K16" i="5"/>
  <c r="Y16" i="5" s="1"/>
  <c r="Y8" i="5"/>
  <c r="X12" i="1"/>
  <c r="Y12" i="1" s="1"/>
  <c r="S59" i="5"/>
  <c r="W58" i="5"/>
  <c r="X58" i="1" s="1"/>
  <c r="Y58" i="1" s="1"/>
  <c r="T50" i="5"/>
  <c r="W50" i="5" s="1"/>
  <c r="Y50" i="5" s="1"/>
  <c r="T49" i="5"/>
  <c r="W49" i="5" s="1"/>
  <c r="X49" i="1" s="1"/>
  <c r="Y49" i="1" s="1"/>
  <c r="T52" i="5"/>
  <c r="T48" i="5"/>
  <c r="W48" i="5" s="1"/>
  <c r="Y48" i="5" s="1"/>
  <c r="T47" i="5"/>
  <c r="W47" i="5" s="1"/>
  <c r="Y47" i="5" s="1"/>
  <c r="X48" i="1"/>
  <c r="Y48" i="1" s="1"/>
  <c r="X53" i="1"/>
  <c r="Y53" i="1" s="1"/>
  <c r="X52" i="1"/>
  <c r="Y52" i="1" s="1"/>
  <c r="X51" i="1"/>
  <c r="Y51" i="1" s="1"/>
  <c r="X47" i="1"/>
  <c r="Y47" i="1" s="1"/>
  <c r="K59" i="5"/>
  <c r="J61" i="5"/>
  <c r="J62" i="5" s="1"/>
  <c r="J64" i="5" s="1"/>
  <c r="X55" i="1"/>
  <c r="Y55" i="1" s="1"/>
  <c r="X54" i="1"/>
  <c r="Y54" i="1" s="1"/>
  <c r="W57" i="5"/>
  <c r="X57" i="1" s="1"/>
  <c r="Y57" i="1" s="1"/>
  <c r="X56" i="1"/>
  <c r="Y56" i="1" s="1"/>
  <c r="U61" i="5"/>
  <c r="U62" i="5" s="1"/>
  <c r="U64" i="5" s="1"/>
  <c r="S44" i="5"/>
  <c r="T42" i="5"/>
  <c r="W42" i="5" s="1"/>
  <c r="T43" i="5"/>
  <c r="W43" i="5" s="1"/>
  <c r="T40" i="5"/>
  <c r="W40" i="5" s="1"/>
  <c r="Y40" i="5" s="1"/>
  <c r="T41" i="5"/>
  <c r="W41" i="5" s="1"/>
  <c r="Y41" i="5" s="1"/>
  <c r="T39" i="5"/>
  <c r="W39" i="5" s="1"/>
  <c r="Y39" i="5" s="1"/>
  <c r="O44" i="5"/>
  <c r="M61" i="5"/>
  <c r="M62" i="5" s="1"/>
  <c r="M64" i="5" s="1"/>
  <c r="T38" i="5"/>
  <c r="W38" i="5" s="1"/>
  <c r="Y38" i="5" s="1"/>
  <c r="X39" i="1"/>
  <c r="Y39" i="1" s="1"/>
  <c r="X42" i="1"/>
  <c r="Y42" i="1" s="1"/>
  <c r="Y42" i="5"/>
  <c r="I61" i="5"/>
  <c r="I62" i="5" s="1"/>
  <c r="I64" i="5" s="1"/>
  <c r="K44" i="5"/>
  <c r="X38" i="1"/>
  <c r="X32" i="1"/>
  <c r="Y32" i="1" s="1"/>
  <c r="V61" i="5"/>
  <c r="V62" i="5" s="1"/>
  <c r="V64" i="5" s="1"/>
  <c r="W35" i="5"/>
  <c r="Y34" i="5"/>
  <c r="Y30" i="5"/>
  <c r="Y31" i="5"/>
  <c r="X33" i="1"/>
  <c r="Y33" i="1" s="1"/>
  <c r="R61" i="5"/>
  <c r="R62" i="5" s="1"/>
  <c r="R64" i="5" s="1"/>
  <c r="X30" i="1"/>
  <c r="Y30" i="1" s="1"/>
  <c r="Y35" i="5"/>
  <c r="O61" i="5"/>
  <c r="O62" i="5" s="1"/>
  <c r="O64" i="5" s="1"/>
  <c r="N61" i="5"/>
  <c r="N62" i="5" s="1"/>
  <c r="N64" i="5" s="1"/>
  <c r="X31" i="1"/>
  <c r="Y31" i="1" s="1"/>
  <c r="W27" i="5"/>
  <c r="X25" i="1"/>
  <c r="Y25" i="1" s="1"/>
  <c r="X23" i="1"/>
  <c r="Y23" i="1" s="1"/>
  <c r="Y24" i="5"/>
  <c r="X22" i="1"/>
  <c r="Y22" i="1" s="1"/>
  <c r="X21" i="1"/>
  <c r="Y21" i="1" s="1"/>
  <c r="Y20" i="5"/>
  <c r="L61" i="5"/>
  <c r="L62" i="5" s="1"/>
  <c r="L64" i="5" s="1"/>
  <c r="K27" i="5"/>
  <c r="Y26" i="5"/>
  <c r="Y22" i="5"/>
  <c r="X26" i="1"/>
  <c r="Y26" i="1" s="1"/>
  <c r="S27" i="5"/>
  <c r="P61" i="5"/>
  <c r="P62" i="5" s="1"/>
  <c r="P64" i="5" s="1"/>
  <c r="H61" i="5"/>
  <c r="H62" i="5" s="1"/>
  <c r="H64" i="5" s="1"/>
  <c r="X20" i="1"/>
  <c r="D61" i="5"/>
  <c r="Y58" i="5" l="1"/>
  <c r="X16" i="1"/>
  <c r="Y16" i="1" s="1"/>
  <c r="D62" i="5"/>
  <c r="D64" i="5" s="1"/>
  <c r="Y49" i="5"/>
  <c r="X50" i="1"/>
  <c r="Y50" i="1" s="1"/>
  <c r="T59" i="5"/>
  <c r="W59" i="5" s="1"/>
  <c r="Y59" i="5" s="1"/>
  <c r="S61" i="5"/>
  <c r="S62" i="5" s="1"/>
  <c r="S64" i="5" s="1"/>
  <c r="Y57" i="5"/>
  <c r="X40" i="1"/>
  <c r="Y40" i="1" s="1"/>
  <c r="T44" i="5"/>
  <c r="X43" i="1"/>
  <c r="Y43" i="1" s="1"/>
  <c r="Y43" i="5"/>
  <c r="X41" i="1"/>
  <c r="Y41" i="1" s="1"/>
  <c r="K61" i="5"/>
  <c r="K62" i="5" s="1"/>
  <c r="Y38" i="1"/>
  <c r="X35" i="1"/>
  <c r="Y35" i="1" s="1"/>
  <c r="Y27" i="5"/>
  <c r="Y20" i="1"/>
  <c r="X27" i="1"/>
  <c r="X59" i="1" l="1"/>
  <c r="Y59" i="1" s="1"/>
  <c r="W44" i="5"/>
  <c r="T61" i="5"/>
  <c r="T62" i="5" s="1"/>
  <c r="T64" i="5" s="1"/>
  <c r="X44" i="1"/>
  <c r="Y44" i="1" s="1"/>
  <c r="K64" i="5"/>
  <c r="Y27" i="1"/>
  <c r="X61" i="1" l="1"/>
  <c r="Y61" i="1" s="1"/>
  <c r="Y44" i="5"/>
  <c r="W61" i="5"/>
  <c r="X62" i="1" l="1"/>
  <c r="X64" i="1" s="1"/>
  <c r="Y64" i="1" s="1"/>
  <c r="W62" i="5"/>
  <c r="Y61" i="5"/>
  <c r="Y62" i="1" l="1"/>
  <c r="W64" i="5"/>
  <c r="Y64" i="5" s="1"/>
  <c r="Y62" i="5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<sst xmlns="http://schemas.openxmlformats.org/spreadsheetml/2006/main" count="282" uniqueCount="188">
  <si>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</si>
  <si>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</si>
  <si>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</si>
  <si>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</si>
  <si>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</si>
  <si>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</si>
  <si>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</si>
  <si>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</si>
  <si>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</si>
  <si>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</si>
  <si>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</si>
  <si>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</si>
  <si>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</si>
  <si>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</si>
  <si>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</si>
  <si>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</si>
  <si>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</si>
  <si>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</si>
  <si>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</si>
  <si>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</si>
  <si>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</si>
  <si>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</si>
  <si>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</si>
  <si>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</si>
  <si>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</si>
  <si>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</si>
  <si>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</si>
  <si>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</si>
  <si>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</si>
  <si>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</si>
  <si>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</si>
  <si>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</si>
  <si>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</si>
  <si>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</si>
  <si>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</si>
  <si>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</si>
  <si>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</si>
  <si>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</si>
  <si>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</si>
  <si>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</si>
  <si>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</si>
  <si>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</si>
  <si>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</si>
  <si>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</si>
  <si>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</si>
  <si>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</si>
  <si>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</si>
  <si>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</si>
  <si>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</si>
  <si>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</si>
  <si>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</si>
  <si>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</si>
  <si>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</si>
  <si>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</si>
  <si>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</si>
  <si>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</si>
  <si>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</si>
  <si>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</si>
  <si>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</si>
  <si>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</si>
  <si>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</si>
  <si>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</si>
  <si>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</si>
  <si>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</si>
  <si>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</si>
  <si>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</si>
  <si>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</si>
  <si>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</si>
  <si>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</si>
  <si>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</si>
  <si>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</si>
  <si>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</si>
  <si>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</si>
  <si>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</si>
  <si>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</si>
  <si>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</si>
  <si>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</si>
  <si>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</si>
  <si>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</si>
  <si>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</si>
  <si>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</si>
  <si>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</si>
  <si>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</si>
  <si>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</si>
  <si>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</si>
  <si>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</si>
  <si>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</si>
  <si>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</si>
  <si>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</si>
  <si>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</si>
  <si>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</si>
  <si>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</si>
  <si>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</si>
  <si>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</si>
  <si>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</si>
  <si>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</si>
  <si>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</si>
  <si>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</si>
  <si>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</si>
  <si>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</si>
  <si>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</si>
  <si>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</si>
  <si>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</si>
  <si>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</si>
  <si>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</si>
  <si>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</si>
  <si>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</si>
  <si>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</si>
  <si>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</si>
  <si>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</si>
  <si>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</si>
  <si>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</si>
  <si>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</si>
  <si>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Enter School Contact Name</t>
  </si>
  <si>
    <t>Enter School Contact Email</t>
  </si>
  <si>
    <t>Enter School Contact Phone Number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</si>
  <si>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</si>
  <si>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</si>
  <si>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</si>
  <si>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</si>
  <si>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</si>
  <si>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</si>
  <si>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</si>
  <si>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</si>
  <si>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</si>
  <si>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</si>
  <si>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</si>
  <si>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</si>
  <si>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</si>
  <si>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</si>
  <si>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</si>
  <si>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</si>
  <si>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Enter School Name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</si>
  <si>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</si>
  <si>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</si>
  <si>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</si>
  <si>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</si>
  <si>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</si>
  <si>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</si>
  <si>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</si>
  <si>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Fiscal Year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</si>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</sst>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43" fontId="3" fillId="2" borderId="4" xfId="1" applyNumberFormat="1" applyFont="1" applyFill="1" applyBorder="1"/>
    <xf numFmtId="43" fontId="3" fillId="2" borderId="24" xfId="1" applyNumberFormat="1" applyFont="1" applyFill="1" applyBorder="1"/>
    <xf numFmtId="165" fontId="3" fillId="0" borderId="0" xfId="2" applyNumberFormat="1" applyFont="1" applyBorder="1"/>
    <xf numFmtId="165" fontId="62" fillId="0" borderId="0" xfId="2" applyNumberFormat="1" applyFont="1" applyBorder="1"/>
    <xf numFmtId="165" fontId="22" fillId="0" borderId="1" xfId="2" applyNumberFormat="1" applyFont="1" applyFill="1" applyBorder="1" applyAlignment="1">
      <alignment horizontal="center"/>
    </xf>
    <xf numFmtId="165" fontId="3" fillId="0" borderId="2" xfId="2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65" fontId="62" fillId="0" borderId="0" xfId="1" applyNumberFormat="1" applyFont="1" applyBorder="1"/>
    <xf numFmtId="165" fontId="3" fillId="0" borderId="0" xfId="1" applyNumberFormat="1" applyFont="1"/>
    <xf numFmtId="165" fontId="22" fillId="0" borderId="0" xfId="2" applyNumberFormat="1" applyFont="1" applyBorder="1"/>
    <xf numFmtId="165" fontId="3" fillId="0" borderId="0" xfId="2" applyNumberFormat="1" applyFont="1" applyFill="1" applyBorder="1"/>
    <xf numFmtId="165" fontId="22" fillId="0" borderId="3" xfId="980" applyNumberFormat="1" applyFont="1" applyFill="1" applyBorder="1"/>
    <xf numFmtId="165" fontId="62" fillId="0" borderId="0" xfId="980" applyNumberFormat="1" applyFont="1" applyBorder="1"/>
    <xf numFmtId="165" fontId="3" fillId="0" borderId="0" xfId="980" applyNumberFormat="1" applyFont="1"/>
    <xf numFmtId="9" fontId="22" fillId="0" borderId="0" xfId="981" applyFont="1" applyFill="1" applyBorder="1"/>
    <xf numFmtId="9" fontId="62" fillId="0" borderId="0" xfId="981" applyFont="1" applyBorder="1"/>
    <xf numFmtId="9" fontId="3" fillId="0" borderId="0" xfId="981" applyFont="1" applyBorder="1"/>
    <xf numFmtId="9" fontId="3" fillId="0" borderId="0" xfId="981" applyFont="1" applyFill="1" applyBorder="1"/>
    <xf numFmtId="9" fontId="3" fillId="0" borderId="0" xfId="98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" xfId="981" builtinId="5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view="pageBreakPreview" zoomScaleSheetLayoutView="100" workbookViewId="0"/>
  </sheetViews>
  <sheetFormatPr defaultColWidth="9.140625" defaultRowHeight="12.75" x14ac:dyDescent="0.2"/>
  <cols>
    <col min="1" max="1" width="49.7109375" style="72" bestFit="1" customWidth="1"/>
    <col min="2" max="3" width="9.140625" style="72"/>
    <col min="4" max="4" width="52.42578125" style="72" customWidth="1"/>
    <col min="5" max="16384" width="9.140625" style="72"/>
  </cols>
  <sheetData>
    <row r="1" spans="1:1" x14ac:dyDescent="0.2">
      <c r="A1" s="71" t="s">
        <v>139</v>
      </c>
    </row>
    <row r="2" spans="1:1" x14ac:dyDescent="0.2">
      <c r="A2" s="73" t="s">
        <v>132</v>
      </c>
    </row>
    <row r="4" spans="1:1" x14ac:dyDescent="0.2">
      <c r="A4" s="73" t="s">
        <v>113</v>
      </c>
    </row>
    <row r="5" spans="1:1" x14ac:dyDescent="0.2">
      <c r="A5" s="73" t="s">
        <v>114</v>
      </c>
    </row>
    <row r="6" spans="1:1" x14ac:dyDescent="0.2">
      <c r="A6" s="73" t="s">
        <v>115</v>
      </c>
    </row>
    <row r="8" spans="1:1" x14ac:dyDescent="0.2">
      <c r="A8" s="73" t="s">
        <v>140</v>
      </c>
    </row>
    <row r="9" spans="1:1" x14ac:dyDescent="0.2">
      <c r="A9" s="73" t="s">
        <v>141</v>
      </c>
    </row>
  </sheetData>
  <pageMargins left="0.7" right="0.7" top="0.75" bottom="0.75" header="0.3" footer="0.3"/>
  <pageSetup paperSize="12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Normal="115" zoomScaleSheetLayoutView="100" zoomScalePageLayoutView="115" workbookViewId="0"/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4" t="str">
        <f>'Cover Sheet'!A2</f>
        <v>Enter School Name</v>
      </c>
    </row>
    <row r="2" spans="1:4" x14ac:dyDescent="0.2">
      <c r="A2" s="3" t="str">
        <f>'Cover Sheet'!A8&amp;" Enrollment Data"</f>
        <v>Enter Fiscal Year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33" t="s">
        <v>38</v>
      </c>
      <c r="B4" s="132" t="s">
        <v>81</v>
      </c>
      <c r="C4" s="132" t="s">
        <v>125</v>
      </c>
      <c r="D4" s="132" t="s">
        <v>124</v>
      </c>
    </row>
    <row r="5" spans="1:4" ht="16.5" customHeight="1" x14ac:dyDescent="0.2">
      <c r="A5" s="134"/>
      <c r="B5" s="132"/>
      <c r="C5" s="132"/>
      <c r="D5" s="132"/>
    </row>
    <row r="6" spans="1:4" ht="12.75" customHeight="1" x14ac:dyDescent="0.2">
      <c r="A6" s="8" t="s">
        <v>39</v>
      </c>
      <c r="B6" s="36"/>
      <c r="C6" s="37"/>
      <c r="D6" s="37"/>
    </row>
    <row r="7" spans="1:4" ht="12.75" customHeight="1" x14ac:dyDescent="0.2">
      <c r="A7" s="8" t="s">
        <v>40</v>
      </c>
      <c r="B7" s="36"/>
      <c r="C7" s="37"/>
      <c r="D7" s="37"/>
    </row>
    <row r="8" spans="1:4" ht="12.75" customHeight="1" x14ac:dyDescent="0.2">
      <c r="A8" s="8" t="s">
        <v>41</v>
      </c>
      <c r="B8" s="36"/>
      <c r="C8" s="37"/>
      <c r="D8" s="37"/>
    </row>
    <row r="9" spans="1:4" ht="12.75" customHeight="1" x14ac:dyDescent="0.2">
      <c r="A9" s="8" t="s">
        <v>42</v>
      </c>
      <c r="B9" s="36"/>
      <c r="C9" s="37"/>
      <c r="D9" s="37"/>
    </row>
    <row r="10" spans="1:4" ht="12.75" customHeight="1" x14ac:dyDescent="0.2">
      <c r="A10" s="8" t="s">
        <v>43</v>
      </c>
      <c r="B10" s="36"/>
      <c r="C10" s="37"/>
      <c r="D10" s="37"/>
    </row>
    <row r="11" spans="1:4" ht="12.75" customHeight="1" x14ac:dyDescent="0.2">
      <c r="A11" s="8" t="s">
        <v>44</v>
      </c>
      <c r="B11" s="36"/>
      <c r="C11" s="37"/>
      <c r="D11" s="37"/>
    </row>
    <row r="12" spans="1:4" ht="12.75" customHeight="1" x14ac:dyDescent="0.2">
      <c r="A12" s="8" t="s">
        <v>45</v>
      </c>
      <c r="B12" s="36"/>
      <c r="C12" s="37"/>
      <c r="D12" s="37"/>
    </row>
    <row r="13" spans="1:4" ht="12.75" customHeight="1" x14ac:dyDescent="0.2">
      <c r="A13" s="8" t="s">
        <v>46</v>
      </c>
      <c r="B13" s="36"/>
      <c r="C13" s="37"/>
      <c r="D13" s="37"/>
    </row>
    <row r="14" spans="1:4" ht="12.75" customHeight="1" x14ac:dyDescent="0.2">
      <c r="A14" s="9" t="s">
        <v>47</v>
      </c>
      <c r="B14" s="36"/>
      <c r="C14" s="37"/>
      <c r="D14" s="37"/>
    </row>
    <row r="15" spans="1:4" ht="12.75" customHeight="1" x14ac:dyDescent="0.2">
      <c r="A15" s="9" t="s">
        <v>48</v>
      </c>
      <c r="B15" s="36"/>
      <c r="C15" s="37"/>
      <c r="D15" s="37"/>
    </row>
    <row r="16" spans="1:4" ht="12.75" customHeight="1" x14ac:dyDescent="0.2">
      <c r="A16" s="9" t="s">
        <v>49</v>
      </c>
      <c r="B16" s="36"/>
      <c r="C16" s="37"/>
      <c r="D16" s="37"/>
    </row>
    <row r="17" spans="1:4" ht="12.75" customHeight="1" x14ac:dyDescent="0.2">
      <c r="A17" s="8" t="s">
        <v>50</v>
      </c>
      <c r="B17" s="36"/>
      <c r="C17" s="37"/>
      <c r="D17" s="37"/>
    </row>
    <row r="18" spans="1:4" ht="12.75" customHeight="1" x14ac:dyDescent="0.2">
      <c r="A18" s="8" t="s">
        <v>51</v>
      </c>
      <c r="B18" s="36"/>
      <c r="C18" s="37"/>
      <c r="D18" s="37"/>
    </row>
    <row r="19" spans="1:4" ht="12.75" customHeight="1" x14ac:dyDescent="0.2">
      <c r="A19" s="8" t="s">
        <v>52</v>
      </c>
      <c r="B19" s="36"/>
      <c r="C19" s="37"/>
      <c r="D19" s="37"/>
    </row>
    <row r="20" spans="1:4" ht="12.75" customHeight="1" x14ac:dyDescent="0.2">
      <c r="A20" s="8" t="s">
        <v>53</v>
      </c>
      <c r="B20" s="36"/>
      <c r="C20" s="37"/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0</v>
      </c>
      <c r="C24" s="13">
        <f>SUM(C6:C23)</f>
        <v>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/>
      <c r="C27" s="37"/>
      <c r="D27" s="37"/>
    </row>
    <row r="28" spans="1:4" ht="12.75" customHeight="1" x14ac:dyDescent="0.2">
      <c r="A28" s="8" t="s">
        <v>60</v>
      </c>
      <c r="B28" s="36"/>
      <c r="C28" s="37"/>
      <c r="D28" s="37"/>
    </row>
    <row r="29" spans="1:4" ht="12.75" customHeight="1" x14ac:dyDescent="0.2">
      <c r="A29" s="8" t="s">
        <v>61</v>
      </c>
      <c r="B29" s="36"/>
      <c r="C29" s="37"/>
      <c r="D29" s="37"/>
    </row>
    <row r="30" spans="1:4" ht="12.75" customHeight="1" x14ac:dyDescent="0.2">
      <c r="A30" s="8" t="s">
        <v>62</v>
      </c>
      <c r="B30" s="36"/>
      <c r="C30" s="37"/>
      <c r="D30" s="37"/>
    </row>
    <row r="31" spans="1:4" ht="13.5" customHeight="1" x14ac:dyDescent="0.2">
      <c r="A31" s="17" t="s">
        <v>63</v>
      </c>
      <c r="B31" s="13">
        <f>SUM(B27:B30)</f>
        <v>0</v>
      </c>
      <c r="C31" s="13">
        <f>SUM(C27:C30)</f>
        <v>0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/>
      <c r="C35" s="39"/>
      <c r="D35" s="39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40"/>
      <c r="C38" s="37"/>
      <c r="D38" s="37"/>
    </row>
    <row r="39" spans="1:6" ht="12.75" customHeight="1" x14ac:dyDescent="0.2">
      <c r="A39" s="7" t="s">
        <v>68</v>
      </c>
      <c r="B39" s="40"/>
      <c r="C39" s="37"/>
      <c r="D39" s="37"/>
    </row>
    <row r="40" spans="1:6" ht="12.75" customHeight="1" x14ac:dyDescent="0.2">
      <c r="A40" s="7" t="s">
        <v>69</v>
      </c>
      <c r="B40" s="40"/>
      <c r="C40" s="37"/>
      <c r="D40" s="37"/>
      <c r="F40" s="4"/>
    </row>
    <row r="41" spans="1:6" ht="12.75" customHeight="1" x14ac:dyDescent="0.2">
      <c r="A41" s="7" t="s">
        <v>70</v>
      </c>
      <c r="B41" s="40"/>
      <c r="C41" s="37"/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41"/>
      <c r="C45" s="39"/>
      <c r="D45" s="39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38"/>
      <c r="C48" s="39"/>
      <c r="D48" s="39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122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123</v>
      </c>
      <c r="B51" s="38"/>
      <c r="C51" s="39"/>
      <c r="D51" s="39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42"/>
      <c r="C54" s="37"/>
      <c r="D54" s="37"/>
      <c r="F54" s="4"/>
    </row>
    <row r="55" spans="1:6" ht="12.75" customHeight="1" x14ac:dyDescent="0.2">
      <c r="A55" s="7" t="s">
        <v>77</v>
      </c>
      <c r="B55" s="42"/>
      <c r="C55" s="37"/>
      <c r="D55" s="37"/>
      <c r="F55" s="4"/>
    </row>
    <row r="56" spans="1:6" ht="12.75" customHeight="1" x14ac:dyDescent="0.2">
      <c r="A56" s="7" t="s">
        <v>78</v>
      </c>
      <c r="B56" s="42"/>
      <c r="C56" s="37"/>
      <c r="D56" s="37"/>
      <c r="F56" s="4"/>
    </row>
    <row r="57" spans="1:6" ht="12.75" customHeight="1" x14ac:dyDescent="0.2">
      <c r="A57" s="7" t="s">
        <v>79</v>
      </c>
      <c r="B57" s="42"/>
      <c r="C57" s="37"/>
      <c r="D57" s="37"/>
      <c r="F57" s="4"/>
    </row>
    <row r="58" spans="1:6" ht="14.25" customHeight="1" x14ac:dyDescent="0.2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abSelected="1" topLeftCell="A49" zoomScaleNormal="100" zoomScaleSheetLayoutView="100" workbookViewId="0">
      <selection activeCell="D67" sqref="D67:D68"/>
    </sheetView>
  </sheetViews>
  <sheetFormatPr defaultColWidth="9.140625" defaultRowHeight="12.75" customHeight="1" x14ac:dyDescent="0.2"/>
  <cols>
    <col min="1" max="1" width="1.85546875" style="43" customWidth="1"/>
    <col min="2" max="2" width="45.85546875" style="43" bestFit="1" customWidth="1"/>
    <col min="3" max="3" width="2.85546875" style="43" customWidth="1"/>
    <col min="4" max="4" width="15.140625" style="47" bestFit="1" customWidth="1"/>
    <col min="5" max="5" width="2.7109375" style="2" customWidth="1"/>
    <col min="6" max="6" width="10.7109375" style="44" customWidth="1"/>
    <col min="7" max="7" width="2.7109375" style="2" customWidth="1"/>
    <col min="8" max="10" width="14.140625" style="47" bestFit="1" customWidth="1"/>
    <col min="11" max="11" width="15.140625" style="47" bestFit="1" customWidth="1"/>
    <col min="12" max="14" width="14.140625" style="47" bestFit="1" customWidth="1"/>
    <col min="15" max="15" width="15.140625" style="47" bestFit="1" customWidth="1"/>
    <col min="16" max="18" width="14.140625" style="47" bestFit="1" customWidth="1"/>
    <col min="19" max="19" width="15.140625" style="47" bestFit="1" customWidth="1"/>
    <col min="20" max="22" width="14.140625" style="47" bestFit="1" customWidth="1"/>
    <col min="23" max="23" width="15.140625" style="47" bestFit="1" customWidth="1"/>
    <col min="24" max="24" width="2.7109375" style="47" customWidth="1"/>
    <col min="25" max="25" width="14.85546875" style="47" customWidth="1"/>
    <col min="26" max="16384" width="9.140625" style="43"/>
  </cols>
  <sheetData>
    <row r="1" spans="1:25" ht="12.75" customHeight="1" x14ac:dyDescent="0.2">
      <c r="A1" s="62" t="str">
        <f>'Cover Sheet'!A2</f>
        <v>Enter School Name</v>
      </c>
      <c r="B1" s="62"/>
    </row>
    <row r="2" spans="1:25" ht="12.75" customHeight="1" x14ac:dyDescent="0.2">
      <c r="A2" s="43" t="str">
        <f>'Cover Sheet'!A8&amp;" Annual Budget"</f>
        <v>Enter Fiscal Year Annual Budget</v>
      </c>
    </row>
    <row r="3" spans="1:25" x14ac:dyDescent="0.2">
      <c r="A3" s="45"/>
      <c r="B3" s="46"/>
      <c r="C3" s="45"/>
      <c r="D3" s="115"/>
      <c r="F3" s="2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6"/>
    </row>
    <row r="4" spans="1:25" x14ac:dyDescent="0.2">
      <c r="A4" s="2"/>
      <c r="B4" s="2"/>
      <c r="C4" s="45"/>
      <c r="D4" s="117" t="s">
        <v>154</v>
      </c>
      <c r="E4" s="50"/>
      <c r="F4" s="50"/>
      <c r="G4" s="50"/>
      <c r="H4" s="117" t="s">
        <v>142</v>
      </c>
      <c r="I4" s="117" t="s">
        <v>143</v>
      </c>
      <c r="J4" s="117" t="s">
        <v>144</v>
      </c>
      <c r="K4" s="117" t="s">
        <v>82</v>
      </c>
      <c r="L4" s="117" t="s">
        <v>145</v>
      </c>
      <c r="M4" s="117" t="s">
        <v>146</v>
      </c>
      <c r="N4" s="117" t="s">
        <v>147</v>
      </c>
      <c r="O4" s="117" t="s">
        <v>83</v>
      </c>
      <c r="P4" s="117" t="s">
        <v>148</v>
      </c>
      <c r="Q4" s="117" t="s">
        <v>149</v>
      </c>
      <c r="R4" s="117" t="s">
        <v>150</v>
      </c>
      <c r="S4" s="117" t="s">
        <v>84</v>
      </c>
      <c r="T4" s="117" t="s">
        <v>151</v>
      </c>
      <c r="U4" s="117" t="s">
        <v>152</v>
      </c>
      <c r="V4" s="117" t="s">
        <v>153</v>
      </c>
      <c r="W4" s="117" t="s">
        <v>85</v>
      </c>
      <c r="X4" s="116"/>
      <c r="Y4" s="117" t="s">
        <v>155</v>
      </c>
    </row>
    <row r="5" spans="1:25" x14ac:dyDescent="0.2">
      <c r="B5" s="2"/>
      <c r="C5" s="45"/>
      <c r="D5" s="118" t="s">
        <v>2</v>
      </c>
      <c r="E5" s="52"/>
      <c r="F5" s="52"/>
      <c r="G5" s="52"/>
      <c r="H5" s="118" t="str">
        <f>D5</f>
        <v>Budget</v>
      </c>
      <c r="I5" s="118" t="str">
        <f>H5</f>
        <v>Budget</v>
      </c>
      <c r="J5" s="118" t="str">
        <f t="shared" ref="J5:W5" si="0">I5</f>
        <v>Budget</v>
      </c>
      <c r="K5" s="118" t="str">
        <f t="shared" si="0"/>
        <v>Budget</v>
      </c>
      <c r="L5" s="118" t="str">
        <f t="shared" si="0"/>
        <v>Budget</v>
      </c>
      <c r="M5" s="118" t="str">
        <f t="shared" si="0"/>
        <v>Budget</v>
      </c>
      <c r="N5" s="118" t="str">
        <f t="shared" si="0"/>
        <v>Budget</v>
      </c>
      <c r="O5" s="118" t="str">
        <f t="shared" si="0"/>
        <v>Budget</v>
      </c>
      <c r="P5" s="118" t="str">
        <f t="shared" si="0"/>
        <v>Budget</v>
      </c>
      <c r="Q5" s="118" t="str">
        <f t="shared" si="0"/>
        <v>Budget</v>
      </c>
      <c r="R5" s="118" t="str">
        <f t="shared" si="0"/>
        <v>Budget</v>
      </c>
      <c r="S5" s="118" t="str">
        <f t="shared" si="0"/>
        <v>Budget</v>
      </c>
      <c r="T5" s="118" t="str">
        <f t="shared" si="0"/>
        <v>Budget</v>
      </c>
      <c r="U5" s="118" t="str">
        <f t="shared" si="0"/>
        <v>Budget</v>
      </c>
      <c r="V5" s="118" t="str">
        <f t="shared" si="0"/>
        <v>Budget</v>
      </c>
      <c r="W5" s="118" t="str">
        <f t="shared" si="0"/>
        <v>Budget</v>
      </c>
      <c r="X5" s="116"/>
      <c r="Y5" s="118" t="s">
        <v>112</v>
      </c>
    </row>
    <row r="6" spans="1:25" x14ac:dyDescent="0.2">
      <c r="A6" s="53" t="s">
        <v>4</v>
      </c>
      <c r="B6" s="2"/>
      <c r="C6" s="45"/>
      <c r="X6" s="116"/>
    </row>
    <row r="7" spans="1:25" x14ac:dyDescent="0.2">
      <c r="A7" s="46"/>
      <c r="B7" s="46" t="s">
        <v>158</v>
      </c>
      <c r="C7" s="45"/>
      <c r="D7" s="54">
        <v>62254522.852959991</v>
      </c>
      <c r="E7" s="55"/>
      <c r="F7" s="55"/>
      <c r="G7" s="55"/>
      <c r="H7" s="54">
        <f>D7/12</f>
        <v>5187876.9044133322</v>
      </c>
      <c r="I7" s="54">
        <v>5187876.9044133322</v>
      </c>
      <c r="J7" s="54">
        <v>5187876.9044133322</v>
      </c>
      <c r="K7" s="55">
        <f>SUM(H7:J7)</f>
        <v>15563630.713239998</v>
      </c>
      <c r="L7" s="54">
        <v>5187876.9044133322</v>
      </c>
      <c r="M7" s="54">
        <v>5187876.9044133322</v>
      </c>
      <c r="N7" s="54">
        <v>5187876.9044133322</v>
      </c>
      <c r="O7" s="55">
        <f>SUM(L7:N7)</f>
        <v>15563630.713239998</v>
      </c>
      <c r="P7" s="54">
        <v>5187876.9044133322</v>
      </c>
      <c r="Q7" s="54">
        <v>5187876.9044133322</v>
      </c>
      <c r="R7" s="54">
        <v>5187876.9044133322</v>
      </c>
      <c r="S7" s="55">
        <f>SUM(P7:R7)</f>
        <v>15563630.713239998</v>
      </c>
      <c r="T7" s="54">
        <v>5187876.9044133322</v>
      </c>
      <c r="U7" s="54">
        <v>5187876.9044133322</v>
      </c>
      <c r="V7" s="54">
        <v>5187876.9044133322</v>
      </c>
      <c r="W7" s="55">
        <f>SUM(T7:V7)</f>
        <v>15563630.713239998</v>
      </c>
      <c r="X7" s="116"/>
      <c r="Y7" s="47">
        <f>SUM(K7,O7,S7,W7)</f>
        <v>62254522.852959991</v>
      </c>
    </row>
    <row r="8" spans="1:25" x14ac:dyDescent="0.2">
      <c r="A8" s="46"/>
      <c r="B8" s="46" t="s">
        <v>159</v>
      </c>
      <c r="C8" s="45"/>
      <c r="D8" s="54">
        <v>3929714</v>
      </c>
      <c r="E8" s="55"/>
      <c r="F8" s="55"/>
      <c r="G8" s="55"/>
      <c r="H8" s="54">
        <f t="shared" ref="H8:H15" si="1">D8/12</f>
        <v>327476.16666666669</v>
      </c>
      <c r="I8" s="54">
        <v>327476.16666666669</v>
      </c>
      <c r="J8" s="54">
        <v>327476.16666666669</v>
      </c>
      <c r="K8" s="55">
        <f t="shared" ref="K8:K15" si="2">SUM(H8:J8)</f>
        <v>982428.5</v>
      </c>
      <c r="L8" s="54">
        <v>327476.16666666669</v>
      </c>
      <c r="M8" s="54">
        <v>327476.16666666669</v>
      </c>
      <c r="N8" s="54">
        <v>327476.16666666669</v>
      </c>
      <c r="O8" s="55">
        <f t="shared" ref="O8:O15" si="3">SUM(L8:N8)</f>
        <v>982428.5</v>
      </c>
      <c r="P8" s="54">
        <v>327476.16666666669</v>
      </c>
      <c r="Q8" s="54">
        <v>327476.16666666669</v>
      </c>
      <c r="R8" s="54">
        <v>327476.16666666669</v>
      </c>
      <c r="S8" s="55">
        <f t="shared" ref="S8:S15" si="4">SUM(P8:R8)</f>
        <v>982428.5</v>
      </c>
      <c r="T8" s="54">
        <v>327476.16666666669</v>
      </c>
      <c r="U8" s="54">
        <v>327476.16666666669</v>
      </c>
      <c r="V8" s="54">
        <v>327476.16666666669</v>
      </c>
      <c r="W8" s="55">
        <f t="shared" ref="W8:W15" si="5">SUM(T8:V8)</f>
        <v>982428.5</v>
      </c>
      <c r="X8" s="116"/>
      <c r="Y8" s="47">
        <f t="shared" ref="Y8:Y15" si="6">SUM(K8,O8,S8,W8)</f>
        <v>3929714</v>
      </c>
    </row>
    <row r="9" spans="1:25" x14ac:dyDescent="0.2">
      <c r="A9" s="46"/>
      <c r="B9" s="46" t="s">
        <v>5</v>
      </c>
      <c r="C9" s="45"/>
      <c r="D9" s="54">
        <v>13460541</v>
      </c>
      <c r="E9" s="55"/>
      <c r="F9" s="55"/>
      <c r="G9" s="55"/>
      <c r="H9" s="54">
        <f t="shared" si="1"/>
        <v>1121711.75</v>
      </c>
      <c r="I9" s="54">
        <v>1121711.75</v>
      </c>
      <c r="J9" s="54">
        <v>1121711.75</v>
      </c>
      <c r="K9" s="55">
        <f t="shared" si="2"/>
        <v>3365135.25</v>
      </c>
      <c r="L9" s="54">
        <v>1121711.75</v>
      </c>
      <c r="M9" s="54">
        <v>1121711.75</v>
      </c>
      <c r="N9" s="54">
        <v>1121711.75</v>
      </c>
      <c r="O9" s="55">
        <f t="shared" si="3"/>
        <v>3365135.25</v>
      </c>
      <c r="P9" s="54">
        <v>1121711.75</v>
      </c>
      <c r="Q9" s="54">
        <v>1121711.75</v>
      </c>
      <c r="R9" s="54">
        <v>1121711.75</v>
      </c>
      <c r="S9" s="55">
        <f t="shared" si="4"/>
        <v>3365135.25</v>
      </c>
      <c r="T9" s="54">
        <v>1121711.75</v>
      </c>
      <c r="U9" s="54">
        <v>1121711.75</v>
      </c>
      <c r="V9" s="54">
        <v>1121711.75</v>
      </c>
      <c r="W9" s="55">
        <f t="shared" si="5"/>
        <v>3365135.25</v>
      </c>
      <c r="X9" s="116"/>
      <c r="Y9" s="47">
        <f t="shared" si="6"/>
        <v>13460541</v>
      </c>
    </row>
    <row r="10" spans="1:25" x14ac:dyDescent="0.2">
      <c r="A10" s="46"/>
      <c r="B10" s="46" t="s">
        <v>172</v>
      </c>
      <c r="C10" s="45"/>
      <c r="D10" s="54">
        <v>4374686</v>
      </c>
      <c r="E10" s="55"/>
      <c r="F10" s="55"/>
      <c r="G10" s="55"/>
      <c r="H10" s="54">
        <f t="shared" si="1"/>
        <v>364557.16666666669</v>
      </c>
      <c r="I10" s="54">
        <v>364557.16666666669</v>
      </c>
      <c r="J10" s="54">
        <v>364557.16666666669</v>
      </c>
      <c r="K10" s="55">
        <f t="shared" si="2"/>
        <v>1093671.5</v>
      </c>
      <c r="L10" s="54">
        <v>364557.16666666669</v>
      </c>
      <c r="M10" s="54">
        <v>364557.16666666669</v>
      </c>
      <c r="N10" s="54">
        <v>364557.16666666669</v>
      </c>
      <c r="O10" s="55">
        <f t="shared" si="3"/>
        <v>1093671.5</v>
      </c>
      <c r="P10" s="54">
        <v>364557.16666666669</v>
      </c>
      <c r="Q10" s="54">
        <v>364557.16666666669</v>
      </c>
      <c r="R10" s="54">
        <v>364557.16666666669</v>
      </c>
      <c r="S10" s="55">
        <f t="shared" si="4"/>
        <v>1093671.5</v>
      </c>
      <c r="T10" s="54">
        <v>364557.16666666669</v>
      </c>
      <c r="U10" s="54">
        <v>364557.16666666669</v>
      </c>
      <c r="V10" s="54">
        <v>364557.16666666669</v>
      </c>
      <c r="W10" s="55">
        <f t="shared" si="5"/>
        <v>1093671.5</v>
      </c>
      <c r="X10" s="116"/>
      <c r="Y10" s="47">
        <f t="shared" si="6"/>
        <v>4374686</v>
      </c>
    </row>
    <row r="11" spans="1:25" x14ac:dyDescent="0.2">
      <c r="A11" s="46"/>
      <c r="B11" s="46" t="s">
        <v>6</v>
      </c>
      <c r="C11" s="45"/>
      <c r="D11" s="54">
        <v>1861917.42</v>
      </c>
      <c r="E11" s="55"/>
      <c r="F11" s="55"/>
      <c r="G11" s="55"/>
      <c r="H11" s="54">
        <f t="shared" si="1"/>
        <v>155159.785</v>
      </c>
      <c r="I11" s="54">
        <v>155159.785</v>
      </c>
      <c r="J11" s="54">
        <v>155159.785</v>
      </c>
      <c r="K11" s="55">
        <f t="shared" si="2"/>
        <v>465479.35499999998</v>
      </c>
      <c r="L11" s="54">
        <v>155159.785</v>
      </c>
      <c r="M11" s="54">
        <v>155159.785</v>
      </c>
      <c r="N11" s="54">
        <v>155159.785</v>
      </c>
      <c r="O11" s="55">
        <f t="shared" si="3"/>
        <v>465479.35499999998</v>
      </c>
      <c r="P11" s="54">
        <v>155159.785</v>
      </c>
      <c r="Q11" s="54">
        <v>155159.785</v>
      </c>
      <c r="R11" s="54">
        <v>155159.785</v>
      </c>
      <c r="S11" s="55">
        <f t="shared" si="4"/>
        <v>465479.35499999998</v>
      </c>
      <c r="T11" s="54">
        <v>155159.785</v>
      </c>
      <c r="U11" s="54">
        <v>155159.785</v>
      </c>
      <c r="V11" s="54">
        <v>155159.785</v>
      </c>
      <c r="W11" s="55">
        <f t="shared" si="5"/>
        <v>465479.35499999998</v>
      </c>
      <c r="X11" s="116"/>
      <c r="Y11" s="47">
        <f t="shared" si="6"/>
        <v>1861917.42</v>
      </c>
    </row>
    <row r="12" spans="1:25" x14ac:dyDescent="0.2">
      <c r="A12" s="46"/>
      <c r="B12" s="46" t="s">
        <v>7</v>
      </c>
      <c r="C12" s="45"/>
      <c r="D12" s="54">
        <v>54000</v>
      </c>
      <c r="E12" s="55"/>
      <c r="F12" s="55"/>
      <c r="G12" s="55"/>
      <c r="H12" s="54">
        <f t="shared" si="1"/>
        <v>4500</v>
      </c>
      <c r="I12" s="54">
        <v>4500</v>
      </c>
      <c r="J12" s="54">
        <v>4500</v>
      </c>
      <c r="K12" s="55">
        <f t="shared" si="2"/>
        <v>13500</v>
      </c>
      <c r="L12" s="54">
        <v>4500</v>
      </c>
      <c r="M12" s="54">
        <v>4500</v>
      </c>
      <c r="N12" s="54">
        <v>4500</v>
      </c>
      <c r="O12" s="55">
        <f t="shared" si="3"/>
        <v>13500</v>
      </c>
      <c r="P12" s="54">
        <v>4500</v>
      </c>
      <c r="Q12" s="54">
        <v>4500</v>
      </c>
      <c r="R12" s="54">
        <v>4500</v>
      </c>
      <c r="S12" s="55">
        <f t="shared" si="4"/>
        <v>13500</v>
      </c>
      <c r="T12" s="54">
        <v>4500</v>
      </c>
      <c r="U12" s="54">
        <v>4500</v>
      </c>
      <c r="V12" s="54">
        <v>4500</v>
      </c>
      <c r="W12" s="55">
        <f t="shared" si="5"/>
        <v>13500</v>
      </c>
      <c r="X12" s="116"/>
      <c r="Y12" s="47">
        <f t="shared" si="6"/>
        <v>54000</v>
      </c>
    </row>
    <row r="13" spans="1:25" x14ac:dyDescent="0.2">
      <c r="A13" s="46"/>
      <c r="B13" s="46" t="s">
        <v>8</v>
      </c>
      <c r="C13" s="45"/>
      <c r="D13" s="54"/>
      <c r="E13" s="55"/>
      <c r="F13" s="55"/>
      <c r="G13" s="55"/>
      <c r="H13" s="54">
        <f t="shared" si="1"/>
        <v>0</v>
      </c>
      <c r="I13" s="54">
        <v>0</v>
      </c>
      <c r="J13" s="54">
        <v>0</v>
      </c>
      <c r="K13" s="55">
        <f t="shared" si="2"/>
        <v>0</v>
      </c>
      <c r="L13" s="54">
        <v>0</v>
      </c>
      <c r="M13" s="54">
        <v>0</v>
      </c>
      <c r="N13" s="54">
        <v>0</v>
      </c>
      <c r="O13" s="55">
        <f t="shared" si="3"/>
        <v>0</v>
      </c>
      <c r="P13" s="54">
        <v>0</v>
      </c>
      <c r="Q13" s="54">
        <v>0</v>
      </c>
      <c r="R13" s="54">
        <v>0</v>
      </c>
      <c r="S13" s="55">
        <f t="shared" si="4"/>
        <v>0</v>
      </c>
      <c r="T13" s="54">
        <v>0</v>
      </c>
      <c r="U13" s="54">
        <v>0</v>
      </c>
      <c r="V13" s="54">
        <v>0</v>
      </c>
      <c r="W13" s="55">
        <f t="shared" si="5"/>
        <v>0</v>
      </c>
      <c r="X13" s="116"/>
      <c r="Y13" s="47">
        <f t="shared" si="6"/>
        <v>0</v>
      </c>
    </row>
    <row r="14" spans="1:25" x14ac:dyDescent="0.2">
      <c r="A14" s="46"/>
      <c r="B14" s="46" t="s">
        <v>160</v>
      </c>
      <c r="C14" s="45"/>
      <c r="D14" s="106"/>
      <c r="E14" s="55"/>
      <c r="F14" s="55"/>
      <c r="G14" s="55"/>
      <c r="H14" s="54">
        <f t="shared" si="1"/>
        <v>0</v>
      </c>
      <c r="I14" s="54">
        <v>0</v>
      </c>
      <c r="J14" s="54">
        <v>0</v>
      </c>
      <c r="K14" s="55">
        <f t="shared" si="2"/>
        <v>0</v>
      </c>
      <c r="L14" s="106">
        <v>0</v>
      </c>
      <c r="M14" s="106">
        <v>0</v>
      </c>
      <c r="N14" s="106">
        <v>0</v>
      </c>
      <c r="O14" s="55">
        <f t="shared" si="3"/>
        <v>0</v>
      </c>
      <c r="P14" s="106">
        <v>0</v>
      </c>
      <c r="Q14" s="106">
        <v>0</v>
      </c>
      <c r="R14" s="106">
        <v>0</v>
      </c>
      <c r="S14" s="55">
        <f t="shared" si="4"/>
        <v>0</v>
      </c>
      <c r="T14" s="106">
        <v>0</v>
      </c>
      <c r="U14" s="106">
        <v>0</v>
      </c>
      <c r="V14" s="106">
        <v>0</v>
      </c>
      <c r="W14" s="55">
        <f t="shared" si="5"/>
        <v>0</v>
      </c>
      <c r="X14" s="116"/>
      <c r="Y14" s="47">
        <f t="shared" si="6"/>
        <v>0</v>
      </c>
    </row>
    <row r="15" spans="1:25" x14ac:dyDescent="0.2">
      <c r="A15" s="46"/>
      <c r="B15" s="46" t="s">
        <v>9</v>
      </c>
      <c r="C15" s="45"/>
      <c r="D15" s="54">
        <v>401000</v>
      </c>
      <c r="E15" s="55"/>
      <c r="F15" s="55"/>
      <c r="G15" s="55"/>
      <c r="H15" s="54">
        <f t="shared" si="1"/>
        <v>33416.666666666664</v>
      </c>
      <c r="I15" s="54">
        <v>33416.666666666664</v>
      </c>
      <c r="J15" s="54">
        <v>33416.666666666664</v>
      </c>
      <c r="K15" s="55">
        <f t="shared" si="2"/>
        <v>100250</v>
      </c>
      <c r="L15" s="54">
        <v>33416.666666666664</v>
      </c>
      <c r="M15" s="54">
        <v>33416.666666666664</v>
      </c>
      <c r="N15" s="54">
        <v>33416.666666666664</v>
      </c>
      <c r="O15" s="55">
        <f t="shared" si="3"/>
        <v>100250</v>
      </c>
      <c r="P15" s="54">
        <v>33416.666666666664</v>
      </c>
      <c r="Q15" s="54">
        <v>33416.666666666664</v>
      </c>
      <c r="R15" s="54">
        <v>33416.666666666664</v>
      </c>
      <c r="S15" s="55">
        <f t="shared" si="4"/>
        <v>100250</v>
      </c>
      <c r="T15" s="54">
        <v>33416.666666666664</v>
      </c>
      <c r="U15" s="54">
        <v>33416.666666666664</v>
      </c>
      <c r="V15" s="54">
        <v>33416.666666666664</v>
      </c>
      <c r="W15" s="55">
        <f t="shared" si="5"/>
        <v>100250</v>
      </c>
      <c r="X15" s="116"/>
      <c r="Y15" s="48">
        <f t="shared" si="6"/>
        <v>401000</v>
      </c>
    </row>
    <row r="16" spans="1:25" x14ac:dyDescent="0.2">
      <c r="A16" s="46"/>
      <c r="B16" s="56" t="s">
        <v>10</v>
      </c>
      <c r="C16" s="45"/>
      <c r="D16" s="119">
        <f>SUM(D7:D15)</f>
        <v>86336381.272959992</v>
      </c>
      <c r="E16" s="104"/>
      <c r="F16" s="104"/>
      <c r="G16" s="104"/>
      <c r="H16" s="119">
        <f>SUM(H7:H15)</f>
        <v>7194698.4394133333</v>
      </c>
      <c r="I16" s="119">
        <f t="shared" ref="I16:J16" si="7">SUM(I7:I15)</f>
        <v>7194698.4394133333</v>
      </c>
      <c r="J16" s="119">
        <f t="shared" si="7"/>
        <v>7194698.4394133333</v>
      </c>
      <c r="K16" s="119">
        <f>SUM(H16:J16)</f>
        <v>21584095.318240002</v>
      </c>
      <c r="L16" s="119">
        <f>SUM(L7:L15)</f>
        <v>7194698.4394133333</v>
      </c>
      <c r="M16" s="119">
        <f t="shared" ref="M16:N16" si="8">SUM(M7:M15)</f>
        <v>7194698.4394133333</v>
      </c>
      <c r="N16" s="119">
        <f t="shared" si="8"/>
        <v>7194698.4394133333</v>
      </c>
      <c r="O16" s="119">
        <f>SUM(L16:N16)</f>
        <v>21584095.318240002</v>
      </c>
      <c r="P16" s="119">
        <f>SUM(P7:P15)</f>
        <v>7194698.4394133333</v>
      </c>
      <c r="Q16" s="119">
        <f t="shared" ref="Q16:R16" si="9">SUM(Q7:Q15)</f>
        <v>7194698.4394133333</v>
      </c>
      <c r="R16" s="119">
        <f t="shared" si="9"/>
        <v>7194698.4394133333</v>
      </c>
      <c r="S16" s="119">
        <f>SUM(P16:R16)</f>
        <v>21584095.318240002</v>
      </c>
      <c r="T16" s="119">
        <f>SUM(T7:T15)</f>
        <v>7194698.4394133333</v>
      </c>
      <c r="U16" s="119">
        <f t="shared" ref="U16:V16" si="10">SUM(U7:U15)</f>
        <v>7194698.4394133333</v>
      </c>
      <c r="V16" s="119">
        <f t="shared" si="10"/>
        <v>7194698.4394133333</v>
      </c>
      <c r="W16" s="119">
        <f>SUM(T16:V16)</f>
        <v>21584095.318240002</v>
      </c>
      <c r="X16" s="120"/>
      <c r="Y16" s="121">
        <f>SUM(K16,O16,S16,W16)</f>
        <v>86336381.272960007</v>
      </c>
    </row>
    <row r="17" spans="1:25" x14ac:dyDescent="0.2">
      <c r="A17" s="46"/>
      <c r="B17" s="59"/>
      <c r="C17" s="45"/>
      <c r="D17" s="122"/>
      <c r="E17" s="61"/>
      <c r="F17" s="61"/>
      <c r="G17" s="61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16"/>
    </row>
    <row r="18" spans="1:25" x14ac:dyDescent="0.2">
      <c r="A18" s="62" t="s">
        <v>164</v>
      </c>
      <c r="B18" s="2"/>
      <c r="C18" s="45"/>
      <c r="D18" s="123"/>
      <c r="E18" s="63"/>
      <c r="F18" s="63"/>
      <c r="G18" s="6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16"/>
    </row>
    <row r="19" spans="1:25" ht="13.5" x14ac:dyDescent="0.25">
      <c r="A19" s="64" t="s">
        <v>11</v>
      </c>
      <c r="B19" s="2"/>
      <c r="C19" s="45"/>
      <c r="D19" s="123"/>
      <c r="F19" s="2" t="s">
        <v>111</v>
      </c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16"/>
    </row>
    <row r="20" spans="1:25" x14ac:dyDescent="0.2">
      <c r="A20" s="46"/>
      <c r="B20" s="2" t="s">
        <v>12</v>
      </c>
      <c r="C20" s="45"/>
      <c r="D20" s="65">
        <v>2488226.5946846958</v>
      </c>
      <c r="E20" s="66"/>
      <c r="F20" s="65">
        <v>14</v>
      </c>
      <c r="G20" s="66"/>
      <c r="H20" s="113">
        <f>D20/12</f>
        <v>207352.21622372465</v>
      </c>
      <c r="I20" s="65">
        <v>207352.21622372465</v>
      </c>
      <c r="J20" s="65">
        <v>207352.21622372465</v>
      </c>
      <c r="K20" s="67">
        <f t="shared" ref="K20:K26" si="11">SUM(H20:J20)</f>
        <v>622056.64867117396</v>
      </c>
      <c r="L20" s="65">
        <v>207352.21622372465</v>
      </c>
      <c r="M20" s="65">
        <v>207352.21622372465</v>
      </c>
      <c r="N20" s="65">
        <v>207352.21622372465</v>
      </c>
      <c r="O20" s="67">
        <f t="shared" ref="O20:O26" si="12">SUM(L20:N20)</f>
        <v>622056.64867117396</v>
      </c>
      <c r="P20" s="65">
        <v>207352.21622372465</v>
      </c>
      <c r="Q20" s="65">
        <v>207352.21622372465</v>
      </c>
      <c r="R20" s="65">
        <v>207352.21622372465</v>
      </c>
      <c r="S20" s="67">
        <f t="shared" ref="S20:S26" si="13">SUM(P20:R20)</f>
        <v>622056.64867117396</v>
      </c>
      <c r="T20" s="65">
        <v>207352.21622372465</v>
      </c>
      <c r="U20" s="65">
        <v>207352.21622372465</v>
      </c>
      <c r="V20" s="65">
        <v>207352.21622372465</v>
      </c>
      <c r="W20" s="67">
        <f t="shared" ref="W20:W27" si="14">SUM(T20:V20)</f>
        <v>622056.64867117396</v>
      </c>
      <c r="X20" s="116"/>
      <c r="Y20" s="47">
        <f t="shared" ref="Y20:Y27" si="15">SUM(K20,O20,S20,W20)</f>
        <v>2488226.5946846958</v>
      </c>
    </row>
    <row r="21" spans="1:25" x14ac:dyDescent="0.2">
      <c r="A21" s="46"/>
      <c r="B21" s="2" t="s">
        <v>13</v>
      </c>
      <c r="C21" s="45"/>
      <c r="D21" s="65">
        <v>21320988.353970218</v>
      </c>
      <c r="E21" s="66"/>
      <c r="F21" s="65">
        <v>258</v>
      </c>
      <c r="G21" s="66"/>
      <c r="H21" s="113">
        <f t="shared" ref="H21:H26" si="16">D21/12</f>
        <v>1776749.0294975182</v>
      </c>
      <c r="I21" s="65">
        <v>1776749.0294975182</v>
      </c>
      <c r="J21" s="65">
        <v>1776749.0294975182</v>
      </c>
      <c r="K21" s="67">
        <f t="shared" si="11"/>
        <v>5330247.0884925546</v>
      </c>
      <c r="L21" s="65">
        <v>1776749.0294975182</v>
      </c>
      <c r="M21" s="65">
        <v>1776749.0294975182</v>
      </c>
      <c r="N21" s="65">
        <v>1776749.0294975182</v>
      </c>
      <c r="O21" s="67">
        <f t="shared" si="12"/>
        <v>5330247.0884925546</v>
      </c>
      <c r="P21" s="65">
        <v>1776749.0294975182</v>
      </c>
      <c r="Q21" s="65">
        <v>1776749.0294975182</v>
      </c>
      <c r="R21" s="65">
        <v>1776749.0294975182</v>
      </c>
      <c r="S21" s="67">
        <f t="shared" si="13"/>
        <v>5330247.0884925546</v>
      </c>
      <c r="T21" s="65">
        <v>1776749.0294975182</v>
      </c>
      <c r="U21" s="65">
        <v>1776749.0294975182</v>
      </c>
      <c r="V21" s="65">
        <v>1776749.0294975182</v>
      </c>
      <c r="W21" s="67">
        <f t="shared" si="14"/>
        <v>5330247.0884925546</v>
      </c>
      <c r="X21" s="116"/>
      <c r="Y21" s="47">
        <f t="shared" si="15"/>
        <v>21320988.353970218</v>
      </c>
    </row>
    <row r="22" spans="1:25" x14ac:dyDescent="0.2">
      <c r="A22" s="46"/>
      <c r="B22" s="2" t="s">
        <v>14</v>
      </c>
      <c r="C22" s="45"/>
      <c r="D22" s="65">
        <v>4409849.9327999996</v>
      </c>
      <c r="E22" s="66"/>
      <c r="F22" s="65">
        <v>56</v>
      </c>
      <c r="G22" s="66"/>
      <c r="H22" s="113">
        <f t="shared" si="16"/>
        <v>367487.49439999997</v>
      </c>
      <c r="I22" s="65">
        <v>367487.49439999997</v>
      </c>
      <c r="J22" s="65">
        <v>367487.49439999997</v>
      </c>
      <c r="K22" s="67">
        <f t="shared" si="11"/>
        <v>1102462.4831999999</v>
      </c>
      <c r="L22" s="65">
        <v>367487.49439999997</v>
      </c>
      <c r="M22" s="65">
        <v>367487.49439999997</v>
      </c>
      <c r="N22" s="65">
        <v>367487.49439999997</v>
      </c>
      <c r="O22" s="67">
        <f t="shared" si="12"/>
        <v>1102462.4831999999</v>
      </c>
      <c r="P22" s="65">
        <v>367487.49439999997</v>
      </c>
      <c r="Q22" s="65">
        <v>367487.49439999997</v>
      </c>
      <c r="R22" s="65">
        <v>367487.49439999997</v>
      </c>
      <c r="S22" s="67">
        <f t="shared" si="13"/>
        <v>1102462.4831999999</v>
      </c>
      <c r="T22" s="65">
        <v>367487.49439999997</v>
      </c>
      <c r="U22" s="65">
        <v>367487.49439999997</v>
      </c>
      <c r="V22" s="65">
        <v>367487.49439999997</v>
      </c>
      <c r="W22" s="67">
        <f t="shared" si="14"/>
        <v>1102462.4831999999</v>
      </c>
      <c r="X22" s="116"/>
      <c r="Y22" s="47">
        <f t="shared" si="15"/>
        <v>4409849.9327999996</v>
      </c>
    </row>
    <row r="23" spans="1:25" x14ac:dyDescent="0.2">
      <c r="A23" s="46"/>
      <c r="B23" s="2" t="s">
        <v>15</v>
      </c>
      <c r="C23" s="45"/>
      <c r="D23" s="65">
        <v>4068899</v>
      </c>
      <c r="E23" s="66"/>
      <c r="F23" s="65">
        <v>196</v>
      </c>
      <c r="G23" s="66"/>
      <c r="H23" s="113">
        <f t="shared" si="16"/>
        <v>339074.91666666669</v>
      </c>
      <c r="I23" s="65">
        <v>339074.91666666669</v>
      </c>
      <c r="J23" s="65">
        <v>339074.91666666669</v>
      </c>
      <c r="K23" s="67">
        <f t="shared" si="11"/>
        <v>1017224.75</v>
      </c>
      <c r="L23" s="65">
        <v>339074.91666666669</v>
      </c>
      <c r="M23" s="65">
        <v>339074.91666666669</v>
      </c>
      <c r="N23" s="65">
        <v>339074.91666666669</v>
      </c>
      <c r="O23" s="67">
        <f t="shared" si="12"/>
        <v>1017224.75</v>
      </c>
      <c r="P23" s="65">
        <v>339074.91666666669</v>
      </c>
      <c r="Q23" s="65">
        <v>339074.91666666669</v>
      </c>
      <c r="R23" s="65">
        <v>339074.91666666669</v>
      </c>
      <c r="S23" s="67">
        <f t="shared" si="13"/>
        <v>1017224.75</v>
      </c>
      <c r="T23" s="65">
        <v>339074.91666666669</v>
      </c>
      <c r="U23" s="65">
        <v>339074.91666666669</v>
      </c>
      <c r="V23" s="65">
        <v>339074.91666666669</v>
      </c>
      <c r="W23" s="67">
        <f t="shared" si="14"/>
        <v>1017224.75</v>
      </c>
      <c r="X23" s="116"/>
      <c r="Y23" s="47">
        <f t="shared" si="15"/>
        <v>4068899</v>
      </c>
    </row>
    <row r="24" spans="1:25" x14ac:dyDescent="0.2">
      <c r="A24" s="46"/>
      <c r="B24" s="2" t="s">
        <v>16</v>
      </c>
      <c r="C24" s="45"/>
      <c r="D24" s="65">
        <v>792548.82019655942</v>
      </c>
      <c r="E24" s="66"/>
      <c r="F24" s="65">
        <v>100</v>
      </c>
      <c r="G24" s="66"/>
      <c r="H24" s="113">
        <f t="shared" si="16"/>
        <v>66045.735016379957</v>
      </c>
      <c r="I24" s="65">
        <v>66045.735016379957</v>
      </c>
      <c r="J24" s="65">
        <v>66045.735016379957</v>
      </c>
      <c r="K24" s="67">
        <f t="shared" si="11"/>
        <v>198137.20504913985</v>
      </c>
      <c r="L24" s="65">
        <v>66045.735016379957</v>
      </c>
      <c r="M24" s="65">
        <v>66045.735016379957</v>
      </c>
      <c r="N24" s="65">
        <v>66045.735016379957</v>
      </c>
      <c r="O24" s="67">
        <f t="shared" si="12"/>
        <v>198137.20504913985</v>
      </c>
      <c r="P24" s="65">
        <v>66045.735016379957</v>
      </c>
      <c r="Q24" s="65">
        <v>66045.735016379957</v>
      </c>
      <c r="R24" s="65">
        <v>66045.735016379957</v>
      </c>
      <c r="S24" s="67">
        <f t="shared" si="13"/>
        <v>198137.20504913985</v>
      </c>
      <c r="T24" s="65">
        <v>66045.735016379957</v>
      </c>
      <c r="U24" s="65">
        <v>66045.735016379957</v>
      </c>
      <c r="V24" s="65">
        <v>66045.735016379957</v>
      </c>
      <c r="W24" s="67">
        <f t="shared" si="14"/>
        <v>198137.20504913985</v>
      </c>
      <c r="X24" s="116"/>
      <c r="Y24" s="47">
        <f t="shared" si="15"/>
        <v>792548.82019655942</v>
      </c>
    </row>
    <row r="25" spans="1:25" x14ac:dyDescent="0.2">
      <c r="A25" s="46"/>
      <c r="B25" s="2" t="s">
        <v>173</v>
      </c>
      <c r="C25" s="45"/>
      <c r="D25" s="65">
        <v>11540173</v>
      </c>
      <c r="E25" s="66"/>
      <c r="F25" s="65">
        <v>96</v>
      </c>
      <c r="G25" s="66"/>
      <c r="H25" s="113">
        <f t="shared" si="16"/>
        <v>961681.08333333337</v>
      </c>
      <c r="I25" s="65">
        <v>961681.08333333337</v>
      </c>
      <c r="J25" s="65">
        <v>961681.08333333337</v>
      </c>
      <c r="K25" s="67">
        <f t="shared" si="11"/>
        <v>2885043.25</v>
      </c>
      <c r="L25" s="65">
        <v>961681.08333333337</v>
      </c>
      <c r="M25" s="65">
        <v>961681.08333333337</v>
      </c>
      <c r="N25" s="65">
        <v>961681.08333333337</v>
      </c>
      <c r="O25" s="67">
        <f t="shared" si="12"/>
        <v>2885043.25</v>
      </c>
      <c r="P25" s="65">
        <v>961681.08333333337</v>
      </c>
      <c r="Q25" s="65">
        <v>961681.08333333337</v>
      </c>
      <c r="R25" s="65">
        <v>961681.08333333337</v>
      </c>
      <c r="S25" s="67">
        <f t="shared" si="13"/>
        <v>2885043.25</v>
      </c>
      <c r="T25" s="65">
        <v>961681.08333333337</v>
      </c>
      <c r="U25" s="65">
        <v>961681.08333333337</v>
      </c>
      <c r="V25" s="65">
        <v>961681.08333333337</v>
      </c>
      <c r="W25" s="67">
        <f t="shared" si="14"/>
        <v>2885043.25</v>
      </c>
      <c r="X25" s="116"/>
      <c r="Y25" s="47">
        <f t="shared" si="15"/>
        <v>11540173</v>
      </c>
    </row>
    <row r="26" spans="1:25" x14ac:dyDescent="0.2">
      <c r="A26" s="46"/>
      <c r="B26" s="2" t="s">
        <v>174</v>
      </c>
      <c r="C26" s="45"/>
      <c r="D26" s="65">
        <v>7491898.8864410985</v>
      </c>
      <c r="E26" s="66"/>
      <c r="F26" s="65"/>
      <c r="G26" s="66"/>
      <c r="H26" s="113">
        <f t="shared" si="16"/>
        <v>624324.90720342484</v>
      </c>
      <c r="I26" s="65">
        <v>624324.90720342484</v>
      </c>
      <c r="J26" s="65">
        <v>624324.90720342484</v>
      </c>
      <c r="K26" s="67">
        <f t="shared" si="11"/>
        <v>1872974.7216102746</v>
      </c>
      <c r="L26" s="65">
        <v>624324.90720342484</v>
      </c>
      <c r="M26" s="65">
        <v>624324.90720342484</v>
      </c>
      <c r="N26" s="65">
        <v>624324.90720342484</v>
      </c>
      <c r="O26" s="67">
        <f t="shared" si="12"/>
        <v>1872974.7216102746</v>
      </c>
      <c r="P26" s="65">
        <v>624324.90720342484</v>
      </c>
      <c r="Q26" s="65">
        <v>624324.90720342484</v>
      </c>
      <c r="R26" s="65">
        <v>624324.90720342484</v>
      </c>
      <c r="S26" s="67">
        <f t="shared" si="13"/>
        <v>1872974.7216102746</v>
      </c>
      <c r="T26" s="65">
        <v>624324.90720342484</v>
      </c>
      <c r="U26" s="65">
        <v>624324.90720342484</v>
      </c>
      <c r="V26" s="65">
        <v>624324.90720342484</v>
      </c>
      <c r="W26" s="67">
        <f t="shared" si="14"/>
        <v>1872974.7216102746</v>
      </c>
      <c r="X26" s="116"/>
      <c r="Y26" s="48">
        <f t="shared" si="15"/>
        <v>7491898.8864410985</v>
      </c>
    </row>
    <row r="27" spans="1:25" x14ac:dyDescent="0.2">
      <c r="A27" s="2"/>
      <c r="B27" s="56" t="s">
        <v>17</v>
      </c>
      <c r="C27" s="45"/>
      <c r="D27" s="119">
        <f>SUM(D20:D26)</f>
        <v>52112584.588092566</v>
      </c>
      <c r="E27" s="104"/>
      <c r="F27" s="78">
        <f>SUM(F20:F26)</f>
        <v>720</v>
      </c>
      <c r="G27" s="104"/>
      <c r="H27" s="119">
        <f>SUM(H20:H26)</f>
        <v>4342715.3823410477</v>
      </c>
      <c r="I27" s="119">
        <f>SUM(I20:I26)</f>
        <v>4342715.3823410477</v>
      </c>
      <c r="J27" s="119">
        <f>SUM(J20:J26)</f>
        <v>4342715.3823410477</v>
      </c>
      <c r="K27" s="119">
        <f>SUM(H27:J27)</f>
        <v>13028146.147023143</v>
      </c>
      <c r="L27" s="119">
        <f>SUM(L20:L26)</f>
        <v>4342715.3823410477</v>
      </c>
      <c r="M27" s="119">
        <f>SUM(M20:M26)</f>
        <v>4342715.3823410477</v>
      </c>
      <c r="N27" s="119">
        <f>SUM(N20:N26)</f>
        <v>4342715.3823410477</v>
      </c>
      <c r="O27" s="119">
        <f>SUM(L27:N27)</f>
        <v>13028146.147023143</v>
      </c>
      <c r="P27" s="119">
        <f>SUM(P20:P26)</f>
        <v>4342715.3823410477</v>
      </c>
      <c r="Q27" s="119">
        <f>SUM(Q20:Q26)</f>
        <v>4342715.3823410477</v>
      </c>
      <c r="R27" s="119">
        <f>SUM(R20:R26)</f>
        <v>4342715.3823410477</v>
      </c>
      <c r="S27" s="119">
        <f>SUM(P27:R27)</f>
        <v>13028146.147023143</v>
      </c>
      <c r="T27" s="119">
        <f>SUM(T20:T26)</f>
        <v>4342715.3823410477</v>
      </c>
      <c r="U27" s="119">
        <f>SUM(U20:U26)</f>
        <v>4342715.3823410477</v>
      </c>
      <c r="V27" s="119">
        <f>SUM(V20:V26)</f>
        <v>4342715.3823410477</v>
      </c>
      <c r="W27" s="119">
        <f t="shared" si="14"/>
        <v>13028146.147023143</v>
      </c>
      <c r="X27" s="120"/>
      <c r="Y27" s="121">
        <f t="shared" si="15"/>
        <v>52112584.588092573</v>
      </c>
    </row>
    <row r="28" spans="1:25" x14ac:dyDescent="0.2">
      <c r="A28" s="2"/>
      <c r="C28" s="45"/>
      <c r="D28" s="58"/>
      <c r="E28" s="61"/>
      <c r="F28" s="61"/>
      <c r="G28" s="61"/>
      <c r="H28" s="127"/>
      <c r="I28" s="127"/>
      <c r="J28" s="127"/>
      <c r="K28" s="58"/>
      <c r="L28" s="127"/>
      <c r="M28" s="127"/>
      <c r="N28" s="127"/>
      <c r="O28" s="58"/>
      <c r="P28" s="127"/>
      <c r="Q28" s="127"/>
      <c r="R28" s="127"/>
      <c r="S28" s="58"/>
      <c r="T28" s="58"/>
      <c r="U28" s="58"/>
      <c r="V28" s="58"/>
      <c r="W28" s="58"/>
      <c r="X28" s="116"/>
    </row>
    <row r="29" spans="1:25" ht="13.5" x14ac:dyDescent="0.25">
      <c r="A29" s="64" t="s">
        <v>18</v>
      </c>
      <c r="B29" s="2"/>
      <c r="C29" s="45"/>
      <c r="D29" s="123"/>
      <c r="F29" s="2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16"/>
    </row>
    <row r="30" spans="1:25" x14ac:dyDescent="0.2">
      <c r="A30" s="46"/>
      <c r="B30" s="2" t="s">
        <v>175</v>
      </c>
      <c r="C30" s="45"/>
      <c r="D30" s="65">
        <v>1141785</v>
      </c>
      <c r="E30" s="66"/>
      <c r="F30" s="66"/>
      <c r="G30" s="66"/>
      <c r="H30" s="65">
        <f>D30*$H$36</f>
        <v>57042.372622052557</v>
      </c>
      <c r="I30" s="65">
        <f>D30*$I$36</f>
        <v>120731.44137094187</v>
      </c>
      <c r="J30" s="65">
        <f>D30*$J$36</f>
        <v>118839.91881568964</v>
      </c>
      <c r="K30" s="67">
        <f t="shared" ref="K30:K34" si="17">SUM(H30:J30)</f>
        <v>296613.73280868406</v>
      </c>
      <c r="L30" s="65">
        <f>D30*$L$36</f>
        <v>114780.05013033831</v>
      </c>
      <c r="M30" s="65">
        <f>D30*$M$36</f>
        <v>103859.90563056535</v>
      </c>
      <c r="N30" s="65">
        <f>D30*$N$36</f>
        <v>77916.372104668975</v>
      </c>
      <c r="O30" s="67">
        <f t="shared" ref="O30:O34" si="18">SUM(L30:N30)</f>
        <v>296556.32786557265</v>
      </c>
      <c r="P30" s="65">
        <f>D30*$P$36</f>
        <v>56205.553330663635</v>
      </c>
      <c r="Q30" s="65">
        <f>D30*$Q$36</f>
        <v>66129.243572278196</v>
      </c>
      <c r="R30" s="65">
        <f>D30*$R$36</f>
        <v>113997.47090928296</v>
      </c>
      <c r="S30" s="67">
        <f t="shared" ref="S30:S34" si="19">SUM(P30:R30)</f>
        <v>236332.2678122248</v>
      </c>
      <c r="T30" s="113">
        <f>(D30-SUM(S30+O30+K30))/3</f>
        <v>104094.22383783951</v>
      </c>
      <c r="U30" s="65">
        <v>104094.22383783951</v>
      </c>
      <c r="V30" s="65">
        <v>104094.22383783951</v>
      </c>
      <c r="W30" s="67">
        <f t="shared" ref="W30:W35" si="20">SUM(T30:V30)</f>
        <v>312282.67151351855</v>
      </c>
      <c r="X30" s="116"/>
      <c r="Y30" s="47">
        <f t="shared" ref="Y30:Y35" si="21">SUM(K30,O30,S30,W30)</f>
        <v>1141785</v>
      </c>
    </row>
    <row r="31" spans="1:25" x14ac:dyDescent="0.2">
      <c r="A31" s="46"/>
      <c r="B31" s="2" t="s">
        <v>176</v>
      </c>
      <c r="C31" s="45"/>
      <c r="D31" s="65">
        <v>125091.01922868316</v>
      </c>
      <c r="E31" s="66"/>
      <c r="F31" s="66"/>
      <c r="G31" s="66"/>
      <c r="H31" s="65">
        <f t="shared" ref="H31:H34" si="22">D31*$H$36</f>
        <v>6249.4151968320539</v>
      </c>
      <c r="I31" s="65">
        <f t="shared" ref="I31:I34" si="23">D31*$I$36</f>
        <v>13227.02527537069</v>
      </c>
      <c r="J31" s="65">
        <f t="shared" ref="J31:J34" si="24">D31*$J$36</f>
        <v>13019.794943626497</v>
      </c>
      <c r="K31" s="67">
        <f t="shared" si="17"/>
        <v>32496.23541582924</v>
      </c>
      <c r="L31" s="65">
        <f t="shared" ref="L31:L34" si="25">D31*$L$36</f>
        <v>12575.006203377488</v>
      </c>
      <c r="M31" s="65">
        <f t="shared" ref="M31:M34" si="26">D31*$M$36</f>
        <v>11378.623341804514</v>
      </c>
      <c r="N31" s="65">
        <f t="shared" ref="N31:N34" si="27">D31*$N$36</f>
        <v>8536.3167331628811</v>
      </c>
      <c r="O31" s="67">
        <f t="shared" si="18"/>
        <v>32489.946278344883</v>
      </c>
      <c r="P31" s="65">
        <f t="shared" ref="P31:P34" si="28">D31*$P$36</f>
        <v>6157.7354339431868</v>
      </c>
      <c r="Q31" s="65">
        <f t="shared" ref="Q31:Q34" si="29">D31*$Q$36</f>
        <v>7244.9493374655685</v>
      </c>
      <c r="R31" s="65">
        <f t="shared" ref="R31:R34" si="30">D31*$R$36</f>
        <v>12489.268842675603</v>
      </c>
      <c r="S31" s="67">
        <f t="shared" si="19"/>
        <v>25891.953614084359</v>
      </c>
      <c r="T31" s="113">
        <f t="shared" ref="T31:T34" si="31">(D31-SUM(S31+O31+K31))/3</f>
        <v>11404.294640141559</v>
      </c>
      <c r="U31" s="65">
        <v>11404.294640141559</v>
      </c>
      <c r="V31" s="65">
        <v>11404.294640141559</v>
      </c>
      <c r="W31" s="67">
        <f t="shared" si="20"/>
        <v>34212.883920424676</v>
      </c>
      <c r="X31" s="116"/>
      <c r="Y31" s="47">
        <f t="shared" si="21"/>
        <v>125091.01922868316</v>
      </c>
    </row>
    <row r="32" spans="1:25" x14ac:dyDescent="0.2">
      <c r="A32" s="46"/>
      <c r="B32" s="2" t="s">
        <v>19</v>
      </c>
      <c r="C32" s="45"/>
      <c r="D32" s="65">
        <v>1789089.6146732348</v>
      </c>
      <c r="E32" s="66"/>
      <c r="F32" s="66"/>
      <c r="G32" s="66"/>
      <c r="H32" s="65">
        <f t="shared" si="22"/>
        <v>89381.027474029775</v>
      </c>
      <c r="I32" s="65">
        <f t="shared" si="23"/>
        <v>189176.91852781622</v>
      </c>
      <c r="J32" s="65">
        <f t="shared" si="24"/>
        <v>186213.04760682676</v>
      </c>
      <c r="K32" s="67">
        <f t="shared" si="17"/>
        <v>464770.99360867275</v>
      </c>
      <c r="L32" s="65">
        <f t="shared" si="25"/>
        <v>179851.54443249956</v>
      </c>
      <c r="M32" s="65">
        <f t="shared" si="26"/>
        <v>162740.51467183986</v>
      </c>
      <c r="N32" s="65">
        <f t="shared" si="27"/>
        <v>122088.98535668151</v>
      </c>
      <c r="O32" s="67">
        <f t="shared" si="18"/>
        <v>464681.04446102097</v>
      </c>
      <c r="P32" s="65">
        <f t="shared" si="28"/>
        <v>88069.795759142886</v>
      </c>
      <c r="Q32" s="65">
        <f t="shared" si="29"/>
        <v>103619.4580427661</v>
      </c>
      <c r="R32" s="65">
        <f t="shared" si="30"/>
        <v>178625.30275210511</v>
      </c>
      <c r="S32" s="67">
        <f t="shared" si="19"/>
        <v>370314.5565540141</v>
      </c>
      <c r="T32" s="113">
        <f t="shared" si="31"/>
        <v>163107.67334984234</v>
      </c>
      <c r="U32" s="65">
        <v>163107.67334984234</v>
      </c>
      <c r="V32" s="65">
        <v>163107.67334984234</v>
      </c>
      <c r="W32" s="67">
        <f t="shared" si="20"/>
        <v>489323.02004952705</v>
      </c>
      <c r="X32" s="116"/>
      <c r="Y32" s="47">
        <f t="shared" si="21"/>
        <v>1789089.6146732348</v>
      </c>
    </row>
    <row r="33" spans="1:25" x14ac:dyDescent="0.2">
      <c r="A33" s="46"/>
      <c r="B33" s="46" t="s">
        <v>32</v>
      </c>
      <c r="C33" s="45"/>
      <c r="D33" s="65">
        <v>1784026.6122389489</v>
      </c>
      <c r="E33" s="66"/>
      <c r="F33" s="66"/>
      <c r="G33" s="66"/>
      <c r="H33" s="65">
        <f t="shared" si="22"/>
        <v>89128.085220065244</v>
      </c>
      <c r="I33" s="65">
        <f t="shared" si="23"/>
        <v>188641.56066135631</v>
      </c>
      <c r="J33" s="65">
        <f t="shared" si="24"/>
        <v>185686.07729432994</v>
      </c>
      <c r="K33" s="67">
        <f>SUM(H33:J33)</f>
        <v>463455.72317575151</v>
      </c>
      <c r="L33" s="65">
        <f t="shared" si="25"/>
        <v>179342.57674312079</v>
      </c>
      <c r="M33" s="65">
        <f t="shared" si="26"/>
        <v>162279.9700377518</v>
      </c>
      <c r="N33" s="65">
        <f t="shared" si="27"/>
        <v>121743.48179722272</v>
      </c>
      <c r="O33" s="67">
        <f>SUM(L33:N33)</f>
        <v>463366.02857809537</v>
      </c>
      <c r="P33" s="65">
        <f t="shared" si="28"/>
        <v>87820.564202121604</v>
      </c>
      <c r="Q33" s="65">
        <f t="shared" si="29"/>
        <v>103326.22199466253</v>
      </c>
      <c r="R33" s="65">
        <f t="shared" si="30"/>
        <v>178119.80524362836</v>
      </c>
      <c r="S33" s="67">
        <f>SUM(P33:R33)</f>
        <v>369266.59144041245</v>
      </c>
      <c r="T33" s="113">
        <f t="shared" si="31"/>
        <v>162646.0896815632</v>
      </c>
      <c r="U33" s="65">
        <v>162646.0896815632</v>
      </c>
      <c r="V33" s="65">
        <v>162646.0896815632</v>
      </c>
      <c r="W33" s="67">
        <f>SUM(T33:V33)</f>
        <v>487938.2690446896</v>
      </c>
      <c r="X33" s="116"/>
      <c r="Y33" s="47">
        <f>SUM(K33,O33,S33,W33)</f>
        <v>1784026.6122389489</v>
      </c>
    </row>
    <row r="34" spans="1:25" x14ac:dyDescent="0.2">
      <c r="A34" s="46"/>
      <c r="B34" s="2" t="s">
        <v>177</v>
      </c>
      <c r="C34" s="45"/>
      <c r="D34" s="65">
        <v>2398215</v>
      </c>
      <c r="E34" s="66"/>
      <c r="F34" s="66"/>
      <c r="G34" s="66"/>
      <c r="H34" s="65">
        <f t="shared" si="22"/>
        <v>119812.288353583</v>
      </c>
      <c r="I34" s="65">
        <f t="shared" si="23"/>
        <v>253585.35421941377</v>
      </c>
      <c r="J34" s="65">
        <f t="shared" si="24"/>
        <v>249612.38403251852</v>
      </c>
      <c r="K34" s="67">
        <f t="shared" si="17"/>
        <v>623010.02660551528</v>
      </c>
      <c r="L34" s="65">
        <f t="shared" si="25"/>
        <v>241085.00104952269</v>
      </c>
      <c r="M34" s="65">
        <f t="shared" si="26"/>
        <v>218148.23594792915</v>
      </c>
      <c r="N34" s="65">
        <f t="shared" si="27"/>
        <v>163656.21577354643</v>
      </c>
      <c r="O34" s="67">
        <f t="shared" si="18"/>
        <v>622889.45277099824</v>
      </c>
      <c r="P34" s="65">
        <f t="shared" si="28"/>
        <v>118054.62594174691</v>
      </c>
      <c r="Q34" s="65">
        <f t="shared" si="29"/>
        <v>138898.42997910391</v>
      </c>
      <c r="R34" s="65">
        <f t="shared" si="30"/>
        <v>239441.2649462955</v>
      </c>
      <c r="S34" s="67">
        <f t="shared" si="19"/>
        <v>496394.32086714637</v>
      </c>
      <c r="T34" s="113">
        <f t="shared" si="31"/>
        <v>218640.39991878005</v>
      </c>
      <c r="U34" s="65">
        <v>218640.39991878005</v>
      </c>
      <c r="V34" s="65">
        <v>218640.39991878005</v>
      </c>
      <c r="W34" s="67">
        <f t="shared" si="20"/>
        <v>655921.19975634012</v>
      </c>
      <c r="X34" s="116"/>
      <c r="Y34" s="48">
        <f t="shared" si="21"/>
        <v>2398215</v>
      </c>
    </row>
    <row r="35" spans="1:25" x14ac:dyDescent="0.2">
      <c r="A35" s="2"/>
      <c r="B35" s="56" t="s">
        <v>20</v>
      </c>
      <c r="C35" s="45"/>
      <c r="D35" s="57">
        <f>SUM(D30:D34)</f>
        <v>7238207.2461408665</v>
      </c>
      <c r="E35" s="58"/>
      <c r="F35" s="58"/>
      <c r="G35" s="58"/>
      <c r="H35" s="57">
        <f>SUM(H30:H34)</f>
        <v>361613.18886656268</v>
      </c>
      <c r="I35" s="57">
        <f>SUM(I30:I34)</f>
        <v>765362.30005489895</v>
      </c>
      <c r="J35" s="57">
        <f>SUM(J30:J34)</f>
        <v>753371.22269299137</v>
      </c>
      <c r="K35" s="57">
        <f>SUM(H35:J35)</f>
        <v>1880346.711614453</v>
      </c>
      <c r="L35" s="57">
        <f>SUM(L30:L34)</f>
        <v>727634.17855885881</v>
      </c>
      <c r="M35" s="57">
        <f>SUM(M30:M34)</f>
        <v>658407.24962989078</v>
      </c>
      <c r="N35" s="57">
        <f>SUM(N30:N34)</f>
        <v>493941.37176528253</v>
      </c>
      <c r="O35" s="57">
        <f>SUM(L35:N35)</f>
        <v>1879982.7999540321</v>
      </c>
      <c r="P35" s="57">
        <f>SUM(P30:P34)</f>
        <v>356308.27466761821</v>
      </c>
      <c r="Q35" s="57">
        <f>SUM(Q30:Q34)</f>
        <v>419218.30292627629</v>
      </c>
      <c r="R35" s="57">
        <f>SUM(R30:R34)</f>
        <v>722673.11269398755</v>
      </c>
      <c r="S35" s="57">
        <f>SUM(P35:R35)</f>
        <v>1498199.690287882</v>
      </c>
      <c r="T35" s="57">
        <f>SUM(T30:T34)</f>
        <v>659892.68142816669</v>
      </c>
      <c r="U35" s="57">
        <f>SUM(U30:U34)</f>
        <v>659892.68142816669</v>
      </c>
      <c r="V35" s="57">
        <f>SUM(V30:V34)</f>
        <v>659892.68142816669</v>
      </c>
      <c r="W35" s="57">
        <f t="shared" si="20"/>
        <v>1979678.0442845002</v>
      </c>
      <c r="X35" s="116"/>
      <c r="Y35" s="47">
        <f t="shared" si="21"/>
        <v>7238207.2461408675</v>
      </c>
    </row>
    <row r="36" spans="1:25" s="131" customFormat="1" x14ac:dyDescent="0.2">
      <c r="A36" s="127"/>
      <c r="B36" s="127"/>
      <c r="C36" s="128"/>
      <c r="D36" s="129"/>
      <c r="E36" s="130"/>
      <c r="F36" s="130"/>
      <c r="G36" s="130"/>
      <c r="H36" s="129">
        <v>4.9958943778428126E-2</v>
      </c>
      <c r="I36" s="129">
        <v>0.10573920779388578</v>
      </c>
      <c r="J36" s="129">
        <v>0.1040825714260475</v>
      </c>
      <c r="K36" s="129"/>
      <c r="L36" s="129">
        <v>0.10052685061577994</v>
      </c>
      <c r="M36" s="129">
        <v>9.0962751858331775E-2</v>
      </c>
      <c r="N36" s="129">
        <v>6.8240844033394185E-2</v>
      </c>
      <c r="O36" s="129"/>
      <c r="P36" s="129">
        <v>4.9226039342488856E-2</v>
      </c>
      <c r="Q36" s="129">
        <v>5.7917421907170086E-2</v>
      </c>
      <c r="R36" s="129">
        <v>9.9841450806660584E-2</v>
      </c>
      <c r="S36" s="129"/>
      <c r="T36" s="129"/>
      <c r="U36" s="129"/>
      <c r="V36" s="129"/>
      <c r="W36" s="129"/>
      <c r="X36" s="128"/>
    </row>
    <row r="37" spans="1:25" ht="13.5" x14ac:dyDescent="0.25">
      <c r="A37" s="68" t="s">
        <v>21</v>
      </c>
      <c r="B37" s="46"/>
      <c r="C37" s="45"/>
      <c r="D37" s="67"/>
      <c r="E37" s="66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116"/>
    </row>
    <row r="38" spans="1:25" x14ac:dyDescent="0.2">
      <c r="A38" s="46"/>
      <c r="B38" s="46" t="s">
        <v>22</v>
      </c>
      <c r="C38" s="45"/>
      <c r="D38" s="65">
        <v>1012668.3004287607</v>
      </c>
      <c r="E38" s="66"/>
      <c r="F38" s="66"/>
      <c r="G38" s="66"/>
      <c r="H38" s="65">
        <f>D38*$H$45</f>
        <v>80494.866168371198</v>
      </c>
      <c r="I38" s="65">
        <f>D38*$I$45</f>
        <v>94384.403384955804</v>
      </c>
      <c r="J38" s="65">
        <f>D38*$J$45</f>
        <v>95400.564043422899</v>
      </c>
      <c r="K38" s="67">
        <f t="shared" ref="K38:K43" si="32">SUM(H38:J38)</f>
        <v>270279.83359674993</v>
      </c>
      <c r="L38" s="65">
        <f>D38*$L$45</f>
        <v>86930.538700570338</v>
      </c>
      <c r="M38" s="65">
        <f>D38*$M$45</f>
        <v>90249.460206181931</v>
      </c>
      <c r="N38" s="65">
        <f>D38*$N$45</f>
        <v>83532.458768464014</v>
      </c>
      <c r="O38" s="67">
        <f t="shared" ref="O38:O43" si="33">SUM(L38:N38)</f>
        <v>260712.45767521628</v>
      </c>
      <c r="P38" s="65">
        <f>D38*$P$45</f>
        <v>91569.328529114471</v>
      </c>
      <c r="Q38" s="65">
        <f>D38*$Q$45</f>
        <v>106549.17139899348</v>
      </c>
      <c r="R38" s="65">
        <f>D38*$R$45</f>
        <v>100028.51363527172</v>
      </c>
      <c r="S38" s="67">
        <f t="shared" ref="S38:S43" si="34">SUM(P38:R38)</f>
        <v>298147.01356337965</v>
      </c>
      <c r="T38" s="113">
        <f t="shared" ref="T38:T43" si="35">(D38-SUM(S38+O38+K38))/3</f>
        <v>61176.331864471627</v>
      </c>
      <c r="U38" s="65">
        <v>61176.331864471627</v>
      </c>
      <c r="V38" s="65">
        <v>61176.331864471627</v>
      </c>
      <c r="W38" s="67">
        <f t="shared" ref="W38:W44" si="36">SUM(T38:V38)</f>
        <v>183528.99559341487</v>
      </c>
      <c r="X38" s="116"/>
      <c r="Y38" s="47">
        <f t="shared" ref="Y38:Y44" si="37">SUM(K38,O38,S38,W38)</f>
        <v>1012668.3004287607</v>
      </c>
    </row>
    <row r="39" spans="1:25" x14ac:dyDescent="0.2">
      <c r="A39" s="46"/>
      <c r="B39" s="46" t="s">
        <v>161</v>
      </c>
      <c r="C39" s="45"/>
      <c r="D39" s="105"/>
      <c r="E39" s="66"/>
      <c r="F39" s="66"/>
      <c r="G39" s="66"/>
      <c r="H39" s="65">
        <f t="shared" ref="H39:H43" si="38">D39*$H$45</f>
        <v>0</v>
      </c>
      <c r="I39" s="65">
        <f t="shared" ref="I39:I43" si="39">D39*$I$45</f>
        <v>0</v>
      </c>
      <c r="J39" s="65">
        <f t="shared" ref="J39:J43" si="40">D39*$J$45</f>
        <v>0</v>
      </c>
      <c r="K39" s="67">
        <f t="shared" si="32"/>
        <v>0</v>
      </c>
      <c r="L39" s="65">
        <f t="shared" ref="L39:L43" si="41">D39*$L$45</f>
        <v>0</v>
      </c>
      <c r="M39" s="65">
        <f t="shared" ref="M39:M43" si="42">D39*$M$45</f>
        <v>0</v>
      </c>
      <c r="N39" s="65">
        <f t="shared" ref="N39:N43" si="43">D39*$N$45</f>
        <v>0</v>
      </c>
      <c r="O39" s="67">
        <f t="shared" si="33"/>
        <v>0</v>
      </c>
      <c r="P39" s="65">
        <f t="shared" ref="P39:P43" si="44">D39*$P$45</f>
        <v>0</v>
      </c>
      <c r="Q39" s="65">
        <f t="shared" ref="Q39:Q43" si="45">D39*$Q$45</f>
        <v>0</v>
      </c>
      <c r="R39" s="65">
        <f t="shared" ref="R39:R43" si="46">D39*$R$45</f>
        <v>0</v>
      </c>
      <c r="S39" s="67">
        <f t="shared" si="34"/>
        <v>0</v>
      </c>
      <c r="T39" s="113">
        <f t="shared" si="35"/>
        <v>0</v>
      </c>
      <c r="U39" s="105">
        <v>0</v>
      </c>
      <c r="V39" s="105">
        <v>0</v>
      </c>
      <c r="W39" s="67">
        <f t="shared" si="36"/>
        <v>0</v>
      </c>
      <c r="X39" s="116"/>
      <c r="Y39" s="47">
        <f t="shared" si="37"/>
        <v>0</v>
      </c>
    </row>
    <row r="40" spans="1:25" x14ac:dyDescent="0.2">
      <c r="A40" s="46"/>
      <c r="B40" s="46" t="s">
        <v>162</v>
      </c>
      <c r="C40" s="45"/>
      <c r="D40" s="105"/>
      <c r="E40" s="66"/>
      <c r="F40" s="66"/>
      <c r="G40" s="66"/>
      <c r="H40" s="65">
        <f t="shared" si="38"/>
        <v>0</v>
      </c>
      <c r="I40" s="65">
        <f t="shared" si="39"/>
        <v>0</v>
      </c>
      <c r="J40" s="65">
        <f t="shared" si="40"/>
        <v>0</v>
      </c>
      <c r="K40" s="67">
        <f t="shared" si="32"/>
        <v>0</v>
      </c>
      <c r="L40" s="65">
        <f t="shared" si="41"/>
        <v>0</v>
      </c>
      <c r="M40" s="65">
        <f t="shared" si="42"/>
        <v>0</v>
      </c>
      <c r="N40" s="65">
        <f t="shared" si="43"/>
        <v>0</v>
      </c>
      <c r="O40" s="67">
        <f t="shared" si="33"/>
        <v>0</v>
      </c>
      <c r="P40" s="65">
        <f t="shared" si="44"/>
        <v>0</v>
      </c>
      <c r="Q40" s="65">
        <f t="shared" si="45"/>
        <v>0</v>
      </c>
      <c r="R40" s="65">
        <f t="shared" si="46"/>
        <v>0</v>
      </c>
      <c r="S40" s="67">
        <f t="shared" si="34"/>
        <v>0</v>
      </c>
      <c r="T40" s="113">
        <f t="shared" si="35"/>
        <v>0</v>
      </c>
      <c r="U40" s="105">
        <v>0</v>
      </c>
      <c r="V40" s="105">
        <v>0</v>
      </c>
      <c r="W40" s="67">
        <f t="shared" si="36"/>
        <v>0</v>
      </c>
      <c r="X40" s="116"/>
      <c r="Y40" s="47">
        <f t="shared" si="37"/>
        <v>0</v>
      </c>
    </row>
    <row r="41" spans="1:25" x14ac:dyDescent="0.2">
      <c r="A41" s="46"/>
      <c r="B41" s="46" t="s">
        <v>23</v>
      </c>
      <c r="C41" s="45"/>
      <c r="D41" s="65">
        <v>2810561.2843958763</v>
      </c>
      <c r="E41" s="66"/>
      <c r="F41" s="66"/>
      <c r="G41" s="66"/>
      <c r="H41" s="65">
        <f t="shared" si="38"/>
        <v>223405.58537248967</v>
      </c>
      <c r="I41" s="65">
        <f t="shared" si="39"/>
        <v>261954.63005235183</v>
      </c>
      <c r="J41" s="65">
        <f t="shared" si="40"/>
        <v>264774.88403305272</v>
      </c>
      <c r="K41" s="67">
        <f t="shared" si="32"/>
        <v>750135.09945789422</v>
      </c>
      <c r="L41" s="65">
        <f t="shared" si="41"/>
        <v>241267.16161654762</v>
      </c>
      <c r="M41" s="65">
        <f t="shared" si="42"/>
        <v>250478.501880355</v>
      </c>
      <c r="N41" s="65">
        <f t="shared" si="43"/>
        <v>231836.12492425958</v>
      </c>
      <c r="O41" s="67">
        <f t="shared" si="33"/>
        <v>723581.78842116217</v>
      </c>
      <c r="P41" s="65">
        <f t="shared" si="44"/>
        <v>254141.66661787475</v>
      </c>
      <c r="Q41" s="65">
        <f t="shared" si="45"/>
        <v>295716.74742033472</v>
      </c>
      <c r="R41" s="65">
        <f t="shared" si="46"/>
        <v>277619.3030234357</v>
      </c>
      <c r="S41" s="67">
        <f t="shared" si="34"/>
        <v>827477.71706164512</v>
      </c>
      <c r="T41" s="113">
        <f t="shared" si="35"/>
        <v>169788.89315172503</v>
      </c>
      <c r="U41" s="65">
        <v>169788.89315172503</v>
      </c>
      <c r="V41" s="65">
        <v>169788.89315172503</v>
      </c>
      <c r="W41" s="67">
        <f t="shared" si="36"/>
        <v>509366.67945517506</v>
      </c>
      <c r="X41" s="116"/>
      <c r="Y41" s="47">
        <f t="shared" si="37"/>
        <v>2810561.2843958763</v>
      </c>
    </row>
    <row r="42" spans="1:25" x14ac:dyDescent="0.2">
      <c r="A42" s="46"/>
      <c r="B42" s="46" t="s">
        <v>24</v>
      </c>
      <c r="C42" s="45"/>
      <c r="D42" s="65">
        <v>2516477.4224487622</v>
      </c>
      <c r="E42" s="66"/>
      <c r="F42" s="66"/>
      <c r="G42" s="66"/>
      <c r="H42" s="65">
        <f t="shared" si="38"/>
        <v>200029.47979113797</v>
      </c>
      <c r="I42" s="65">
        <f t="shared" si="39"/>
        <v>234544.93445580767</v>
      </c>
      <c r="J42" s="65">
        <f t="shared" si="40"/>
        <v>237070.09037658689</v>
      </c>
      <c r="K42" s="67">
        <f t="shared" si="32"/>
        <v>671644.50462353253</v>
      </c>
      <c r="L42" s="65">
        <f t="shared" si="41"/>
        <v>216022.10503545121</v>
      </c>
      <c r="M42" s="65">
        <f t="shared" si="42"/>
        <v>224269.61414797604</v>
      </c>
      <c r="N42" s="65">
        <f t="shared" si="43"/>
        <v>207577.88749136374</v>
      </c>
      <c r="O42" s="67">
        <f t="shared" si="33"/>
        <v>647869.60667479108</v>
      </c>
      <c r="P42" s="65">
        <f t="shared" si="44"/>
        <v>227549.48262401976</v>
      </c>
      <c r="Q42" s="65">
        <f t="shared" si="45"/>
        <v>264774.34327969549</v>
      </c>
      <c r="R42" s="65">
        <f t="shared" si="46"/>
        <v>248570.53001233688</v>
      </c>
      <c r="S42" s="67">
        <f t="shared" si="34"/>
        <v>740894.35591605213</v>
      </c>
      <c r="T42" s="113">
        <f t="shared" si="35"/>
        <v>152022.98507812884</v>
      </c>
      <c r="U42" s="65">
        <v>152022.98507812884</v>
      </c>
      <c r="V42" s="65">
        <v>152022.98507812884</v>
      </c>
      <c r="W42" s="67">
        <f t="shared" si="36"/>
        <v>456068.95523438649</v>
      </c>
      <c r="X42" s="116"/>
      <c r="Y42" s="47">
        <f t="shared" si="37"/>
        <v>2516477.4224487622</v>
      </c>
    </row>
    <row r="43" spans="1:25" x14ac:dyDescent="0.2">
      <c r="A43" s="46"/>
      <c r="B43" s="46" t="s">
        <v>163</v>
      </c>
      <c r="C43" s="45"/>
      <c r="D43" s="65">
        <v>2346176</v>
      </c>
      <c r="E43" s="66"/>
      <c r="F43" s="66"/>
      <c r="G43" s="66"/>
      <c r="H43" s="65">
        <f t="shared" si="38"/>
        <v>186492.57910757526</v>
      </c>
      <c r="I43" s="65">
        <f t="shared" si="39"/>
        <v>218672.21666002978</v>
      </c>
      <c r="J43" s="65">
        <f t="shared" si="40"/>
        <v>221026.48384507967</v>
      </c>
      <c r="K43" s="67">
        <f t="shared" si="32"/>
        <v>626191.27961268474</v>
      </c>
      <c r="L43" s="65">
        <f t="shared" si="41"/>
        <v>201402.91098279235</v>
      </c>
      <c r="M43" s="65">
        <f t="shared" si="42"/>
        <v>209092.27380678209</v>
      </c>
      <c r="N43" s="65">
        <f t="shared" si="43"/>
        <v>193530.15187755131</v>
      </c>
      <c r="O43" s="67">
        <f t="shared" si="33"/>
        <v>604025.33666712581</v>
      </c>
      <c r="P43" s="65">
        <f t="shared" si="44"/>
        <v>212150.17873094481</v>
      </c>
      <c r="Q43" s="65">
        <f t="shared" si="45"/>
        <v>246855.86450209099</v>
      </c>
      <c r="R43" s="65">
        <f t="shared" si="46"/>
        <v>231748.63665366295</v>
      </c>
      <c r="S43" s="67">
        <f t="shared" si="34"/>
        <v>690754.67988669872</v>
      </c>
      <c r="T43" s="113">
        <f t="shared" si="35"/>
        <v>141734.90127783021</v>
      </c>
      <c r="U43" s="65">
        <v>141734.90127783021</v>
      </c>
      <c r="V43" s="65">
        <v>141734.90127783021</v>
      </c>
      <c r="W43" s="67">
        <f t="shared" si="36"/>
        <v>425204.70383349061</v>
      </c>
      <c r="X43" s="116"/>
      <c r="Y43" s="48">
        <f t="shared" si="37"/>
        <v>2346176</v>
      </c>
    </row>
    <row r="44" spans="1:25" x14ac:dyDescent="0.2">
      <c r="A44" s="46"/>
      <c r="B44" s="56" t="s">
        <v>25</v>
      </c>
      <c r="C44" s="45"/>
      <c r="D44" s="57">
        <f>SUM(D38:D43)</f>
        <v>8685883.0072733983</v>
      </c>
      <c r="E44" s="58"/>
      <c r="F44" s="58"/>
      <c r="G44" s="58"/>
      <c r="H44" s="57">
        <f>SUM(H38:H43)</f>
        <v>690422.51043957414</v>
      </c>
      <c r="I44" s="57">
        <f>SUM(I38:I43)</f>
        <v>809556.18455314497</v>
      </c>
      <c r="J44" s="57">
        <f>SUM(J38:J43)</f>
        <v>818272.0222981422</v>
      </c>
      <c r="K44" s="57">
        <f>SUM(H44:J44)</f>
        <v>2318250.7172908615</v>
      </c>
      <c r="L44" s="57">
        <f>SUM(L38:L43)</f>
        <v>745622.71633536159</v>
      </c>
      <c r="M44" s="57">
        <f>SUM(M38:M43)</f>
        <v>774089.85004129505</v>
      </c>
      <c r="N44" s="57">
        <f>SUM(N38:N43)</f>
        <v>716476.62306163867</v>
      </c>
      <c r="O44" s="57">
        <f>SUM(L44:N44)</f>
        <v>2236189.1894382956</v>
      </c>
      <c r="P44" s="57">
        <f>SUM(P38:P43)</f>
        <v>785410.65650195372</v>
      </c>
      <c r="Q44" s="57">
        <f>SUM(Q38:Q43)</f>
        <v>913896.12660111464</v>
      </c>
      <c r="R44" s="57">
        <f>SUM(R38:R43)</f>
        <v>857966.98332470725</v>
      </c>
      <c r="S44" s="57">
        <f>SUM(P44:R44)</f>
        <v>2557273.7664277758</v>
      </c>
      <c r="T44" s="57">
        <f>SUM(T38:T43)</f>
        <v>524723.11137215572</v>
      </c>
      <c r="U44" s="57">
        <f>SUM(U38:U43)</f>
        <v>524723.11137215572</v>
      </c>
      <c r="V44" s="57">
        <f>SUM(V38:V43)</f>
        <v>524723.11137215572</v>
      </c>
      <c r="W44" s="57">
        <f t="shared" si="36"/>
        <v>1574169.3341164673</v>
      </c>
      <c r="X44" s="116"/>
      <c r="Y44" s="47">
        <f t="shared" si="37"/>
        <v>8685883.0072734002</v>
      </c>
    </row>
    <row r="45" spans="1:25" s="131" customFormat="1" x14ac:dyDescent="0.2">
      <c r="A45" s="129"/>
      <c r="B45" s="127"/>
      <c r="C45" s="128"/>
      <c r="D45" s="127"/>
      <c r="E45" s="127"/>
      <c r="F45" s="127"/>
      <c r="G45" s="127"/>
      <c r="H45" s="127">
        <v>7.948788970118835E-2</v>
      </c>
      <c r="I45" s="127">
        <v>9.3203671276165884E-2</v>
      </c>
      <c r="J45" s="127">
        <v>9.4207119945425952E-2</v>
      </c>
      <c r="K45" s="127"/>
      <c r="L45" s="127">
        <v>8.5843053114000117E-2</v>
      </c>
      <c r="M45" s="127">
        <v>8.9120455501540422E-2</v>
      </c>
      <c r="N45" s="127">
        <v>8.2487482557809522E-2</v>
      </c>
      <c r="O45" s="127"/>
      <c r="P45" s="127">
        <v>9.0423812506369855E-2</v>
      </c>
      <c r="Q45" s="127">
        <v>0.10521626020472931</v>
      </c>
      <c r="R45" s="127">
        <v>9.8777174710534488E-2</v>
      </c>
      <c r="S45" s="127"/>
      <c r="T45" s="127"/>
      <c r="U45" s="127"/>
      <c r="V45" s="127"/>
      <c r="W45" s="127"/>
      <c r="X45" s="128"/>
    </row>
    <row r="46" spans="1:25" ht="13.5" x14ac:dyDescent="0.25">
      <c r="A46" s="68" t="s">
        <v>165</v>
      </c>
      <c r="B46" s="46"/>
      <c r="C46" s="45"/>
      <c r="D46" s="115"/>
      <c r="F46" s="2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6"/>
    </row>
    <row r="47" spans="1:25" x14ac:dyDescent="0.2">
      <c r="A47" s="46"/>
      <c r="B47" s="46" t="s">
        <v>26</v>
      </c>
      <c r="C47" s="45"/>
      <c r="D47" s="65">
        <v>812326.08074691321</v>
      </c>
      <c r="E47" s="66"/>
      <c r="F47" s="66"/>
      <c r="G47" s="66"/>
      <c r="H47" s="65">
        <f>D47*$H$60</f>
        <v>78941.997874243476</v>
      </c>
      <c r="I47" s="65">
        <f>D47*$I$60</f>
        <v>56537.466187981059</v>
      </c>
      <c r="J47" s="65">
        <f>D47*$J$60</f>
        <v>67604.606316758611</v>
      </c>
      <c r="K47" s="67">
        <f t="shared" ref="K47:K59" si="47">SUM(H47:J47)</f>
        <v>203084.07037898316</v>
      </c>
      <c r="L47" s="65">
        <f>D47*$L$60</f>
        <v>61728.440052721642</v>
      </c>
      <c r="M47" s="65">
        <f>D47*$M$60</f>
        <v>66929.195969465742</v>
      </c>
      <c r="N47" s="65">
        <f>D47*$N$60</f>
        <v>58904.023335412239</v>
      </c>
      <c r="O47" s="67">
        <f t="shared" ref="O47:O59" si="48">SUM(L47:N47)</f>
        <v>187561.65935759962</v>
      </c>
      <c r="P47" s="65">
        <f>D47*$P$60</f>
        <v>58849.665297205247</v>
      </c>
      <c r="Q47" s="65">
        <f>D47*$Q$60</f>
        <v>59546.864519055765</v>
      </c>
      <c r="R47" s="65">
        <f>D47*$R$60</f>
        <v>65373.959372693171</v>
      </c>
      <c r="S47" s="67">
        <f t="shared" ref="S47:S59" si="49">SUM(P47:R47)</f>
        <v>183770.48918895418</v>
      </c>
      <c r="T47" s="113">
        <f t="shared" ref="T47:T58" si="50">(D47-SUM(S47+O47+K47))/3</f>
        <v>79303.287273792084</v>
      </c>
      <c r="U47" s="65">
        <v>79303.287273792084</v>
      </c>
      <c r="V47" s="65">
        <v>79303.287273792084</v>
      </c>
      <c r="W47" s="67">
        <f t="shared" ref="W47:W59" si="51">SUM(T47:V47)</f>
        <v>237909.86182137625</v>
      </c>
      <c r="X47" s="116"/>
      <c r="Y47" s="47">
        <f t="shared" ref="Y47:Y59" si="52">SUM(K47,O47,S47,W47)</f>
        <v>812326.08074691321</v>
      </c>
    </row>
    <row r="48" spans="1:25" x14ac:dyDescent="0.2">
      <c r="A48" s="46"/>
      <c r="B48" s="46" t="s">
        <v>27</v>
      </c>
      <c r="C48" s="45"/>
      <c r="D48" s="65">
        <v>19728.52039244504</v>
      </c>
      <c r="E48" s="66"/>
      <c r="F48" s="66"/>
      <c r="G48" s="66"/>
      <c r="H48" s="65">
        <f t="shared" ref="H48:H53" si="53">D48*$H$60</f>
        <v>1917.2212388532048</v>
      </c>
      <c r="I48" s="65">
        <f t="shared" ref="I48:I53" si="54">D48*$I$60</f>
        <v>1373.0945996479318</v>
      </c>
      <c r="J48" s="65">
        <f t="shared" ref="J48:J53" si="55">D48*$J$60</f>
        <v>1641.8761947382654</v>
      </c>
      <c r="K48" s="67">
        <f t="shared" si="47"/>
        <v>4932.192033239402</v>
      </c>
      <c r="L48" s="65">
        <f t="shared" ref="L48:L53" si="56">D48*$L$60</f>
        <v>1499.1649501813285</v>
      </c>
      <c r="M48" s="65">
        <f t="shared" ref="M48:M53" si="57">D48*$M$60</f>
        <v>1625.4728720755438</v>
      </c>
      <c r="N48" s="65">
        <f t="shared" ref="N48:N53" si="58">D48*$N$60</f>
        <v>1430.5698821109218</v>
      </c>
      <c r="O48" s="67">
        <f t="shared" si="48"/>
        <v>4555.2077043677946</v>
      </c>
      <c r="P48" s="65">
        <f t="shared" ref="P48:P53" si="59">D48*$P$60</f>
        <v>1429.2497180897522</v>
      </c>
      <c r="Q48" s="65">
        <f t="shared" ref="Q48:Q53" si="60">D48*$Q$60</f>
        <v>1446.1822152628426</v>
      </c>
      <c r="R48" s="65">
        <f t="shared" ref="R48:R53" si="61">D48*$R$60</f>
        <v>1587.7016892442693</v>
      </c>
      <c r="S48" s="67">
        <f t="shared" si="49"/>
        <v>4463.1336225968644</v>
      </c>
      <c r="T48" s="113">
        <f t="shared" si="50"/>
        <v>1925.9956774136597</v>
      </c>
      <c r="U48" s="65">
        <v>1925.9956774136597</v>
      </c>
      <c r="V48" s="65">
        <v>1925.9956774136597</v>
      </c>
      <c r="W48" s="67">
        <f t="shared" si="51"/>
        <v>5777.9870322409788</v>
      </c>
      <c r="X48" s="116"/>
      <c r="Y48" s="47">
        <f t="shared" si="52"/>
        <v>19728.52039244504</v>
      </c>
    </row>
    <row r="49" spans="1:25" x14ac:dyDescent="0.2">
      <c r="A49" s="46"/>
      <c r="B49" s="46" t="s">
        <v>28</v>
      </c>
      <c r="C49" s="45"/>
      <c r="D49" s="65">
        <v>225709.85984479354</v>
      </c>
      <c r="E49" s="66"/>
      <c r="F49" s="66"/>
      <c r="G49" s="66"/>
      <c r="H49" s="65">
        <f t="shared" si="53"/>
        <v>21934.525676782774</v>
      </c>
      <c r="I49" s="65">
        <f t="shared" si="54"/>
        <v>15709.287035983732</v>
      </c>
      <c r="J49" s="65">
        <f t="shared" si="55"/>
        <v>18784.360835229789</v>
      </c>
      <c r="K49" s="67">
        <f t="shared" si="47"/>
        <v>56428.173547996295</v>
      </c>
      <c r="L49" s="65">
        <f t="shared" si="56"/>
        <v>17151.631448207056</v>
      </c>
      <c r="M49" s="65">
        <f t="shared" si="57"/>
        <v>18596.693864491852</v>
      </c>
      <c r="N49" s="65">
        <f t="shared" si="58"/>
        <v>16366.84967581704</v>
      </c>
      <c r="O49" s="67">
        <f t="shared" si="48"/>
        <v>52115.174988515952</v>
      </c>
      <c r="P49" s="65">
        <f t="shared" si="59"/>
        <v>16351.745956416753</v>
      </c>
      <c r="Q49" s="65">
        <f t="shared" si="60"/>
        <v>16545.467101628645</v>
      </c>
      <c r="R49" s="65">
        <f t="shared" si="61"/>
        <v>18164.56169170692</v>
      </c>
      <c r="S49" s="67">
        <f t="shared" si="49"/>
        <v>51061.774749752316</v>
      </c>
      <c r="T49" s="113">
        <f t="shared" si="50"/>
        <v>22034.912186176323</v>
      </c>
      <c r="U49" s="65">
        <v>22034.912186176323</v>
      </c>
      <c r="V49" s="65">
        <v>22034.912186176323</v>
      </c>
      <c r="W49" s="67">
        <f t="shared" si="51"/>
        <v>66104.736558528966</v>
      </c>
      <c r="X49" s="116"/>
      <c r="Y49" s="47">
        <f t="shared" si="52"/>
        <v>225709.85984479354</v>
      </c>
    </row>
    <row r="50" spans="1:25" x14ac:dyDescent="0.2">
      <c r="A50" s="46"/>
      <c r="B50" s="46" t="s">
        <v>29</v>
      </c>
      <c r="C50" s="45"/>
      <c r="D50" s="65">
        <v>1277603.5701634798</v>
      </c>
      <c r="E50" s="66"/>
      <c r="F50" s="66"/>
      <c r="G50" s="66"/>
      <c r="H50" s="65">
        <f t="shared" si="53"/>
        <v>124157.74983764677</v>
      </c>
      <c r="I50" s="65">
        <f t="shared" si="54"/>
        <v>88920.533713931363</v>
      </c>
      <c r="J50" s="65">
        <f t="shared" si="55"/>
        <v>106326.6198598112</v>
      </c>
      <c r="K50" s="67">
        <f t="shared" si="47"/>
        <v>319404.90341138933</v>
      </c>
      <c r="L50" s="65">
        <f t="shared" si="56"/>
        <v>97084.751137702755</v>
      </c>
      <c r="M50" s="65">
        <f t="shared" si="57"/>
        <v>105264.35349722771</v>
      </c>
      <c r="N50" s="65">
        <f t="shared" si="58"/>
        <v>92642.588110823213</v>
      </c>
      <c r="O50" s="67">
        <f t="shared" si="48"/>
        <v>294991.69274575368</v>
      </c>
      <c r="P50" s="65">
        <f t="shared" si="59"/>
        <v>92557.095320026099</v>
      </c>
      <c r="Q50" s="65">
        <f t="shared" si="60"/>
        <v>93653.630610549342</v>
      </c>
      <c r="R50" s="65">
        <f t="shared" si="61"/>
        <v>102818.32120111017</v>
      </c>
      <c r="S50" s="67">
        <f t="shared" si="49"/>
        <v>289029.04713168566</v>
      </c>
      <c r="T50" s="113">
        <f t="shared" si="50"/>
        <v>124725.97562488371</v>
      </c>
      <c r="U50" s="65">
        <v>124725.97562488371</v>
      </c>
      <c r="V50" s="65">
        <v>124725.97562488371</v>
      </c>
      <c r="W50" s="67">
        <f t="shared" si="51"/>
        <v>374177.92687465111</v>
      </c>
      <c r="X50" s="116"/>
      <c r="Y50" s="47">
        <f t="shared" si="52"/>
        <v>1277603.5701634798</v>
      </c>
    </row>
    <row r="51" spans="1:25" x14ac:dyDescent="0.2">
      <c r="A51" s="46"/>
      <c r="B51" s="46" t="s">
        <v>30</v>
      </c>
      <c r="C51" s="45"/>
      <c r="D51" s="105">
        <v>679014.55569692864</v>
      </c>
      <c r="E51" s="66"/>
      <c r="F51" s="66"/>
      <c r="G51" s="66"/>
      <c r="H51" s="65">
        <f t="shared" si="53"/>
        <v>65986.75936038018</v>
      </c>
      <c r="I51" s="65">
        <f t="shared" si="54"/>
        <v>47259.054453309778</v>
      </c>
      <c r="J51" s="65">
        <f t="shared" si="55"/>
        <v>56509.956788573851</v>
      </c>
      <c r="K51" s="67">
        <f t="shared" si="47"/>
        <v>169755.7706022638</v>
      </c>
      <c r="L51" s="65">
        <f t="shared" si="56"/>
        <v>51598.133175441013</v>
      </c>
      <c r="M51" s="65">
        <f t="shared" si="57"/>
        <v>55945.388608689129</v>
      </c>
      <c r="N51" s="65">
        <f t="shared" si="58"/>
        <v>49237.233891444819</v>
      </c>
      <c r="O51" s="67">
        <f t="shared" si="48"/>
        <v>156780.75567557494</v>
      </c>
      <c r="P51" s="65">
        <f t="shared" si="59"/>
        <v>49191.796597190107</v>
      </c>
      <c r="Q51" s="65">
        <f t="shared" si="60"/>
        <v>49774.577860869082</v>
      </c>
      <c r="R51" s="65">
        <f t="shared" si="61"/>
        <v>54645.383214562011</v>
      </c>
      <c r="S51" s="67">
        <f t="shared" si="49"/>
        <v>153611.7576726212</v>
      </c>
      <c r="T51" s="113">
        <f t="shared" si="50"/>
        <v>66288.757248822891</v>
      </c>
      <c r="U51" s="105">
        <v>66288.757248822891</v>
      </c>
      <c r="V51" s="105">
        <v>66288.757248822891</v>
      </c>
      <c r="W51" s="67">
        <f t="shared" ref="W51:W56" si="62">SUM(T51:V51)</f>
        <v>198866.27174646867</v>
      </c>
      <c r="X51" s="116"/>
      <c r="Y51" s="47">
        <f t="shared" ref="Y51:Y56" si="63">SUM(K51,O51,S51,W51)</f>
        <v>679014.55569692864</v>
      </c>
    </row>
    <row r="52" spans="1:25" x14ac:dyDescent="0.2">
      <c r="A52" s="46"/>
      <c r="B52" s="46" t="s">
        <v>31</v>
      </c>
      <c r="C52" s="45"/>
      <c r="D52" s="105">
        <v>211490.11519855887</v>
      </c>
      <c r="E52" s="66"/>
      <c r="F52" s="66"/>
      <c r="G52" s="66"/>
      <c r="H52" s="65">
        <f t="shared" si="53"/>
        <v>20552.648277742232</v>
      </c>
      <c r="I52" s="65">
        <f t="shared" si="54"/>
        <v>14719.600318798673</v>
      </c>
      <c r="J52" s="65">
        <f t="shared" si="55"/>
        <v>17600.944148854756</v>
      </c>
      <c r="K52" s="67">
        <f t="shared" si="47"/>
        <v>52873.19274539566</v>
      </c>
      <c r="L52" s="65">
        <f t="shared" si="56"/>
        <v>16071.076883034133</v>
      </c>
      <c r="M52" s="65">
        <f t="shared" si="57"/>
        <v>17425.100216792489</v>
      </c>
      <c r="N52" s="65">
        <f t="shared" si="58"/>
        <v>15335.736443929598</v>
      </c>
      <c r="O52" s="67">
        <f t="shared" si="48"/>
        <v>48831.913543756222</v>
      </c>
      <c r="P52" s="65">
        <f t="shared" si="59"/>
        <v>15321.58426042246</v>
      </c>
      <c r="Q52" s="65">
        <f t="shared" si="60"/>
        <v>15503.100953337127</v>
      </c>
      <c r="R52" s="65">
        <f t="shared" si="61"/>
        <v>17020.192415838945</v>
      </c>
      <c r="S52" s="67">
        <f t="shared" si="49"/>
        <v>47844.87762959853</v>
      </c>
      <c r="T52" s="113">
        <f t="shared" si="50"/>
        <v>20646.710426602815</v>
      </c>
      <c r="U52" s="105">
        <v>20646.710426602815</v>
      </c>
      <c r="V52" s="105">
        <v>20646.710426602815</v>
      </c>
      <c r="W52" s="67">
        <f t="shared" si="62"/>
        <v>61940.13127980844</v>
      </c>
      <c r="X52" s="116"/>
      <c r="Y52" s="47">
        <f t="shared" si="63"/>
        <v>211490.11519855887</v>
      </c>
    </row>
    <row r="53" spans="1:25" x14ac:dyDescent="0.2">
      <c r="A53" s="46"/>
      <c r="B53" s="46" t="s">
        <v>166</v>
      </c>
      <c r="C53" s="45"/>
      <c r="D53" s="105">
        <v>523143.47651884571</v>
      </c>
      <c r="E53" s="66"/>
      <c r="F53" s="66"/>
      <c r="G53" s="66"/>
      <c r="H53" s="65">
        <f t="shared" si="53"/>
        <v>50839.179228743473</v>
      </c>
      <c r="I53" s="65">
        <f t="shared" si="54"/>
        <v>36410.509666206475</v>
      </c>
      <c r="J53" s="65">
        <f t="shared" si="55"/>
        <v>43537.822575778977</v>
      </c>
      <c r="K53" s="67">
        <f t="shared" si="47"/>
        <v>130787.51147072892</v>
      </c>
      <c r="L53" s="65">
        <f t="shared" si="56"/>
        <v>39753.531857026581</v>
      </c>
      <c r="M53" s="65">
        <f t="shared" si="57"/>
        <v>43102.85375533349</v>
      </c>
      <c r="N53" s="65">
        <f t="shared" si="58"/>
        <v>37934.58843559587</v>
      </c>
      <c r="O53" s="67">
        <f t="shared" si="48"/>
        <v>120790.97404795594</v>
      </c>
      <c r="P53" s="65">
        <f t="shared" si="59"/>
        <v>37899.581492253361</v>
      </c>
      <c r="Q53" s="65">
        <f t="shared" si="60"/>
        <v>38348.582494916911</v>
      </c>
      <c r="R53" s="65">
        <f t="shared" si="61"/>
        <v>42101.270894302063</v>
      </c>
      <c r="S53" s="67">
        <f t="shared" si="49"/>
        <v>118349.43488147232</v>
      </c>
      <c r="T53" s="65">
        <f t="shared" si="50"/>
        <v>51071.852039562851</v>
      </c>
      <c r="U53" s="65">
        <v>51071.852039562851</v>
      </c>
      <c r="V53" s="65">
        <v>51071.852039562851</v>
      </c>
      <c r="W53" s="67">
        <f t="shared" si="62"/>
        <v>153215.55611868855</v>
      </c>
      <c r="X53" s="116"/>
      <c r="Y53" s="47">
        <f t="shared" si="63"/>
        <v>523143.47651884571</v>
      </c>
    </row>
    <row r="54" spans="1:25" x14ac:dyDescent="0.2">
      <c r="A54" s="46"/>
      <c r="B54" s="46" t="s">
        <v>167</v>
      </c>
      <c r="C54" s="45"/>
      <c r="D54" s="105">
        <v>773844.59492747998</v>
      </c>
      <c r="E54" s="66"/>
      <c r="F54" s="66"/>
      <c r="G54" s="66"/>
      <c r="H54" s="114">
        <f>D54/12</f>
        <v>64487.049577289996</v>
      </c>
      <c r="I54" s="114">
        <v>64487.049577289996</v>
      </c>
      <c r="J54" s="114">
        <v>64487.049577289996</v>
      </c>
      <c r="K54" s="67">
        <f t="shared" si="47"/>
        <v>193461.14873186999</v>
      </c>
      <c r="L54" s="105">
        <v>64487.049577289996</v>
      </c>
      <c r="M54" s="105">
        <v>64487.049577289996</v>
      </c>
      <c r="N54" s="105">
        <v>64487.049577289996</v>
      </c>
      <c r="O54" s="67">
        <f t="shared" si="48"/>
        <v>193461.14873186999</v>
      </c>
      <c r="P54" s="105">
        <v>64487.049577289996</v>
      </c>
      <c r="Q54" s="105">
        <v>64487.049577289996</v>
      </c>
      <c r="R54" s="105">
        <v>64487.049577289996</v>
      </c>
      <c r="S54" s="67">
        <f t="shared" si="49"/>
        <v>193461.14873186999</v>
      </c>
      <c r="T54" s="65">
        <f t="shared" si="50"/>
        <v>64487.049577289996</v>
      </c>
      <c r="U54" s="65">
        <v>64487.049577289996</v>
      </c>
      <c r="V54" s="65">
        <v>64487.049577289996</v>
      </c>
      <c r="W54" s="67">
        <f t="shared" si="62"/>
        <v>193461.14873186999</v>
      </c>
      <c r="X54" s="116"/>
      <c r="Y54" s="47">
        <f t="shared" si="63"/>
        <v>773844.59492747998</v>
      </c>
    </row>
    <row r="55" spans="1:25" x14ac:dyDescent="0.2">
      <c r="A55" s="46"/>
      <c r="B55" s="46" t="s">
        <v>33</v>
      </c>
      <c r="C55" s="45"/>
      <c r="D55" s="105"/>
      <c r="E55" s="66"/>
      <c r="F55" s="66"/>
      <c r="G55" s="66"/>
      <c r="H55" s="105"/>
      <c r="I55" s="105"/>
      <c r="J55" s="105"/>
      <c r="K55" s="67">
        <f t="shared" si="47"/>
        <v>0</v>
      </c>
      <c r="L55" s="105"/>
      <c r="M55" s="105"/>
      <c r="N55" s="105"/>
      <c r="O55" s="67">
        <f t="shared" si="48"/>
        <v>0</v>
      </c>
      <c r="P55" s="105"/>
      <c r="Q55" s="105"/>
      <c r="R55" s="105"/>
      <c r="S55" s="67">
        <f t="shared" si="49"/>
        <v>0</v>
      </c>
      <c r="T55" s="65">
        <f t="shared" si="50"/>
        <v>0</v>
      </c>
      <c r="U55" s="65">
        <v>0</v>
      </c>
      <c r="V55" s="65">
        <v>0</v>
      </c>
      <c r="W55" s="67">
        <f t="shared" si="62"/>
        <v>0</v>
      </c>
      <c r="X55" s="116"/>
      <c r="Y55" s="47">
        <f t="shared" si="63"/>
        <v>0</v>
      </c>
    </row>
    <row r="56" spans="1:25" x14ac:dyDescent="0.2">
      <c r="A56" s="46"/>
      <c r="B56" s="46" t="s">
        <v>168</v>
      </c>
      <c r="C56" s="45"/>
      <c r="D56" s="105">
        <v>5132085</v>
      </c>
      <c r="E56" s="66"/>
      <c r="F56" s="66"/>
      <c r="G56" s="66"/>
      <c r="H56" s="114">
        <f>D56/12</f>
        <v>427673.75</v>
      </c>
      <c r="I56" s="114">
        <v>427673.75</v>
      </c>
      <c r="J56" s="114">
        <v>427673.75</v>
      </c>
      <c r="K56" s="67">
        <f t="shared" si="47"/>
        <v>1283021.25</v>
      </c>
      <c r="L56" s="105">
        <v>427673.75</v>
      </c>
      <c r="M56" s="105">
        <v>427673.75</v>
      </c>
      <c r="N56" s="105">
        <v>427673.75</v>
      </c>
      <c r="O56" s="67">
        <f t="shared" si="48"/>
        <v>1283021.25</v>
      </c>
      <c r="P56" s="105">
        <v>427673.75</v>
      </c>
      <c r="Q56" s="105">
        <v>427673.75</v>
      </c>
      <c r="R56" s="105">
        <v>427673.75</v>
      </c>
      <c r="S56" s="67">
        <f t="shared" si="49"/>
        <v>1283021.25</v>
      </c>
      <c r="T56" s="65">
        <f t="shared" si="50"/>
        <v>427673.75</v>
      </c>
      <c r="U56" s="65">
        <v>427673.75</v>
      </c>
      <c r="V56" s="65">
        <v>427673.75</v>
      </c>
      <c r="W56" s="67">
        <f t="shared" si="62"/>
        <v>1283021.25</v>
      </c>
      <c r="X56" s="116"/>
      <c r="Y56" s="47">
        <f t="shared" si="63"/>
        <v>5132085</v>
      </c>
    </row>
    <row r="57" spans="1:25" x14ac:dyDescent="0.2">
      <c r="A57" s="46"/>
      <c r="B57" s="46" t="s">
        <v>169</v>
      </c>
      <c r="C57" s="45"/>
      <c r="D57" s="65">
        <v>5406360</v>
      </c>
      <c r="E57" s="66"/>
      <c r="F57" s="66"/>
      <c r="G57" s="66"/>
      <c r="H57" s="65">
        <f>D57/12</f>
        <v>450530</v>
      </c>
      <c r="I57" s="65">
        <v>450530</v>
      </c>
      <c r="J57" s="65">
        <v>450530</v>
      </c>
      <c r="K57" s="67">
        <f t="shared" si="47"/>
        <v>1351590</v>
      </c>
      <c r="L57" s="65">
        <v>450530</v>
      </c>
      <c r="M57" s="65">
        <v>450530</v>
      </c>
      <c r="N57" s="65">
        <v>450530</v>
      </c>
      <c r="O57" s="67">
        <f t="shared" si="48"/>
        <v>1351590</v>
      </c>
      <c r="P57" s="65">
        <v>450530</v>
      </c>
      <c r="Q57" s="65">
        <v>450530</v>
      </c>
      <c r="R57" s="65">
        <v>450530</v>
      </c>
      <c r="S57" s="67">
        <f t="shared" si="49"/>
        <v>1351590</v>
      </c>
      <c r="T57" s="65">
        <f t="shared" si="50"/>
        <v>450530</v>
      </c>
      <c r="U57" s="65">
        <v>450530</v>
      </c>
      <c r="V57" s="65">
        <v>450530</v>
      </c>
      <c r="W57" s="67">
        <f t="shared" si="51"/>
        <v>1351590</v>
      </c>
      <c r="X57" s="116"/>
      <c r="Y57" s="47">
        <f t="shared" si="52"/>
        <v>5406360</v>
      </c>
    </row>
    <row r="58" spans="1:25" x14ac:dyDescent="0.2">
      <c r="A58" s="46"/>
      <c r="B58" s="46" t="s">
        <v>34</v>
      </c>
      <c r="C58" s="45"/>
      <c r="D58" s="65">
        <v>2488400.3850037158</v>
      </c>
      <c r="E58" s="66"/>
      <c r="F58" s="66"/>
      <c r="G58" s="66"/>
      <c r="H58" s="65">
        <f>D58*$H$60</f>
        <v>241823.20691046756</v>
      </c>
      <c r="I58" s="65">
        <f>D58*$I$60</f>
        <v>173191.35254151598</v>
      </c>
      <c r="J58" s="65">
        <f>D58*$J$60</f>
        <v>207093.34880885025</v>
      </c>
      <c r="K58" s="67">
        <f t="shared" si="47"/>
        <v>622107.90826083382</v>
      </c>
      <c r="L58" s="65">
        <f>D58*$L$60</f>
        <v>189092.87493470029</v>
      </c>
      <c r="M58" s="65">
        <f>D58*$M$60</f>
        <v>205024.36271068914</v>
      </c>
      <c r="N58" s="65">
        <f>D58*$N$60</f>
        <v>180440.83259192421</v>
      </c>
      <c r="O58" s="67">
        <f t="shared" si="48"/>
        <v>574558.07023731363</v>
      </c>
      <c r="P58" s="65">
        <f>D58*$P$60</f>
        <v>180274.31748621943</v>
      </c>
      <c r="Q58" s="65">
        <f>D58*$Q$60</f>
        <v>182410.049494826</v>
      </c>
      <c r="R58" s="65">
        <f>D58*$R$60</f>
        <v>200260.20280261096</v>
      </c>
      <c r="S58" s="67">
        <f t="shared" si="49"/>
        <v>562944.56978365639</v>
      </c>
      <c r="T58" s="65">
        <f t="shared" si="50"/>
        <v>242929.94557397068</v>
      </c>
      <c r="U58" s="65">
        <v>242929.94557397068</v>
      </c>
      <c r="V58" s="65">
        <v>242929.94557397068</v>
      </c>
      <c r="W58" s="67">
        <f t="shared" si="51"/>
        <v>728789.83672191203</v>
      </c>
      <c r="X58" s="116"/>
      <c r="Y58" s="48">
        <f t="shared" si="52"/>
        <v>2488400.3850037158</v>
      </c>
    </row>
    <row r="59" spans="1:25" x14ac:dyDescent="0.2">
      <c r="A59" s="46"/>
      <c r="B59" s="56" t="s">
        <v>35</v>
      </c>
      <c r="C59" s="45"/>
      <c r="D59" s="57">
        <f>SUM(D47:D58)</f>
        <v>17549706.158493161</v>
      </c>
      <c r="E59" s="58"/>
      <c r="F59" s="58"/>
      <c r="G59" s="58"/>
      <c r="H59" s="57">
        <f>SUM(H47:H58)</f>
        <v>1548844.0879821496</v>
      </c>
      <c r="I59" s="57">
        <f>SUM(I47:I58)</f>
        <v>1376811.6980946651</v>
      </c>
      <c r="J59" s="57">
        <f>SUM(J47:J58)</f>
        <v>1461790.3351058858</v>
      </c>
      <c r="K59" s="57">
        <f t="shared" si="47"/>
        <v>4387446.1211827006</v>
      </c>
      <c r="L59" s="57">
        <f>SUM(L47:L58)</f>
        <v>1416670.4040163048</v>
      </c>
      <c r="M59" s="57">
        <f>SUM(M47:M58)</f>
        <v>1456604.2210720552</v>
      </c>
      <c r="N59" s="57">
        <f>SUM(N47:N58)</f>
        <v>1394983.2219443477</v>
      </c>
      <c r="O59" s="57">
        <f t="shared" si="48"/>
        <v>4268257.8470327081</v>
      </c>
      <c r="P59" s="57">
        <f>SUM(P47:P58)</f>
        <v>1394565.8357051131</v>
      </c>
      <c r="Q59" s="57">
        <f>SUM(Q47:Q58)</f>
        <v>1399919.2548277357</v>
      </c>
      <c r="R59" s="57">
        <f>SUM(R47:R58)</f>
        <v>1444662.3928593586</v>
      </c>
      <c r="S59" s="57">
        <f t="shared" si="49"/>
        <v>4239147.483392207</v>
      </c>
      <c r="T59" s="57">
        <f>SUM(T47:T58)</f>
        <v>1551618.235628515</v>
      </c>
      <c r="U59" s="57">
        <f>SUM(U47:U58)</f>
        <v>1551618.235628515</v>
      </c>
      <c r="V59" s="57">
        <f>SUM(V47:V58)</f>
        <v>1551618.235628515</v>
      </c>
      <c r="W59" s="57">
        <f t="shared" si="51"/>
        <v>4654854.7068855446</v>
      </c>
      <c r="X59" s="116"/>
      <c r="Y59" s="47">
        <f t="shared" si="52"/>
        <v>17549706.158493161</v>
      </c>
    </row>
    <row r="60" spans="1:25" x14ac:dyDescent="0.2">
      <c r="A60" s="46"/>
      <c r="B60" s="53"/>
      <c r="C60" s="45"/>
      <c r="D60" s="58"/>
      <c r="E60" s="61"/>
      <c r="F60" s="61"/>
      <c r="G60" s="61"/>
      <c r="H60" s="127">
        <v>9.7180183851364607E-2</v>
      </c>
      <c r="I60" s="127">
        <v>6.9599471847556951E-2</v>
      </c>
      <c r="J60" s="127">
        <v>8.3223483671234444E-2</v>
      </c>
      <c r="K60" s="58"/>
      <c r="L60" s="127">
        <v>7.5989730621432106E-2</v>
      </c>
      <c r="M60" s="127">
        <v>8.2392031421576473E-2</v>
      </c>
      <c r="N60" s="127">
        <v>7.2512781174342553E-2</v>
      </c>
      <c r="O60" s="127"/>
      <c r="P60" s="127">
        <v>7.2445864649691508E-2</v>
      </c>
      <c r="Q60" s="127">
        <v>7.3304139717272079E-2</v>
      </c>
      <c r="R60" s="127">
        <v>8.0477484254332293E-2</v>
      </c>
      <c r="S60" s="58"/>
      <c r="T60" s="58"/>
      <c r="U60" s="58"/>
      <c r="V60" s="58"/>
      <c r="W60" s="58"/>
      <c r="X60" s="116"/>
    </row>
    <row r="61" spans="1:25" x14ac:dyDescent="0.2">
      <c r="A61" s="46"/>
      <c r="B61" s="56" t="s">
        <v>170</v>
      </c>
      <c r="C61" s="45"/>
      <c r="D61" s="57">
        <f>D59+D44+D35+D27</f>
        <v>85586381</v>
      </c>
      <c r="E61" s="58"/>
      <c r="F61" s="58"/>
      <c r="G61" s="58"/>
      <c r="H61" s="57">
        <f t="shared" ref="H61:W61" si="64">H59+H44+H35+H27</f>
        <v>6943595.1696293335</v>
      </c>
      <c r="I61" s="57">
        <f t="shared" si="64"/>
        <v>7294445.5650437567</v>
      </c>
      <c r="J61" s="57">
        <f t="shared" si="64"/>
        <v>7376148.9624380674</v>
      </c>
      <c r="K61" s="57">
        <f t="shared" si="64"/>
        <v>21614189.69711116</v>
      </c>
      <c r="L61" s="57">
        <f t="shared" si="64"/>
        <v>7232642.6812515734</v>
      </c>
      <c r="M61" s="57">
        <f t="shared" si="64"/>
        <v>7231816.7030842891</v>
      </c>
      <c r="N61" s="57">
        <f t="shared" si="64"/>
        <v>6948116.599112317</v>
      </c>
      <c r="O61" s="57">
        <f t="shared" si="64"/>
        <v>21412575.983448178</v>
      </c>
      <c r="P61" s="57">
        <f t="shared" si="64"/>
        <v>6879000.1492157336</v>
      </c>
      <c r="Q61" s="57">
        <f t="shared" si="64"/>
        <v>7075749.0666961744</v>
      </c>
      <c r="R61" s="57">
        <f t="shared" si="64"/>
        <v>7368017.8712191014</v>
      </c>
      <c r="S61" s="57">
        <f t="shared" si="64"/>
        <v>21322767.087131009</v>
      </c>
      <c r="T61" s="57">
        <f t="shared" si="64"/>
        <v>7078949.4107698854</v>
      </c>
      <c r="U61" s="57">
        <f t="shared" si="64"/>
        <v>7078949.4107698854</v>
      </c>
      <c r="V61" s="57">
        <f t="shared" si="64"/>
        <v>7078949.4107698854</v>
      </c>
      <c r="W61" s="69">
        <f t="shared" si="64"/>
        <v>21236848.232309654</v>
      </c>
      <c r="X61" s="116"/>
      <c r="Y61" s="48">
        <f>SUM(K61,O61,S61,W61)</f>
        <v>85586381</v>
      </c>
    </row>
    <row r="62" spans="1:25" ht="12.75" customHeight="1" x14ac:dyDescent="0.2">
      <c r="A62" s="59" t="s">
        <v>171</v>
      </c>
      <c r="B62" s="56"/>
      <c r="C62" s="45"/>
      <c r="D62" s="57">
        <f>D16-D61</f>
        <v>750000.27295999229</v>
      </c>
      <c r="E62" s="58"/>
      <c r="F62" s="58"/>
      <c r="G62" s="58"/>
      <c r="H62" s="57">
        <f t="shared" ref="H62:W62" si="65">H16-H61</f>
        <v>251103.26978399977</v>
      </c>
      <c r="I62" s="57">
        <f t="shared" si="65"/>
        <v>-99747.125630423427</v>
      </c>
      <c r="J62" s="57">
        <f t="shared" si="65"/>
        <v>-181450.52302473411</v>
      </c>
      <c r="K62" s="57">
        <f t="shared" si="65"/>
        <v>-30094.378871157765</v>
      </c>
      <c r="L62" s="57">
        <f t="shared" si="65"/>
        <v>-37944.241838240065</v>
      </c>
      <c r="M62" s="57">
        <f t="shared" si="65"/>
        <v>-37118.263670955785</v>
      </c>
      <c r="N62" s="57">
        <f t="shared" si="65"/>
        <v>246581.84030101635</v>
      </c>
      <c r="O62" s="57">
        <f t="shared" si="65"/>
        <v>171519.33479182422</v>
      </c>
      <c r="P62" s="57">
        <f t="shared" si="65"/>
        <v>315698.29019759968</v>
      </c>
      <c r="Q62" s="57">
        <f t="shared" si="65"/>
        <v>118949.37271715887</v>
      </c>
      <c r="R62" s="57">
        <f t="shared" si="65"/>
        <v>-173319.43180576805</v>
      </c>
      <c r="S62" s="57">
        <f t="shared" si="65"/>
        <v>261328.23110899329</v>
      </c>
      <c r="T62" s="57">
        <f t="shared" si="65"/>
        <v>115749.02864344791</v>
      </c>
      <c r="U62" s="57">
        <f t="shared" si="65"/>
        <v>115749.02864344791</v>
      </c>
      <c r="V62" s="57">
        <f t="shared" si="65"/>
        <v>115749.02864344791</v>
      </c>
      <c r="W62" s="57">
        <f t="shared" si="65"/>
        <v>347247.08593034744</v>
      </c>
      <c r="X62" s="116"/>
      <c r="Y62" s="47">
        <f t="shared" ref="Y62" si="66">SUM(K62,O62,S62,W62)</f>
        <v>750000.27296000719</v>
      </c>
    </row>
    <row r="63" spans="1:25" ht="12.75" customHeight="1" x14ac:dyDescent="0.2">
      <c r="A63" s="59"/>
      <c r="B63" s="53"/>
      <c r="C63" s="45"/>
      <c r="D63" s="70"/>
      <c r="E63" s="58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116"/>
    </row>
    <row r="64" spans="1:25" x14ac:dyDescent="0.2">
      <c r="A64" s="59" t="s">
        <v>36</v>
      </c>
      <c r="B64" s="56"/>
      <c r="C64" s="45"/>
      <c r="D64" s="124">
        <f>D62</f>
        <v>750000.27295999229</v>
      </c>
      <c r="E64" s="103"/>
      <c r="F64" s="103"/>
      <c r="G64" s="103"/>
      <c r="H64" s="124">
        <f>H62</f>
        <v>251103.26978399977</v>
      </c>
      <c r="I64" s="124">
        <f t="shared" ref="I64:W64" si="67">I62</f>
        <v>-99747.125630423427</v>
      </c>
      <c r="J64" s="124">
        <f t="shared" si="67"/>
        <v>-181450.52302473411</v>
      </c>
      <c r="K64" s="124">
        <f t="shared" si="67"/>
        <v>-30094.378871157765</v>
      </c>
      <c r="L64" s="124">
        <f t="shared" si="67"/>
        <v>-37944.241838240065</v>
      </c>
      <c r="M64" s="124">
        <f t="shared" si="67"/>
        <v>-37118.263670955785</v>
      </c>
      <c r="N64" s="124">
        <f t="shared" si="67"/>
        <v>246581.84030101635</v>
      </c>
      <c r="O64" s="124">
        <f t="shared" si="67"/>
        <v>171519.33479182422</v>
      </c>
      <c r="P64" s="124">
        <f t="shared" si="67"/>
        <v>315698.29019759968</v>
      </c>
      <c r="Q64" s="124">
        <f t="shared" si="67"/>
        <v>118949.37271715887</v>
      </c>
      <c r="R64" s="124">
        <f t="shared" si="67"/>
        <v>-173319.43180576805</v>
      </c>
      <c r="S64" s="124">
        <f t="shared" si="67"/>
        <v>261328.23110899329</v>
      </c>
      <c r="T64" s="124">
        <f t="shared" si="67"/>
        <v>115749.02864344791</v>
      </c>
      <c r="U64" s="124">
        <f t="shared" si="67"/>
        <v>115749.02864344791</v>
      </c>
      <c r="V64" s="124">
        <f t="shared" si="67"/>
        <v>115749.02864344791</v>
      </c>
      <c r="W64" s="124">
        <f t="shared" si="67"/>
        <v>347247.08593034744</v>
      </c>
      <c r="X64" s="125"/>
      <c r="Y64" s="126">
        <f>SUM(K64,O64,S64,W64)</f>
        <v>750000.27296000719</v>
      </c>
    </row>
  </sheetData>
  <pageMargins left="0.75" right="0.35" top="0.5" bottom="0.5" header="0.5" footer="0.5"/>
  <pageSetup scale="28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40625" defaultRowHeight="12.75" customHeight="1" x14ac:dyDescent="0.2"/>
  <cols>
    <col min="1" max="1" width="1.85546875" style="43" customWidth="1"/>
    <col min="2" max="2" width="44.28515625" style="43" bestFit="1" customWidth="1"/>
    <col min="3" max="3" width="2.85546875" style="43" customWidth="1"/>
    <col min="4" max="4" width="10.7109375" style="43" customWidth="1"/>
    <col min="5" max="5" width="2.85546875" style="2" customWidth="1"/>
    <col min="6" max="8" width="10.7109375" style="43" hidden="1" customWidth="1"/>
    <col min="9" max="9" width="10.7109375" style="43" customWidth="1"/>
    <col min="10" max="12" width="10.7109375" style="43" hidden="1" customWidth="1"/>
    <col min="13" max="13" width="10.7109375" style="43" customWidth="1"/>
    <col min="14" max="16" width="10.7109375" style="43" hidden="1" customWidth="1"/>
    <col min="17" max="17" width="10.7109375" style="43" customWidth="1"/>
    <col min="18" max="20" width="10.7109375" style="43" hidden="1" customWidth="1"/>
    <col min="21" max="21" width="10.7109375" style="43" customWidth="1"/>
    <col min="22" max="22" width="2.7109375" style="43" customWidth="1"/>
    <col min="23" max="25" width="9.7109375" style="43" bestFit="1" customWidth="1"/>
    <col min="26" max="26" width="1.85546875" style="43" customWidth="1"/>
    <col min="27" max="16384" width="9.140625" style="43"/>
  </cols>
  <sheetData>
    <row r="1" spans="1:29" ht="12.75" customHeight="1" x14ac:dyDescent="0.2">
      <c r="A1" s="62" t="str">
        <f>'Cover Sheet'!A2</f>
        <v>Enter School Name</v>
      </c>
    </row>
    <row r="2" spans="1:29" x14ac:dyDescent="0.2">
      <c r="A2" s="43" t="str">
        <f>'Cover Sheet'!A8&amp;" "&amp;'Cover Sheet'!$A$9&amp;" Financials"</f>
        <v>Enter Fiscal Year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x14ac:dyDescent="0.2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x14ac:dyDescent="0.2">
      <c r="A4" s="2"/>
      <c r="B4" s="2"/>
      <c r="C4" s="45"/>
      <c r="D4" s="49" t="s">
        <v>154</v>
      </c>
      <c r="E4" s="50"/>
      <c r="F4" s="49" t="s">
        <v>142</v>
      </c>
      <c r="G4" s="49" t="s">
        <v>143</v>
      </c>
      <c r="H4" s="49" t="s">
        <v>144</v>
      </c>
      <c r="I4" s="49" t="s">
        <v>82</v>
      </c>
      <c r="J4" s="49" t="s">
        <v>145</v>
      </c>
      <c r="K4" s="49" t="s">
        <v>146</v>
      </c>
      <c r="L4" s="49" t="s">
        <v>147</v>
      </c>
      <c r="M4" s="49" t="s">
        <v>83</v>
      </c>
      <c r="N4" s="49" t="s">
        <v>148</v>
      </c>
      <c r="O4" s="49" t="s">
        <v>149</v>
      </c>
      <c r="P4" s="49" t="s">
        <v>150</v>
      </c>
      <c r="Q4" s="49" t="s">
        <v>84</v>
      </c>
      <c r="R4" s="49" t="s">
        <v>151</v>
      </c>
      <c r="S4" s="49" t="s">
        <v>152</v>
      </c>
      <c r="T4" s="49" t="s">
        <v>153</v>
      </c>
      <c r="U4" s="49" t="s">
        <v>85</v>
      </c>
      <c r="V4" s="45"/>
      <c r="W4" s="76"/>
      <c r="X4" s="77" t="s">
        <v>0</v>
      </c>
      <c r="Y4" s="76"/>
      <c r="AA4" s="62" t="s">
        <v>156</v>
      </c>
    </row>
    <row r="5" spans="1:29" ht="15.75" x14ac:dyDescent="0.2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157</v>
      </c>
      <c r="AC5" s="112" t="s">
        <v>178</v>
      </c>
    </row>
    <row r="6" spans="1:29" x14ac:dyDescent="0.2">
      <c r="A6" s="53" t="s">
        <v>4</v>
      </c>
      <c r="B6" s="2"/>
      <c r="C6" s="45"/>
      <c r="V6" s="45"/>
      <c r="W6" s="52"/>
      <c r="X6" s="52"/>
      <c r="Y6" s="52"/>
    </row>
    <row r="7" spans="1:29" x14ac:dyDescent="0.2">
      <c r="A7" s="46"/>
      <c r="B7" s="46" t="s">
        <v>158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62254522.852959991</v>
      </c>
      <c r="Y7" s="67">
        <f>W7-X7</f>
        <v>-62254522.852959991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15563630.713239998</v>
      </c>
    </row>
    <row r="8" spans="1:29" x14ac:dyDescent="0.2">
      <c r="A8" s="46"/>
      <c r="B8" s="46" t="s">
        <v>159</v>
      </c>
      <c r="C8" s="45"/>
      <c r="D8" s="106"/>
      <c r="E8" s="55"/>
      <c r="F8" s="106"/>
      <c r="G8" s="106"/>
      <c r="H8" s="106"/>
      <c r="I8" s="55">
        <f>SUM(F8:H8)</f>
        <v>0</v>
      </c>
      <c r="J8" s="106"/>
      <c r="K8" s="106"/>
      <c r="L8" s="106"/>
      <c r="M8" s="55">
        <f>SUM(J8:L8)</f>
        <v>0</v>
      </c>
      <c r="N8" s="106"/>
      <c r="O8" s="106"/>
      <c r="P8" s="106"/>
      <c r="Q8" s="55">
        <f>SUM(N8:P8)</f>
        <v>0</v>
      </c>
      <c r="R8" s="106"/>
      <c r="S8" s="106"/>
      <c r="T8" s="106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3929714</v>
      </c>
      <c r="Y8" s="67">
        <f>W8-X8</f>
        <v>-3929714</v>
      </c>
      <c r="AA8" s="55"/>
    </row>
    <row r="9" spans="1:29" x14ac:dyDescent="0.2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13460541</v>
      </c>
      <c r="Y9" s="67">
        <f t="shared" ref="Y9:Y16" si="5">W9-X9</f>
        <v>-13460541</v>
      </c>
    </row>
    <row r="10" spans="1:29" x14ac:dyDescent="0.2">
      <c r="A10" s="46"/>
      <c r="B10" s="46" t="s">
        <v>172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4374686</v>
      </c>
      <c r="Y10" s="67">
        <f t="shared" si="5"/>
        <v>-4374686</v>
      </c>
      <c r="AC10" s="62" t="s">
        <v>181</v>
      </c>
    </row>
    <row r="11" spans="1:29" x14ac:dyDescent="0.2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1861917.42</v>
      </c>
      <c r="Y11" s="67">
        <f t="shared" si="5"/>
        <v>-1861917.42</v>
      </c>
      <c r="AC11" s="62" t="s">
        <v>182</v>
      </c>
    </row>
    <row r="12" spans="1:29" x14ac:dyDescent="0.2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54000</v>
      </c>
      <c r="Y12" s="67">
        <f t="shared" si="5"/>
        <v>-54000</v>
      </c>
    </row>
    <row r="13" spans="1:29" x14ac:dyDescent="0.2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x14ac:dyDescent="0.2">
      <c r="A14" s="46"/>
      <c r="B14" s="46" t="s">
        <v>160</v>
      </c>
      <c r="C14" s="45"/>
      <c r="D14" s="106"/>
      <c r="E14" s="55"/>
      <c r="F14" s="106"/>
      <c r="G14" s="106"/>
      <c r="H14" s="106"/>
      <c r="I14" s="55">
        <f t="shared" si="0"/>
        <v>0</v>
      </c>
      <c r="J14" s="106"/>
      <c r="K14" s="106"/>
      <c r="L14" s="106"/>
      <c r="M14" s="55">
        <f t="shared" si="1"/>
        <v>0</v>
      </c>
      <c r="N14" s="106"/>
      <c r="O14" s="106"/>
      <c r="P14" s="106"/>
      <c r="Q14" s="55">
        <f t="shared" si="2"/>
        <v>0</v>
      </c>
      <c r="R14" s="106"/>
      <c r="S14" s="106"/>
      <c r="T14" s="106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x14ac:dyDescent="0.2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401000</v>
      </c>
      <c r="Y15" s="67">
        <f t="shared" si="5"/>
        <v>-401000</v>
      </c>
    </row>
    <row r="16" spans="1:29" x14ac:dyDescent="0.2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86336381.272959992</v>
      </c>
      <c r="Y16" s="57">
        <f t="shared" si="5"/>
        <v>-86336381.272959992</v>
      </c>
    </row>
    <row r="17" spans="1:25" x14ac:dyDescent="0.2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x14ac:dyDescent="0.2">
      <c r="A18" s="62" t="s">
        <v>164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.5" x14ac:dyDescent="0.2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x14ac:dyDescent="0.2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2488226.5946846958</v>
      </c>
      <c r="Y20" s="67">
        <f>X20-W20</f>
        <v>2488226.5946846958</v>
      </c>
    </row>
    <row r="21" spans="1:25" x14ac:dyDescent="0.2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21320988.353970218</v>
      </c>
      <c r="Y21" s="67">
        <f t="shared" ref="Y21:Y26" si="11">X21-W21</f>
        <v>21320988.353970218</v>
      </c>
    </row>
    <row r="22" spans="1:25" x14ac:dyDescent="0.2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4409849.9327999996</v>
      </c>
      <c r="Y22" s="67">
        <f t="shared" si="11"/>
        <v>4409849.9327999996</v>
      </c>
    </row>
    <row r="23" spans="1:25" x14ac:dyDescent="0.2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4068899</v>
      </c>
      <c r="Y23" s="67">
        <f t="shared" si="11"/>
        <v>4068899</v>
      </c>
    </row>
    <row r="24" spans="1:25" x14ac:dyDescent="0.2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792548.82019655942</v>
      </c>
      <c r="Y24" s="67">
        <f t="shared" si="11"/>
        <v>792548.82019655942</v>
      </c>
    </row>
    <row r="25" spans="1:25" x14ac:dyDescent="0.2">
      <c r="A25" s="46"/>
      <c r="B25" s="2" t="s">
        <v>173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11540173</v>
      </c>
      <c r="Y25" s="67">
        <f t="shared" si="11"/>
        <v>11540173</v>
      </c>
    </row>
    <row r="26" spans="1:25" x14ac:dyDescent="0.2">
      <c r="A26" s="46"/>
      <c r="B26" s="107" t="s">
        <v>174</v>
      </c>
      <c r="C26" s="45"/>
      <c r="D26" s="65"/>
      <c r="E26" s="66"/>
      <c r="F26" s="65"/>
      <c r="G26" s="65"/>
      <c r="H26" s="65"/>
      <c r="I26" s="108">
        <f t="shared" si="6"/>
        <v>0</v>
      </c>
      <c r="J26" s="105"/>
      <c r="K26" s="105"/>
      <c r="L26" s="105"/>
      <c r="M26" s="109">
        <f t="shared" si="7"/>
        <v>0</v>
      </c>
      <c r="N26" s="105"/>
      <c r="O26" s="105"/>
      <c r="P26" s="105"/>
      <c r="Q26" s="109">
        <f t="shared" si="8"/>
        <v>0</v>
      </c>
      <c r="R26" s="105"/>
      <c r="S26" s="105"/>
      <c r="T26" s="105"/>
      <c r="U26" s="109">
        <f t="shared" si="9"/>
        <v>0</v>
      </c>
      <c r="V26" s="110"/>
      <c r="W26" s="111">
        <f t="shared" si="10"/>
        <v>0</v>
      </c>
      <c r="X26" s="109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7491898.8864410985</v>
      </c>
      <c r="Y26" s="109">
        <f t="shared" si="11"/>
        <v>7491898.8864410985</v>
      </c>
    </row>
    <row r="27" spans="1:25" x14ac:dyDescent="0.2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52112584.588092566</v>
      </c>
      <c r="Y27" s="57">
        <f>X27-W27</f>
        <v>52112584.588092566</v>
      </c>
    </row>
    <row r="28" spans="1:25" x14ac:dyDescent="0.2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.5" x14ac:dyDescent="0.2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x14ac:dyDescent="0.2">
      <c r="A30" s="46"/>
      <c r="B30" s="2" t="s">
        <v>175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1141785</v>
      </c>
      <c r="Y30" s="67">
        <f t="shared" ref="Y30:Y34" si="17">X30-W30</f>
        <v>1141785</v>
      </c>
    </row>
    <row r="31" spans="1:25" x14ac:dyDescent="0.2">
      <c r="A31" s="46"/>
      <c r="B31" s="2" t="s">
        <v>176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125091.01922868316</v>
      </c>
      <c r="Y31" s="67">
        <f t="shared" si="17"/>
        <v>125091.01922868316</v>
      </c>
    </row>
    <row r="32" spans="1:25" x14ac:dyDescent="0.2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1789089.6146732348</v>
      </c>
      <c r="Y32" s="67">
        <f t="shared" si="17"/>
        <v>1789089.6146732348</v>
      </c>
    </row>
    <row r="33" spans="1:29" x14ac:dyDescent="0.2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1784026.6122389489</v>
      </c>
      <c r="Y33" s="67">
        <f>X33-W33</f>
        <v>1784026.6122389489</v>
      </c>
    </row>
    <row r="34" spans="1:29" x14ac:dyDescent="0.2">
      <c r="A34" s="46"/>
      <c r="B34" s="2" t="s">
        <v>177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2398215</v>
      </c>
      <c r="Y34" s="67">
        <f t="shared" si="17"/>
        <v>2398215</v>
      </c>
    </row>
    <row r="35" spans="1:29" x14ac:dyDescent="0.2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7238207.2461408665</v>
      </c>
      <c r="Y35" s="57">
        <f>X35-W35</f>
        <v>7238207.2461408665</v>
      </c>
      <c r="Z35" s="47"/>
    </row>
    <row r="36" spans="1:29" x14ac:dyDescent="0.2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.5" x14ac:dyDescent="0.2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x14ac:dyDescent="0.2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1012668.3004287607</v>
      </c>
      <c r="Y38" s="67">
        <f t="shared" ref="Y38:Y44" si="23">X38-W38</f>
        <v>1012668.3004287607</v>
      </c>
    </row>
    <row r="39" spans="1:29" x14ac:dyDescent="0.2">
      <c r="A39" s="46"/>
      <c r="B39" s="46" t="s">
        <v>161</v>
      </c>
      <c r="C39" s="45"/>
      <c r="D39" s="105"/>
      <c r="E39" s="66"/>
      <c r="F39" s="105"/>
      <c r="G39" s="105"/>
      <c r="H39" s="105"/>
      <c r="I39" s="67">
        <f t="shared" si="18"/>
        <v>0</v>
      </c>
      <c r="J39" s="105"/>
      <c r="K39" s="105"/>
      <c r="L39" s="105"/>
      <c r="M39" s="67">
        <f t="shared" si="19"/>
        <v>0</v>
      </c>
      <c r="N39" s="105"/>
      <c r="O39" s="105"/>
      <c r="P39" s="105"/>
      <c r="Q39" s="67">
        <f t="shared" si="20"/>
        <v>0</v>
      </c>
      <c r="R39" s="105"/>
      <c r="S39" s="105"/>
      <c r="T39" s="105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7">
        <f t="shared" si="23"/>
        <v>0</v>
      </c>
      <c r="AC39" s="62" t="s">
        <v>184</v>
      </c>
    </row>
    <row r="40" spans="1:29" x14ac:dyDescent="0.2">
      <c r="A40" s="46"/>
      <c r="B40" s="46" t="s">
        <v>162</v>
      </c>
      <c r="C40" s="45"/>
      <c r="D40" s="105"/>
      <c r="E40" s="66"/>
      <c r="F40" s="105"/>
      <c r="G40" s="105"/>
      <c r="H40" s="105"/>
      <c r="I40" s="67">
        <f t="shared" si="18"/>
        <v>0</v>
      </c>
      <c r="J40" s="105"/>
      <c r="K40" s="105"/>
      <c r="L40" s="105"/>
      <c r="M40" s="67">
        <f t="shared" si="19"/>
        <v>0</v>
      </c>
      <c r="N40" s="105"/>
      <c r="O40" s="105"/>
      <c r="P40" s="105"/>
      <c r="Q40" s="67">
        <f t="shared" si="20"/>
        <v>0</v>
      </c>
      <c r="R40" s="105"/>
      <c r="S40" s="105"/>
      <c r="T40" s="105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7">
        <f t="shared" si="23"/>
        <v>0</v>
      </c>
      <c r="AC40" s="62" t="s">
        <v>185</v>
      </c>
    </row>
    <row r="41" spans="1:29" x14ac:dyDescent="0.2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2810561.2843958763</v>
      </c>
      <c r="Y41" s="67">
        <f t="shared" si="23"/>
        <v>2810561.2843958763</v>
      </c>
    </row>
    <row r="42" spans="1:29" x14ac:dyDescent="0.2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2516477.4224487622</v>
      </c>
      <c r="Y42" s="67">
        <f t="shared" si="23"/>
        <v>2516477.4224487622</v>
      </c>
    </row>
    <row r="43" spans="1:29" x14ac:dyDescent="0.2">
      <c r="A43" s="46"/>
      <c r="B43" s="46" t="s">
        <v>163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2346176</v>
      </c>
      <c r="Y43" s="67">
        <f t="shared" si="23"/>
        <v>2346176</v>
      </c>
    </row>
    <row r="44" spans="1:29" x14ac:dyDescent="0.2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8685883.0072733983</v>
      </c>
      <c r="Y44" s="57">
        <f t="shared" si="23"/>
        <v>8685883.0072733983</v>
      </c>
    </row>
    <row r="45" spans="1:29" x14ac:dyDescent="0.2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.5" x14ac:dyDescent="0.25">
      <c r="A46" s="68" t="s">
        <v>165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x14ac:dyDescent="0.2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812326.08074691321</v>
      </c>
      <c r="Y47" s="67">
        <f t="shared" ref="Y47:Y59" si="30">X47-W47</f>
        <v>812326.08074691321</v>
      </c>
    </row>
    <row r="48" spans="1:29" x14ac:dyDescent="0.2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19728.52039244504</v>
      </c>
      <c r="Y48" s="67">
        <f t="shared" si="30"/>
        <v>19728.52039244504</v>
      </c>
    </row>
    <row r="49" spans="1:29" x14ac:dyDescent="0.2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225709.85984479351</v>
      </c>
      <c r="Y49" s="67">
        <f t="shared" si="30"/>
        <v>225709.85984479351</v>
      </c>
    </row>
    <row r="50" spans="1:29" x14ac:dyDescent="0.2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1277603.5701634798</v>
      </c>
      <c r="Y50" s="67">
        <f t="shared" si="30"/>
        <v>1277603.5701634798</v>
      </c>
    </row>
    <row r="51" spans="1:29" x14ac:dyDescent="0.2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679014.55569692864</v>
      </c>
      <c r="Y51" s="67">
        <f t="shared" si="30"/>
        <v>679014.55569692864</v>
      </c>
    </row>
    <row r="52" spans="1:29" x14ac:dyDescent="0.2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211490.11519855887</v>
      </c>
      <c r="Y52" s="67">
        <f t="shared" si="30"/>
        <v>211490.11519855887</v>
      </c>
    </row>
    <row r="53" spans="1:29" x14ac:dyDescent="0.2">
      <c r="A53" s="46"/>
      <c r="B53" s="46" t="s">
        <v>166</v>
      </c>
      <c r="C53" s="45"/>
      <c r="D53" s="105"/>
      <c r="E53" s="66"/>
      <c r="F53" s="105"/>
      <c r="G53" s="105"/>
      <c r="H53" s="105"/>
      <c r="I53" s="67">
        <f t="shared" si="31"/>
        <v>0</v>
      </c>
      <c r="J53" s="105"/>
      <c r="K53" s="105"/>
      <c r="L53" s="105"/>
      <c r="M53" s="67">
        <f t="shared" si="26"/>
        <v>0</v>
      </c>
      <c r="N53" s="105"/>
      <c r="O53" s="105"/>
      <c r="P53" s="105"/>
      <c r="Q53" s="67">
        <f t="shared" si="27"/>
        <v>0</v>
      </c>
      <c r="R53" s="105"/>
      <c r="S53" s="105"/>
      <c r="T53" s="105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523143.47651884571</v>
      </c>
      <c r="Y53" s="67">
        <f t="shared" si="30"/>
        <v>523143.47651884571</v>
      </c>
    </row>
    <row r="54" spans="1:29" x14ac:dyDescent="0.2">
      <c r="A54" s="46"/>
      <c r="B54" s="46" t="s">
        <v>167</v>
      </c>
      <c r="C54" s="45"/>
      <c r="D54" s="105"/>
      <c r="E54" s="66"/>
      <c r="F54" s="105"/>
      <c r="G54" s="105"/>
      <c r="H54" s="105"/>
      <c r="I54" s="67">
        <f t="shared" si="31"/>
        <v>0</v>
      </c>
      <c r="J54" s="105"/>
      <c r="K54" s="105"/>
      <c r="L54" s="105"/>
      <c r="M54" s="67">
        <f t="shared" si="26"/>
        <v>0</v>
      </c>
      <c r="N54" s="105"/>
      <c r="O54" s="105"/>
      <c r="P54" s="105"/>
      <c r="Q54" s="67">
        <f t="shared" si="27"/>
        <v>0</v>
      </c>
      <c r="R54" s="105"/>
      <c r="S54" s="105"/>
      <c r="T54" s="10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773844.59492747998</v>
      </c>
      <c r="Y54" s="67">
        <f t="shared" si="30"/>
        <v>773844.59492747998</v>
      </c>
    </row>
    <row r="55" spans="1:29" x14ac:dyDescent="0.2">
      <c r="A55" s="46"/>
      <c r="B55" s="46" t="s">
        <v>33</v>
      </c>
      <c r="C55" s="45"/>
      <c r="D55" s="105"/>
      <c r="E55" s="66"/>
      <c r="F55" s="105"/>
      <c r="G55" s="105"/>
      <c r="H55" s="105"/>
      <c r="I55" s="67">
        <f t="shared" si="31"/>
        <v>0</v>
      </c>
      <c r="J55" s="105"/>
      <c r="K55" s="105"/>
      <c r="L55" s="105"/>
      <c r="M55" s="67">
        <f t="shared" si="26"/>
        <v>0</v>
      </c>
      <c r="N55" s="105"/>
      <c r="O55" s="105"/>
      <c r="P55" s="105"/>
      <c r="Q55" s="67">
        <f t="shared" si="27"/>
        <v>0</v>
      </c>
      <c r="R55" s="105"/>
      <c r="S55" s="105"/>
      <c r="T55" s="10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x14ac:dyDescent="0.2">
      <c r="A56" s="46"/>
      <c r="B56" s="46" t="s">
        <v>168</v>
      </c>
      <c r="C56" s="45"/>
      <c r="D56" s="105"/>
      <c r="E56" s="66"/>
      <c r="F56" s="105"/>
      <c r="G56" s="105"/>
      <c r="H56" s="105"/>
      <c r="I56" s="67">
        <f t="shared" si="31"/>
        <v>0</v>
      </c>
      <c r="J56" s="105"/>
      <c r="K56" s="105"/>
      <c r="L56" s="105"/>
      <c r="M56" s="67">
        <f t="shared" si="26"/>
        <v>0</v>
      </c>
      <c r="N56" s="105"/>
      <c r="O56" s="105"/>
      <c r="P56" s="105"/>
      <c r="Q56" s="67">
        <f t="shared" si="27"/>
        <v>0</v>
      </c>
      <c r="R56" s="105"/>
      <c r="S56" s="105"/>
      <c r="T56" s="10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5132085</v>
      </c>
      <c r="Y56" s="67">
        <f t="shared" si="30"/>
        <v>5132085</v>
      </c>
      <c r="AC56" s="62" t="s">
        <v>186</v>
      </c>
    </row>
    <row r="57" spans="1:29" x14ac:dyDescent="0.2">
      <c r="A57" s="46"/>
      <c r="B57" s="46" t="s">
        <v>169</v>
      </c>
      <c r="C57" s="45"/>
      <c r="D57" s="105"/>
      <c r="E57" s="66"/>
      <c r="F57" s="105"/>
      <c r="G57" s="105"/>
      <c r="H57" s="105"/>
      <c r="I57" s="67">
        <f t="shared" si="31"/>
        <v>0</v>
      </c>
      <c r="J57" s="105"/>
      <c r="K57" s="105"/>
      <c r="L57" s="105"/>
      <c r="M57" s="67">
        <f t="shared" si="26"/>
        <v>0</v>
      </c>
      <c r="N57" s="105"/>
      <c r="O57" s="105"/>
      <c r="P57" s="105"/>
      <c r="Q57" s="67">
        <f t="shared" si="27"/>
        <v>0</v>
      </c>
      <c r="R57" s="105"/>
      <c r="S57" s="105"/>
      <c r="T57" s="10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5406360</v>
      </c>
      <c r="Y57" s="67">
        <f t="shared" si="30"/>
        <v>5406360</v>
      </c>
      <c r="AC57" s="62" t="s">
        <v>187</v>
      </c>
    </row>
    <row r="58" spans="1:29" x14ac:dyDescent="0.2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2488400.3850037158</v>
      </c>
      <c r="Y58" s="67">
        <f t="shared" si="30"/>
        <v>2488400.3850037158</v>
      </c>
    </row>
    <row r="59" spans="1:29" x14ac:dyDescent="0.2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17549706.158493161</v>
      </c>
      <c r="Y59" s="57">
        <f t="shared" si="30"/>
        <v>17549706.158493161</v>
      </c>
    </row>
    <row r="60" spans="1:29" x14ac:dyDescent="0.2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x14ac:dyDescent="0.2">
      <c r="A61" s="46"/>
      <c r="B61" s="56" t="s">
        <v>170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85586381</v>
      </c>
      <c r="Y61" s="57">
        <f t="shared" ref="Y61:Y62" si="40">X61-W61</f>
        <v>85586381</v>
      </c>
    </row>
    <row r="62" spans="1:29" ht="12.75" customHeight="1" x14ac:dyDescent="0.2">
      <c r="A62" s="59" t="s">
        <v>171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750000.27295999229</v>
      </c>
      <c r="Y62" s="57">
        <f t="shared" si="40"/>
        <v>750000.27295999229</v>
      </c>
    </row>
    <row r="63" spans="1:29" ht="12.75" customHeight="1" x14ac:dyDescent="0.2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x14ac:dyDescent="0.2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750000.27295999229</v>
      </c>
      <c r="Y64" s="78">
        <f t="shared" ref="Y64" si="43">X64-W64</f>
        <v>750000.27295999229</v>
      </c>
    </row>
    <row r="66" spans="1:21" ht="12.75" customHeight="1" x14ac:dyDescent="0.2">
      <c r="A66" s="53" t="s">
        <v>133</v>
      </c>
    </row>
    <row r="67" spans="1:21" ht="12.75" customHeight="1" x14ac:dyDescent="0.2">
      <c r="B67" s="43" t="s">
        <v>134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2">
      <c r="B68" s="43" t="s">
        <v>135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2">
      <c r="B69" s="43" t="s">
        <v>136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2">
      <c r="A70" s="62" t="s">
        <v>137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72" customWidth="1"/>
    <col min="2" max="2" width="9.140625" style="72"/>
    <col min="3" max="3" width="20.140625" style="72" customWidth="1"/>
    <col min="4" max="4" width="12.28515625" style="72" customWidth="1"/>
    <col min="5" max="5" width="11.28515625" style="72" customWidth="1"/>
    <col min="6" max="6" width="9.140625" style="72"/>
    <col min="7" max="7" width="19.7109375" style="72" customWidth="1"/>
    <col min="8" max="8" width="20" style="72" customWidth="1"/>
    <col min="9" max="9" width="25.140625" style="72" customWidth="1"/>
    <col min="10" max="10" width="27" style="72" customWidth="1"/>
    <col min="11" max="16384" width="9.140625" style="72"/>
  </cols>
  <sheetData>
    <row r="1" spans="1:13" x14ac:dyDescent="0.2">
      <c r="A1" s="71" t="str">
        <f>'Cover Sheet'!A2</f>
        <v>Enter School Name</v>
      </c>
    </row>
    <row r="2" spans="1:13" x14ac:dyDescent="0.2">
      <c r="A2" s="43" t="str">
        <f>'Cover Sheet'!A8&amp;" "&amp;'Cover Sheet'!$A$9&amp;" Balance Sheet"</f>
        <v>Enter Fiscal Year Enter Period Balance Sheet</v>
      </c>
    </row>
    <row r="3" spans="1:13" x14ac:dyDescent="0.2">
      <c r="B3" s="135"/>
      <c r="C3" s="135"/>
      <c r="D3" s="135"/>
      <c r="E3" s="135"/>
      <c r="F3" s="135"/>
      <c r="G3" s="135"/>
      <c r="H3" s="79"/>
      <c r="I3" s="79"/>
      <c r="J3" s="79"/>
    </row>
    <row r="4" spans="1:13" x14ac:dyDescent="0.2">
      <c r="B4" s="79"/>
      <c r="C4" s="79"/>
      <c r="D4" s="79"/>
      <c r="E4" s="80" t="s">
        <v>116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6.5" thickBot="1" x14ac:dyDescent="0.25">
      <c r="B5" s="79"/>
      <c r="C5" s="79"/>
      <c r="D5" s="79"/>
      <c r="E5" s="82" t="s">
        <v>154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2" t="s">
        <v>178</v>
      </c>
    </row>
    <row r="6" spans="1:13" x14ac:dyDescent="0.2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2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2">
      <c r="B8" s="92" t="s">
        <v>126</v>
      </c>
      <c r="C8" s="86"/>
      <c r="D8" s="84"/>
      <c r="E8" s="87"/>
      <c r="F8" s="87"/>
      <c r="G8" s="88"/>
      <c r="H8" s="88"/>
      <c r="I8" s="88"/>
      <c r="J8" s="88"/>
    </row>
    <row r="9" spans="1:13" x14ac:dyDescent="0.2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</row>
    <row r="10" spans="1:13" x14ac:dyDescent="0.2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2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2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2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2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2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2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2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179</v>
      </c>
    </row>
    <row r="18" spans="1:13" x14ac:dyDescent="0.2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3.5" thickBot="1" x14ac:dyDescent="0.25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3.5" thickTop="1" x14ac:dyDescent="0.2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2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2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2">
      <c r="B23" s="92" t="s">
        <v>127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2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2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2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2">
      <c r="B27" s="96" t="s">
        <v>183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2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2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2">
      <c r="B30" s="92"/>
      <c r="E30" s="88"/>
      <c r="F30" s="88"/>
      <c r="G30" s="88"/>
      <c r="H30" s="88"/>
      <c r="I30" s="88"/>
      <c r="J30" s="88"/>
    </row>
    <row r="31" spans="1:13" x14ac:dyDescent="0.2">
      <c r="B31" s="95" t="s">
        <v>128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2">
      <c r="B32" s="96" t="s">
        <v>129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2">
      <c r="B33" s="96" t="s">
        <v>130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180</v>
      </c>
    </row>
    <row r="34" spans="1:13" x14ac:dyDescent="0.2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2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5" x14ac:dyDescent="0.35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2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2">
      <c r="B38" s="97" t="s">
        <v>131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2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2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2">
      <c r="B41" s="96" t="s">
        <v>138</v>
      </c>
      <c r="D41" s="94"/>
      <c r="E41" s="105">
        <v>0</v>
      </c>
      <c r="F41" s="88"/>
      <c r="G41" s="105">
        <v>0</v>
      </c>
      <c r="H41" s="105">
        <v>0</v>
      </c>
      <c r="I41" s="105">
        <v>0</v>
      </c>
      <c r="J41" s="105">
        <v>0</v>
      </c>
    </row>
    <row r="42" spans="1:13" ht="15" x14ac:dyDescent="0.35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2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3.5" thickBot="1" x14ac:dyDescent="0.25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3.5" thickTop="1" x14ac:dyDescent="0.2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Teodoro Gonzalez</dc:creator>
  <cp:lastModifiedBy>Teodoro Gonzalez</cp:lastModifiedBy>
  <cp:lastPrinted>2016-11-10T20:34:43Z</cp:lastPrinted>
  <dcterms:created xsi:type="dcterms:W3CDTF">2015-03-09T19:17:40Z</dcterms:created>
  <dcterms:modified xsi:type="dcterms:W3CDTF">2017-05-17T20:41:39Z</dcterms:modified>
</cp:coreProperties>
</file>