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86" i="1" l="1"/>
  <c r="K185" i="1"/>
  <c r="H185" i="1"/>
  <c r="G185" i="1"/>
  <c r="F185" i="1"/>
  <c r="J184" i="1"/>
  <c r="I184" i="1"/>
  <c r="J183" i="1"/>
  <c r="I183" i="1" s="1"/>
  <c r="J182" i="1"/>
  <c r="I182" i="1"/>
  <c r="J181" i="1"/>
  <c r="I181" i="1" s="1"/>
  <c r="K179" i="1"/>
  <c r="H179" i="1"/>
  <c r="G179" i="1"/>
  <c r="F179" i="1"/>
  <c r="I178" i="1"/>
  <c r="J177" i="1"/>
  <c r="I177" i="1" s="1"/>
  <c r="J176" i="1"/>
  <c r="I176" i="1" s="1"/>
  <c r="J175" i="1"/>
  <c r="I175" i="1" s="1"/>
  <c r="J174" i="1"/>
  <c r="I172" i="1"/>
  <c r="K171" i="1"/>
  <c r="K188" i="1" s="1"/>
  <c r="H171" i="1"/>
  <c r="G171" i="1"/>
  <c r="F171" i="1"/>
  <c r="F188" i="1" s="1"/>
  <c r="J170" i="1"/>
  <c r="I170" i="1" s="1"/>
  <c r="J169" i="1"/>
  <c r="J168" i="1"/>
  <c r="J167" i="1"/>
  <c r="I167" i="1" s="1"/>
  <c r="J166" i="1"/>
  <c r="I166" i="1"/>
  <c r="J165" i="1"/>
  <c r="I165" i="1" s="1"/>
  <c r="J164" i="1"/>
  <c r="I164" i="1"/>
  <c r="J163" i="1"/>
  <c r="I163" i="1" s="1"/>
  <c r="J162" i="1"/>
  <c r="I162" i="1"/>
  <c r="J161" i="1"/>
  <c r="I161" i="1" s="1"/>
  <c r="J160" i="1"/>
  <c r="I160" i="1"/>
  <c r="J159" i="1"/>
  <c r="J158" i="1"/>
  <c r="I157" i="1"/>
  <c r="J156" i="1"/>
  <c r="I153" i="1"/>
  <c r="J152" i="1"/>
  <c r="I152" i="1"/>
  <c r="J151" i="1"/>
  <c r="I151" i="1" s="1"/>
  <c r="J150" i="1"/>
  <c r="I150" i="1" s="1"/>
  <c r="J149" i="1"/>
  <c r="I149" i="1" s="1"/>
  <c r="K148" i="1"/>
  <c r="K154" i="1" s="1"/>
  <c r="H148" i="1"/>
  <c r="H154" i="1" s="1"/>
  <c r="G148" i="1"/>
  <c r="G154" i="1" s="1"/>
  <c r="F148" i="1"/>
  <c r="F154" i="1" s="1"/>
  <c r="J147" i="1"/>
  <c r="I147" i="1" s="1"/>
  <c r="J146" i="1"/>
  <c r="I146" i="1" s="1"/>
  <c r="J145" i="1"/>
  <c r="I145" i="1" s="1"/>
  <c r="J144" i="1"/>
  <c r="I144" i="1"/>
  <c r="J143" i="1"/>
  <c r="I143" i="1" s="1"/>
  <c r="J142" i="1"/>
  <c r="I142" i="1"/>
  <c r="J141" i="1"/>
  <c r="J140" i="1"/>
  <c r="I140" i="1" s="1"/>
  <c r="J139" i="1"/>
  <c r="I139" i="1"/>
  <c r="I138" i="1"/>
  <c r="I135" i="1"/>
  <c r="I134" i="1"/>
  <c r="K133" i="1"/>
  <c r="J133" i="1"/>
  <c r="H133" i="1"/>
  <c r="G133" i="1"/>
  <c r="F133" i="1"/>
  <c r="I132" i="1"/>
  <c r="I131" i="1"/>
  <c r="I130" i="1"/>
  <c r="I129" i="1"/>
  <c r="I128" i="1"/>
  <c r="I127" i="1"/>
  <c r="I126" i="1"/>
  <c r="I125" i="1"/>
  <c r="I124" i="1"/>
  <c r="I133" i="1" s="1"/>
  <c r="K122" i="1"/>
  <c r="J122" i="1"/>
  <c r="H122" i="1"/>
  <c r="H136" i="1" s="1"/>
  <c r="G122" i="1"/>
  <c r="G136" i="1" s="1"/>
  <c r="F122" i="1"/>
  <c r="I121" i="1"/>
  <c r="I120" i="1"/>
  <c r="I119" i="1"/>
  <c r="I118" i="1"/>
  <c r="I116" i="1"/>
  <c r="I115" i="1"/>
  <c r="K112" i="1"/>
  <c r="H112" i="1"/>
  <c r="G112" i="1"/>
  <c r="F112" i="1"/>
  <c r="J110" i="1"/>
  <c r="J112" i="1" s="1"/>
  <c r="J108" i="1"/>
  <c r="I108" i="1" s="1"/>
  <c r="K107" i="1"/>
  <c r="H107" i="1"/>
  <c r="G107" i="1"/>
  <c r="F107" i="1"/>
  <c r="J106" i="1"/>
  <c r="I106" i="1"/>
  <c r="J105" i="1"/>
  <c r="I105" i="1" s="1"/>
  <c r="J104" i="1"/>
  <c r="I104" i="1"/>
  <c r="J103" i="1"/>
  <c r="I103" i="1" s="1"/>
  <c r="J102" i="1"/>
  <c r="I102" i="1" s="1"/>
  <c r="J101" i="1"/>
  <c r="I101" i="1" s="1"/>
  <c r="J100" i="1"/>
  <c r="I100" i="1" s="1"/>
  <c r="J99" i="1"/>
  <c r="I97" i="1"/>
  <c r="I96" i="1"/>
  <c r="I93" i="1"/>
  <c r="K92" i="1"/>
  <c r="J92" i="1"/>
  <c r="H92" i="1"/>
  <c r="G92" i="1"/>
  <c r="F92" i="1"/>
  <c r="I91" i="1"/>
  <c r="I90" i="1"/>
  <c r="I89" i="1"/>
  <c r="I87" i="1"/>
  <c r="I86" i="1"/>
  <c r="I85" i="1"/>
  <c r="I84" i="1"/>
  <c r="I83" i="1"/>
  <c r="I82" i="1"/>
  <c r="I78" i="1"/>
  <c r="K77" i="1"/>
  <c r="H77" i="1"/>
  <c r="G77" i="1"/>
  <c r="J75" i="1"/>
  <c r="I75" i="1" s="1"/>
  <c r="J74" i="1"/>
  <c r="J73" i="1"/>
  <c r="I73" i="1" s="1"/>
  <c r="F73" i="1"/>
  <c r="F77" i="1" s="1"/>
  <c r="I72" i="1"/>
  <c r="I71" i="1"/>
  <c r="K67" i="1"/>
  <c r="K69" i="1" s="1"/>
  <c r="H67" i="1"/>
  <c r="H69" i="1" s="1"/>
  <c r="H80" i="1" s="1"/>
  <c r="G67" i="1"/>
  <c r="G69" i="1" s="1"/>
  <c r="G80" i="1" s="1"/>
  <c r="F67" i="1"/>
  <c r="F69" i="1" s="1"/>
  <c r="J66" i="1"/>
  <c r="I66" i="1"/>
  <c r="I65" i="1"/>
  <c r="J64" i="1"/>
  <c r="J67" i="1" s="1"/>
  <c r="I63" i="1"/>
  <c r="J62" i="1"/>
  <c r="I62" i="1" s="1"/>
  <c r="I61" i="1"/>
  <c r="J60" i="1"/>
  <c r="J59" i="1"/>
  <c r="I59" i="1" s="1"/>
  <c r="I58" i="1"/>
  <c r="K51" i="1"/>
  <c r="J51" i="1"/>
  <c r="H51" i="1"/>
  <c r="G51" i="1"/>
  <c r="F51" i="1"/>
  <c r="I50" i="1"/>
  <c r="I49" i="1"/>
  <c r="I48" i="1"/>
  <c r="I47" i="1"/>
  <c r="I51" i="1" s="1"/>
  <c r="K44" i="1"/>
  <c r="J44" i="1"/>
  <c r="H44" i="1"/>
  <c r="G44" i="1"/>
  <c r="F44" i="1"/>
  <c r="I43" i="1"/>
  <c r="I42" i="1"/>
  <c r="I41" i="1"/>
  <c r="I40" i="1"/>
  <c r="I39" i="1"/>
  <c r="I37" i="1"/>
  <c r="I36" i="1"/>
  <c r="I35" i="1"/>
  <c r="K32" i="1"/>
  <c r="J32" i="1"/>
  <c r="H32" i="1"/>
  <c r="G32" i="1"/>
  <c r="F32" i="1"/>
  <c r="I31" i="1"/>
  <c r="I30" i="1"/>
  <c r="I28" i="1"/>
  <c r="K25" i="1"/>
  <c r="J25" i="1"/>
  <c r="H25" i="1"/>
  <c r="G25" i="1"/>
  <c r="F25" i="1"/>
  <c r="I24" i="1"/>
  <c r="I23" i="1"/>
  <c r="I22" i="1"/>
  <c r="I21" i="1"/>
  <c r="I20" i="1"/>
  <c r="I19" i="1"/>
  <c r="I25" i="1" s="1"/>
  <c r="I18" i="1"/>
  <c r="I17" i="1"/>
  <c r="K13" i="1"/>
  <c r="J13" i="1"/>
  <c r="H13" i="1"/>
  <c r="G13" i="1"/>
  <c r="F13" i="1"/>
  <c r="I12" i="1"/>
  <c r="I11" i="1"/>
  <c r="I10" i="1"/>
  <c r="K8" i="1"/>
  <c r="K15" i="1" s="1"/>
  <c r="H8" i="1"/>
  <c r="H15" i="1" s="1"/>
  <c r="G8" i="1"/>
  <c r="F8" i="1"/>
  <c r="I7" i="1"/>
  <c r="J6" i="1"/>
  <c r="I6" i="1" s="1"/>
  <c r="I185" i="1" l="1"/>
  <c r="G52" i="1"/>
  <c r="K80" i="1"/>
  <c r="H188" i="1"/>
  <c r="F15" i="1"/>
  <c r="H113" i="1"/>
  <c r="G188" i="1"/>
  <c r="I8" i="1"/>
  <c r="F80" i="1"/>
  <c r="G15" i="1"/>
  <c r="I13" i="1"/>
  <c r="I15" i="1" s="1"/>
  <c r="I92" i="1"/>
  <c r="K113" i="1"/>
  <c r="J8" i="1"/>
  <c r="J52" i="1" s="1"/>
  <c r="I44" i="1"/>
  <c r="J77" i="1"/>
  <c r="F113" i="1"/>
  <c r="J107" i="1"/>
  <c r="J136" i="1"/>
  <c r="J148" i="1"/>
  <c r="J154" i="1" s="1"/>
  <c r="I171" i="1"/>
  <c r="K52" i="1"/>
  <c r="I32" i="1"/>
  <c r="I64" i="1"/>
  <c r="I67" i="1" s="1"/>
  <c r="G113" i="1"/>
  <c r="I122" i="1"/>
  <c r="F136" i="1"/>
  <c r="K136" i="1"/>
  <c r="J171" i="1"/>
  <c r="J179" i="1"/>
  <c r="J185" i="1"/>
  <c r="I136" i="1"/>
  <c r="K53" i="1"/>
  <c r="J69" i="1"/>
  <c r="I148" i="1"/>
  <c r="I154" i="1" s="1"/>
  <c r="G53" i="1"/>
  <c r="J113" i="1"/>
  <c r="J53" i="1"/>
  <c r="H189" i="1"/>
  <c r="F52" i="1"/>
  <c r="H52" i="1"/>
  <c r="I99" i="1"/>
  <c r="I107" i="1" s="1"/>
  <c r="I110" i="1"/>
  <c r="I112" i="1" s="1"/>
  <c r="I156" i="1"/>
  <c r="I174" i="1"/>
  <c r="I179" i="1" s="1"/>
  <c r="J15" i="1"/>
  <c r="I60" i="1"/>
  <c r="I74" i="1"/>
  <c r="I77" i="1" s="1"/>
  <c r="I52" i="1" l="1"/>
  <c r="J188" i="1"/>
  <c r="G189" i="1"/>
  <c r="G190" i="1" s="1"/>
  <c r="F189" i="1"/>
  <c r="K189" i="1"/>
  <c r="K190" i="1" s="1"/>
  <c r="I69" i="1"/>
  <c r="I80" i="1" s="1"/>
  <c r="I113" i="1"/>
  <c r="J80" i="1"/>
  <c r="I188" i="1"/>
  <c r="F190" i="1"/>
  <c r="F53" i="1"/>
  <c r="J189" i="1"/>
  <c r="J190" i="1" s="1"/>
  <c r="H53" i="1"/>
  <c r="H190" i="1"/>
  <c r="I53" i="1"/>
  <c r="I189" i="1" l="1"/>
  <c r="I190" i="1" s="1"/>
</calcChain>
</file>

<file path=xl/sharedStrings.xml><?xml version="1.0" encoding="utf-8"?>
<sst xmlns="http://schemas.openxmlformats.org/spreadsheetml/2006/main" count="196" uniqueCount="194">
  <si>
    <t>Actual</t>
  </si>
  <si>
    <t>Approved</t>
  </si>
  <si>
    <t>Forcast</t>
  </si>
  <si>
    <t>Oakview</t>
  </si>
  <si>
    <t>Planning</t>
  </si>
  <si>
    <t>Sy16/15</t>
  </si>
  <si>
    <t>Budget 2017/16</t>
  </si>
  <si>
    <t>Sy17/16</t>
  </si>
  <si>
    <t>Sy18/17</t>
  </si>
  <si>
    <t>Income</t>
  </si>
  <si>
    <t>4000 · Public Funds</t>
  </si>
  <si>
    <t>4099 · Per Pupil Payments</t>
  </si>
  <si>
    <t>4100 · Per Pupil Charter Payments</t>
  </si>
  <si>
    <t>4101 · Per Pupil Facilities Allowance</t>
  </si>
  <si>
    <t>Total 4099 · Per Pupil Payments</t>
  </si>
  <si>
    <t>4120 · Federal Entitlements (NCLB)</t>
  </si>
  <si>
    <t>4135 · SWP Title I Pt A</t>
  </si>
  <si>
    <t>4137 · SWP Title III</t>
  </si>
  <si>
    <t>4129 · IDEA, Part B</t>
  </si>
  <si>
    <t>Total 4120 · Federal Entitlements (NCLB)</t>
  </si>
  <si>
    <t>Total 4000 · Public Funds</t>
  </si>
  <si>
    <t>4130 · Other Government Funds</t>
  </si>
  <si>
    <t>4159 · Schools Technology Fund</t>
  </si>
  <si>
    <t>4158 · SOAR-Replication Grant</t>
  </si>
  <si>
    <t>PE Grant</t>
  </si>
  <si>
    <t>41411 · Tanf Grant</t>
  </si>
  <si>
    <t>4147 · E-Rate</t>
  </si>
  <si>
    <t>4700 · Medicaid</t>
  </si>
  <si>
    <t>Improving Academic Quality</t>
  </si>
  <si>
    <t>4130 · Other Government Funds - Other</t>
  </si>
  <si>
    <t>Total 4130 · Other Government Funds</t>
  </si>
  <si>
    <t>4260 · Foundations &amp; Trusts</t>
  </si>
  <si>
    <t>4290 · Private Grants and Donations</t>
  </si>
  <si>
    <t>4250 · Contributions Corporate</t>
  </si>
  <si>
    <t>Family Campaign</t>
  </si>
  <si>
    <t>4200 · Contributions Individuals</t>
  </si>
  <si>
    <t>4290 · Private Grants and Donations - Other</t>
  </si>
  <si>
    <t>Total 4290 · Private Grants and Donations</t>
  </si>
  <si>
    <t>4300 · Grant Awards</t>
  </si>
  <si>
    <t>4360 · In-Kind Contributions</t>
  </si>
  <si>
    <t>4400 · Program Fees</t>
  </si>
  <si>
    <t>4600 · Activities Fees (student)</t>
  </si>
  <si>
    <t>4610 · Aftercare Income</t>
  </si>
  <si>
    <t>4800 · Other Income</t>
  </si>
  <si>
    <t>4910 · Interest Income</t>
  </si>
  <si>
    <t>4850 · Building Rental</t>
  </si>
  <si>
    <t>4500 · Special Events/Fundraising</t>
  </si>
  <si>
    <t>4802 - Stokes Kitchen Income</t>
  </si>
  <si>
    <t>4800 · Other Income - Other</t>
  </si>
  <si>
    <t>Total 4800 · Other Income</t>
  </si>
  <si>
    <t>4920 Unrealized Gains (Losses)</t>
  </si>
  <si>
    <t>4940 · Breakfast/Lunch Fees</t>
  </si>
  <si>
    <t>4162 · CACFP-Child &amp; Adult Care Food P</t>
  </si>
  <si>
    <t>4161 · Fresh Fruit &amp; Veggies (USDA)</t>
  </si>
  <si>
    <t>4160 · NSL</t>
  </si>
  <si>
    <t>4940 · Breakfast/Lunch Fees - Other</t>
  </si>
  <si>
    <t>Total 4940 · Breakfast/Lunch Fees</t>
  </si>
  <si>
    <t>Total Income</t>
  </si>
  <si>
    <t>Gross Profit</t>
  </si>
  <si>
    <t>Expense</t>
  </si>
  <si>
    <t>5000 · 1-PERSONNEL SALARIES &amp; BENEFITS</t>
  </si>
  <si>
    <t>5003 · Administrative Salaries</t>
  </si>
  <si>
    <t>5004 · Instructional Salaries</t>
  </si>
  <si>
    <t>Tutoring and Substitutes</t>
  </si>
  <si>
    <t>5011 · Development Salaries</t>
  </si>
  <si>
    <t>5110 · Other Education Professionals</t>
  </si>
  <si>
    <t>5120 · Student Support Salaries</t>
  </si>
  <si>
    <t>5002 · Food Service</t>
  </si>
  <si>
    <t>5007 · Family Support</t>
  </si>
  <si>
    <t>5120 · Student Support Salaries - Other</t>
  </si>
  <si>
    <t>Total 5120 · Student Support Salaries</t>
  </si>
  <si>
    <t>5130 · Other Staff Salaries</t>
  </si>
  <si>
    <t>Total Salaries</t>
  </si>
  <si>
    <t>5200 · Employee Benefits</t>
  </si>
  <si>
    <t>5201 · Life Insurance</t>
  </si>
  <si>
    <t>Pension Expense</t>
  </si>
  <si>
    <t>5202 · Health Insurance</t>
  </si>
  <si>
    <t>5240 · TIAA CREF</t>
  </si>
  <si>
    <t>5100 · Employer Taxes</t>
  </si>
  <si>
    <t>5200 · Employee Benefits - Other</t>
  </si>
  <si>
    <t>Total 5200 · Employee Benefits</t>
  </si>
  <si>
    <t>5300 · Professional Development</t>
  </si>
  <si>
    <t>5000 · 1-PERSONNEL SALARIES &amp; BENEFITS - Other</t>
  </si>
  <si>
    <t>Total 5000 · 1-PERSONNEL SALARIES &amp; BENEFITS</t>
  </si>
  <si>
    <t>6000 · 2-DIRECT STUDENT COSTS</t>
  </si>
  <si>
    <t>6101 · Textbooks</t>
  </si>
  <si>
    <t>6110 · Saturday Academy Exp.</t>
  </si>
  <si>
    <t>5600 · Student/Instructional Materials</t>
  </si>
  <si>
    <t>5700 · Student/Instructional Supplies</t>
  </si>
  <si>
    <t>6145 · Library &amp; Media Center Material</t>
  </si>
  <si>
    <t>6155 · Student Assessment Materials</t>
  </si>
  <si>
    <t>6103 · School Activities</t>
  </si>
  <si>
    <t>6103.1 · Field trips</t>
  </si>
  <si>
    <t>6103.2 · Study Trips</t>
  </si>
  <si>
    <t>6103 · School Activities - Other</t>
  </si>
  <si>
    <t>Total 6103 · School Activities</t>
  </si>
  <si>
    <t>6165 · Technology</t>
  </si>
  <si>
    <t>6175 · Classroom Furnishings</t>
  </si>
  <si>
    <t>6130 · Transportation &amp; Contracted Svc</t>
  </si>
  <si>
    <t>6135 · Bus Tokens/Bus Fees</t>
  </si>
  <si>
    <t>5560 · Contracted Professional Svcs</t>
  </si>
  <si>
    <t>5560.7 · Other - Educ Prof Services</t>
  </si>
  <si>
    <t>5560.6 · Tutoring Services</t>
  </si>
  <si>
    <t>5560.1 · Direct Occupational Therapy Ser</t>
  </si>
  <si>
    <t>5560.2 · Pschological Services</t>
  </si>
  <si>
    <t>5560.3 · Dance Instruction</t>
  </si>
  <si>
    <t>5560.4 · Speech &amp; language Services</t>
  </si>
  <si>
    <t>5560.5 · Translation Services</t>
  </si>
  <si>
    <t>5560 · Contracted Professional Svcs - Other</t>
  </si>
  <si>
    <t>Total 5560 · Contracted Professional Svcs</t>
  </si>
  <si>
    <t>6125 · Miscellaneous Student Expense</t>
  </si>
  <si>
    <t>7003 · Food Services</t>
  </si>
  <si>
    <t>6700 · Food Service</t>
  </si>
  <si>
    <t>7003 · Food Services - Other</t>
  </si>
  <si>
    <t>Total 7003 · Food Services</t>
  </si>
  <si>
    <t>Total 6000 · 2-DIRECT STUDENT COSTS</t>
  </si>
  <si>
    <t>6400 · 3-OCCUPANCY EXPENSES</t>
  </si>
  <si>
    <t>6416 · Loan Fee Expensed</t>
  </si>
  <si>
    <t>6415 · Mortgage Interest Expense</t>
  </si>
  <si>
    <t>6402 · Utilites</t>
  </si>
  <si>
    <t>6402.1 · Electric</t>
  </si>
  <si>
    <t>6402.2 · Gas</t>
  </si>
  <si>
    <t>6402.3 · Water</t>
  </si>
  <si>
    <t>6402 · Utilites - Other</t>
  </si>
  <si>
    <t>Total 6402 · Utilites</t>
  </si>
  <si>
    <t>6403 · Contracted Building Svcs</t>
  </si>
  <si>
    <t>6602 · Equipment &amp; Furnishings</t>
  </si>
  <si>
    <t>6413 · Contracted Bldg Svs - Other</t>
  </si>
  <si>
    <t>6600 · Equipment Rental</t>
  </si>
  <si>
    <t>6411 · landscaping Services</t>
  </si>
  <si>
    <t>6410 · Pest Control</t>
  </si>
  <si>
    <t>6409 · Equipment Repairs &amp; Maintenance</t>
  </si>
  <si>
    <t>6408 · Security Services</t>
  </si>
  <si>
    <t>6407 · Cleaning/Janitorial Svcs</t>
  </si>
  <si>
    <t>6403 · Contracted Building Svcs - Other</t>
  </si>
  <si>
    <t>Total 6403 · Contracted Building Svcs</t>
  </si>
  <si>
    <t>6404 · Building Repairs &amp; Maintenance</t>
  </si>
  <si>
    <t>6412 · Depreciation Exp. - Building</t>
  </si>
  <si>
    <t>Total 6400 · 3-OCCUPANCY EXPENSES</t>
  </si>
  <si>
    <t>6450 · 4-OFFICE EXPENSES</t>
  </si>
  <si>
    <t>6550 · Capital Lease Interest Expense</t>
  </si>
  <si>
    <t>6200 · Office Supplies</t>
  </si>
  <si>
    <t>6380 · Office Equip Rental/Maintenance</t>
  </si>
  <si>
    <t>5500 · Professional Svc Fees</t>
  </si>
  <si>
    <t>6006 · Professional Svs Fees - Other</t>
  </si>
  <si>
    <t>5290 · Payroll Service Fees</t>
  </si>
  <si>
    <t>6001 · Legal Fees</t>
  </si>
  <si>
    <t>6002 · Accounting &amp; Audit</t>
  </si>
  <si>
    <t>6004 · Computers &amp; network Services</t>
  </si>
  <si>
    <t>5500 · Professional Svc Fees - Other</t>
  </si>
  <si>
    <t>Total 5500 · Professional Svc Fees</t>
  </si>
  <si>
    <t>6201 · Computer &amp; Tech Supplies</t>
  </si>
  <si>
    <t>6301 · Postage and Shipping</t>
  </si>
  <si>
    <t>6302 · Printing &amp; Copying</t>
  </si>
  <si>
    <t>6406 · Communications/Telephone</t>
  </si>
  <si>
    <t>7100 · Depreciation Expense</t>
  </si>
  <si>
    <t>Total 6450 · 4-OFFICE EXPENSES</t>
  </si>
  <si>
    <t>6510 · 5-GENERAL EXPENSES</t>
  </si>
  <si>
    <t>7005 · Stokes Kitchen Expense</t>
  </si>
  <si>
    <t>7006 · DCI</t>
  </si>
  <si>
    <t>7999 · Unforeseen Expenses</t>
  </si>
  <si>
    <t>6545 · Other General Expense</t>
  </si>
  <si>
    <t>6504 · Other General Expense</t>
  </si>
  <si>
    <t>9010 · Bad Debt Expense</t>
  </si>
  <si>
    <t>6540 · Property tax</t>
  </si>
  <si>
    <t>6530 · Finance Charge</t>
  </si>
  <si>
    <t>6525 · Fees, Other</t>
  </si>
  <si>
    <t>6520 · Donations</t>
  </si>
  <si>
    <t>9000 · Miscellaneous</t>
  </si>
  <si>
    <t>7002 · Entertainment/Meals</t>
  </si>
  <si>
    <t>6809 · Penalties &amp; Late Fees</t>
  </si>
  <si>
    <t>6545-other general expense-Other</t>
  </si>
  <si>
    <t>6500 · Bank/Credit Card Service Fees</t>
  </si>
  <si>
    <t>Total 6545 · Other General Expense</t>
  </si>
  <si>
    <t>6102 · Dues &amp; Subscriptions</t>
  </si>
  <si>
    <t>6003 · Insurance</t>
  </si>
  <si>
    <t>6003.1 · Auto</t>
  </si>
  <si>
    <t>6003.2 · General Liability &amp; Property</t>
  </si>
  <si>
    <t>6003.3 · Umbrella policy</t>
  </si>
  <si>
    <t>6003.4 · Workman's Comp.</t>
  </si>
  <si>
    <t>6003 · Insurance - Other</t>
  </si>
  <si>
    <t>Total 6003 · Insurance</t>
  </si>
  <si>
    <t>6800 · Transportation</t>
  </si>
  <si>
    <t>6502 · Auto Exp-Fuel/Maint/Repairs</t>
  </si>
  <si>
    <t>6802 · Travel</t>
  </si>
  <si>
    <t>6803 · Parking/Mileage/Taxis</t>
  </si>
  <si>
    <t>6800 · Transportation - Other</t>
  </si>
  <si>
    <t>Total 6800 · Transportation</t>
  </si>
  <si>
    <t>9003 · DC PCSB Admin Fee</t>
  </si>
  <si>
    <t>7001 · Marketing/Advertising</t>
  </si>
  <si>
    <t>Total 6510 · 5-GENERAL EXPENSES</t>
  </si>
  <si>
    <t>Total Expense</t>
  </si>
  <si>
    <t>Net Income</t>
  </si>
  <si>
    <t>Approved 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</si>
</sst>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10"/>
      <name val="Arial"/>
      <family val="2"/>
    </font>
    <font>
      <sz val="8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49" fontId="2" fillId="0" borderId="0" xfId="0" applyNumberFormat="1" applyFont="1"/>
    <xf numFmtId="164" fontId="3" fillId="0" borderId="0" xfId="1" applyNumberFormat="1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164" fontId="2" fillId="0" borderId="1" xfId="1" applyNumberFormat="1" applyFont="1" applyBorder="1" applyAlignment="1">
      <alignment horizontal="center"/>
    </xf>
    <xf numFmtId="0" fontId="0" fillId="0" borderId="0" xfId="0" applyAlignment="1">
      <alignment horizontal="center"/>
    </xf>
    <xf numFmtId="164" fontId="4" fillId="0" borderId="0" xfId="1" applyNumberFormat="1" applyFont="1"/>
    <xf numFmtId="164" fontId="4" fillId="0" borderId="2" xfId="1" applyNumberFormat="1" applyFont="1" applyBorder="1"/>
    <xf numFmtId="0" fontId="2" fillId="0" borderId="0" xfId="0" applyNumberFormat="1" applyFont="1"/>
    <xf numFmtId="164" fontId="4" fillId="0" borderId="0" xfId="1" applyNumberFormat="1" applyFont="1" applyBorder="1"/>
    <xf numFmtId="164" fontId="4" fillId="0" borderId="3" xfId="1" applyNumberFormat="1" applyFont="1" applyBorder="1"/>
    <xf numFmtId="164" fontId="2" fillId="0" borderId="4" xfId="1" applyNumberFormat="1" applyFont="1" applyBorder="1"/>
    <xf numFmtId="164" fontId="0" fillId="0" borderId="0" xfId="1" applyNumberFormat="1" applyFont="1"/>
    <xf numFmtId="43" fontId="0" fillId="0" borderId="0" xfId="0" applyNumberFormat="1"/>
    <xf numFmtId="164" fontId="4" fillId="0" borderId="2" xfId="1" applyNumberFormat="1" applyFont="1" applyFill="1" applyBorder="1"/>
    <xf numFmtId="49" fontId="4" fillId="0" borderId="0" xfId="0" applyNumberFormat="1" applyFont="1"/>
    <xf numFmtId="164" fontId="2" fillId="0" borderId="0" xfId="1" applyNumberFormat="1" applyFont="1"/>
    <xf numFmtId="0" fontId="0" fillId="0" borderId="0" xfId="0" applyFont="1"/>
    <xf numFmtId="164" fontId="4" fillId="0" borderId="4" xfId="1" applyNumberFormat="1" applyFont="1" applyBorder="1"/>
    <xf numFmtId="0" fontId="2" fillId="0" borderId="0" xfId="0" applyFont="1"/>
    <xf numFmtId="164" fontId="4" fillId="0" borderId="3" xfId="1" applyNumberFormat="1" applyFont="1" applyFill="1" applyBorder="1"/>
    <xf numFmtId="164" fontId="2" fillId="0" borderId="5" xfId="1" applyNumberFormat="1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1"/>
  <sheetViews>
    <sheetView tabSelected="1" workbookViewId="0">
      <selection activeCell="A192" sqref="A192:XFD200"/>
    </sheetView>
  </sheetViews>
  <sheetFormatPr defaultRowHeight="15" x14ac:dyDescent="0.25"/>
  <cols>
    <col min="1" max="3" width="1.140625" style="8" customWidth="1"/>
    <col min="4" max="4" width="3" style="8" customWidth="1"/>
    <col min="5" max="5" width="27.42578125" style="8" customWidth="1"/>
    <col min="6" max="6" width="11.140625" style="12" hidden="1" customWidth="1"/>
    <col min="7" max="7" width="13.85546875" style="12" hidden="1" customWidth="1"/>
    <col min="8" max="8" width="11.140625" style="12" hidden="1" customWidth="1"/>
    <col min="9" max="9" width="16.28515625" style="12" bestFit="1" customWidth="1"/>
    <col min="10" max="10" width="11.140625" style="12" hidden="1" customWidth="1"/>
    <col min="11" max="11" width="9.42578125" style="12" hidden="1" customWidth="1"/>
    <col min="12" max="12" width="12.28515625" bestFit="1" customWidth="1"/>
  </cols>
  <sheetData>
    <row r="1" spans="1:11" ht="15.75" thickBot="1" x14ac:dyDescent="0.3">
      <c r="A1" s="1"/>
      <c r="B1" s="1"/>
      <c r="C1" s="1"/>
      <c r="D1" s="1"/>
      <c r="E1" s="1"/>
      <c r="F1" s="2" t="s">
        <v>0</v>
      </c>
      <c r="G1" s="2" t="s">
        <v>1</v>
      </c>
      <c r="H1" s="2" t="s">
        <v>2</v>
      </c>
      <c r="I1" s="2" t="s">
        <v>193</v>
      </c>
      <c r="J1" s="2" t="s">
        <v>3</v>
      </c>
      <c r="K1" s="2" t="s">
        <v>4</v>
      </c>
    </row>
    <row r="2" spans="1:11" s="5" customFormat="1" ht="16.5" thickTop="1" thickBot="1" x14ac:dyDescent="0.3">
      <c r="A2" s="3"/>
      <c r="B2" s="3"/>
      <c r="C2" s="3"/>
      <c r="D2" s="3"/>
      <c r="E2" s="3"/>
      <c r="F2" s="4" t="s">
        <v>5</v>
      </c>
      <c r="G2" s="4" t="s">
        <v>6</v>
      </c>
      <c r="H2" s="4" t="s">
        <v>7</v>
      </c>
      <c r="I2" s="4" t="s">
        <v>8</v>
      </c>
      <c r="J2" s="4" t="s">
        <v>8</v>
      </c>
      <c r="K2" s="4" t="s">
        <v>8</v>
      </c>
    </row>
    <row r="3" spans="1:11" ht="15.75" thickTop="1" x14ac:dyDescent="0.25">
      <c r="A3" s="1" t="s">
        <v>9</v>
      </c>
      <c r="B3" s="1"/>
      <c r="C3" s="1"/>
      <c r="D3" s="1"/>
      <c r="E3" s="1"/>
      <c r="F3" s="6"/>
      <c r="G3" s="6"/>
      <c r="H3" s="6"/>
      <c r="I3" s="6"/>
      <c r="J3" s="6"/>
      <c r="K3" s="6"/>
    </row>
    <row r="4" spans="1:11" x14ac:dyDescent="0.25">
      <c r="A4" s="1"/>
      <c r="B4" s="1" t="s">
        <v>10</v>
      </c>
      <c r="C4" s="1"/>
      <c r="D4" s="1"/>
      <c r="E4" s="1"/>
      <c r="F4" s="6"/>
      <c r="G4" s="6"/>
      <c r="H4" s="6"/>
      <c r="I4" s="6"/>
      <c r="J4" s="6"/>
      <c r="K4" s="6"/>
    </row>
    <row r="5" spans="1:11" x14ac:dyDescent="0.25">
      <c r="A5" s="1"/>
      <c r="B5" s="1"/>
      <c r="C5" s="1" t="s">
        <v>11</v>
      </c>
      <c r="D5" s="1"/>
      <c r="E5" s="1"/>
      <c r="F5" s="6"/>
      <c r="G5" s="6"/>
      <c r="H5" s="6"/>
      <c r="I5" s="6"/>
      <c r="J5" s="6"/>
      <c r="K5" s="6"/>
    </row>
    <row r="6" spans="1:11" x14ac:dyDescent="0.25">
      <c r="A6" s="1"/>
      <c r="B6" s="1"/>
      <c r="C6" s="1"/>
      <c r="D6" s="1" t="s">
        <v>12</v>
      </c>
      <c r="E6" s="1"/>
      <c r="F6" s="6">
        <v>4430907</v>
      </c>
      <c r="G6" s="6">
        <v>4556995.0620000008</v>
      </c>
      <c r="H6" s="6">
        <v>4515732</v>
      </c>
      <c r="I6" s="6">
        <f>J6+K6</f>
        <v>4606046.6399999997</v>
      </c>
      <c r="J6" s="6">
        <f>H6*1.02</f>
        <v>4606046.6399999997</v>
      </c>
      <c r="K6" s="6"/>
    </row>
    <row r="7" spans="1:11" ht="15.75" thickBot="1" x14ac:dyDescent="0.3">
      <c r="A7" s="1"/>
      <c r="B7" s="1"/>
      <c r="C7" s="1"/>
      <c r="D7" s="1" t="s">
        <v>13</v>
      </c>
      <c r="E7" s="1"/>
      <c r="F7" s="7">
        <v>1105168</v>
      </c>
      <c r="G7" s="7">
        <v>1093400</v>
      </c>
      <c r="H7" s="7">
        <v>1093400</v>
      </c>
      <c r="I7" s="7">
        <f>J7+K7</f>
        <v>1093400</v>
      </c>
      <c r="J7" s="7">
        <v>1093400</v>
      </c>
      <c r="K7" s="7"/>
    </row>
    <row r="8" spans="1:11" x14ac:dyDescent="0.25">
      <c r="A8" s="1"/>
      <c r="B8" s="1"/>
      <c r="C8" s="1" t="s">
        <v>14</v>
      </c>
      <c r="D8" s="1"/>
      <c r="E8" s="1"/>
      <c r="F8" s="6">
        <f t="shared" ref="F8:K8" si="0">SUM(F6:F7)</f>
        <v>5536075</v>
      </c>
      <c r="G8" s="6">
        <f t="shared" si="0"/>
        <v>5650395.0620000008</v>
      </c>
      <c r="H8" s="6">
        <f t="shared" si="0"/>
        <v>5609132</v>
      </c>
      <c r="I8" s="6">
        <f t="shared" si="0"/>
        <v>5699446.6399999997</v>
      </c>
      <c r="J8" s="6">
        <f t="shared" si="0"/>
        <v>5699446.6399999997</v>
      </c>
      <c r="K8" s="6">
        <f t="shared" si="0"/>
        <v>0</v>
      </c>
    </row>
    <row r="9" spans="1:11" x14ac:dyDescent="0.25">
      <c r="A9" s="1"/>
      <c r="B9" s="1"/>
      <c r="C9" s="1" t="s">
        <v>15</v>
      </c>
      <c r="D9" s="1"/>
      <c r="E9" s="1"/>
      <c r="F9" s="6"/>
      <c r="G9" s="6"/>
      <c r="H9" s="6"/>
      <c r="I9" s="6"/>
      <c r="J9" s="6"/>
      <c r="K9" s="6"/>
    </row>
    <row r="10" spans="1:11" x14ac:dyDescent="0.25">
      <c r="A10" s="1"/>
      <c r="B10" s="1"/>
      <c r="C10" s="1"/>
      <c r="D10" s="1" t="s">
        <v>16</v>
      </c>
      <c r="E10" s="1"/>
      <c r="F10" s="6">
        <v>175626</v>
      </c>
      <c r="G10" s="6">
        <v>150000</v>
      </c>
      <c r="H10" s="6">
        <v>139373</v>
      </c>
      <c r="I10" s="6">
        <f>J10+K10</f>
        <v>125000</v>
      </c>
      <c r="J10" s="6">
        <v>125000</v>
      </c>
      <c r="K10" s="6"/>
    </row>
    <row r="11" spans="1:11" x14ac:dyDescent="0.25">
      <c r="A11" s="1"/>
      <c r="B11" s="1"/>
      <c r="C11" s="1"/>
      <c r="D11" s="1" t="s">
        <v>17</v>
      </c>
      <c r="E11" s="1"/>
      <c r="F11" s="6">
        <v>7190.64</v>
      </c>
      <c r="G11" s="6"/>
      <c r="H11" s="6"/>
      <c r="I11" s="6">
        <f>J11+K11</f>
        <v>0</v>
      </c>
      <c r="J11" s="6"/>
      <c r="K11" s="6"/>
    </row>
    <row r="12" spans="1:11" x14ac:dyDescent="0.25">
      <c r="A12" s="1"/>
      <c r="B12" s="1"/>
      <c r="C12" s="1"/>
      <c r="D12" s="1" t="s">
        <v>18</v>
      </c>
      <c r="E12" s="1"/>
      <c r="F12" s="6">
        <v>46275</v>
      </c>
      <c r="G12" s="6">
        <v>52000</v>
      </c>
      <c r="H12" s="6">
        <v>50726</v>
      </c>
      <c r="I12" s="6">
        <f>J12+K12</f>
        <v>50000</v>
      </c>
      <c r="J12" s="6">
        <v>50000</v>
      </c>
      <c r="K12" s="6"/>
    </row>
    <row r="13" spans="1:11" x14ac:dyDescent="0.25">
      <c r="A13" s="1"/>
      <c r="B13" s="1"/>
      <c r="C13" s="1" t="s">
        <v>19</v>
      </c>
      <c r="D13" s="1"/>
      <c r="E13" s="1"/>
      <c r="F13" s="6">
        <f t="shared" ref="F13:K13" si="1">SUM(F10:F12)</f>
        <v>229091.64</v>
      </c>
      <c r="G13" s="6">
        <f t="shared" si="1"/>
        <v>202000</v>
      </c>
      <c r="H13" s="6">
        <f t="shared" si="1"/>
        <v>190099</v>
      </c>
      <c r="I13" s="6">
        <f t="shared" si="1"/>
        <v>175000</v>
      </c>
      <c r="J13" s="6">
        <f t="shared" si="1"/>
        <v>175000</v>
      </c>
      <c r="K13" s="6">
        <f t="shared" si="1"/>
        <v>0</v>
      </c>
    </row>
    <row r="14" spans="1:11" x14ac:dyDescent="0.25">
      <c r="A14" s="1"/>
      <c r="B14" s="1"/>
      <c r="C14" s="1"/>
      <c r="D14" s="1"/>
      <c r="E14" s="1"/>
      <c r="F14" s="6"/>
      <c r="G14" s="6"/>
      <c r="H14" s="6"/>
      <c r="I14" s="6"/>
      <c r="J14" s="6"/>
      <c r="K14" s="6"/>
    </row>
    <row r="15" spans="1:11" x14ac:dyDescent="0.25">
      <c r="A15" s="1"/>
      <c r="B15" s="1" t="s">
        <v>20</v>
      </c>
      <c r="C15" s="1"/>
      <c r="D15" s="1"/>
      <c r="E15" s="1"/>
      <c r="F15" s="6">
        <f t="shared" ref="F15:K15" si="2">F8+F13</f>
        <v>5765166.6399999997</v>
      </c>
      <c r="G15" s="6">
        <f t="shared" si="2"/>
        <v>5852395.0620000008</v>
      </c>
      <c r="H15" s="6">
        <f t="shared" si="2"/>
        <v>5799231</v>
      </c>
      <c r="I15" s="6">
        <f t="shared" si="2"/>
        <v>5874446.6399999997</v>
      </c>
      <c r="J15" s="6">
        <f t="shared" si="2"/>
        <v>5874446.6399999997</v>
      </c>
      <c r="K15" s="6">
        <f t="shared" si="2"/>
        <v>0</v>
      </c>
    </row>
    <row r="16" spans="1:11" x14ac:dyDescent="0.25">
      <c r="A16" s="1"/>
      <c r="B16" s="1" t="s">
        <v>21</v>
      </c>
      <c r="C16" s="1"/>
      <c r="D16" s="1"/>
      <c r="E16" s="1"/>
      <c r="F16" s="6"/>
      <c r="G16" s="6"/>
      <c r="H16" s="6"/>
      <c r="I16" s="6"/>
      <c r="J16" s="6"/>
      <c r="K16" s="6"/>
    </row>
    <row r="17" spans="1:11" x14ac:dyDescent="0.25">
      <c r="A17" s="1"/>
      <c r="B17" s="1"/>
      <c r="C17" s="1" t="s">
        <v>22</v>
      </c>
      <c r="D17" s="1"/>
      <c r="E17" s="1"/>
      <c r="F17" s="6">
        <v>34103.81</v>
      </c>
      <c r="G17" s="6"/>
      <c r="H17" s="6">
        <v>16107.32</v>
      </c>
      <c r="I17" s="6">
        <f t="shared" ref="I17:I24" si="3">J17+K17</f>
        <v>15000</v>
      </c>
      <c r="J17" s="6">
        <v>15000</v>
      </c>
      <c r="K17" s="6"/>
    </row>
    <row r="18" spans="1:11" x14ac:dyDescent="0.25">
      <c r="A18" s="1"/>
      <c r="B18" s="1"/>
      <c r="C18" s="1" t="s">
        <v>23</v>
      </c>
      <c r="D18" s="1"/>
      <c r="E18" s="1"/>
      <c r="F18" s="6">
        <v>73822.84</v>
      </c>
      <c r="G18" s="6"/>
      <c r="H18" s="6">
        <v>1177.1600000000001</v>
      </c>
      <c r="I18" s="6">
        <f t="shared" si="3"/>
        <v>0</v>
      </c>
      <c r="J18" s="6"/>
      <c r="K18" s="6"/>
    </row>
    <row r="19" spans="1:11" x14ac:dyDescent="0.25">
      <c r="A19" s="1"/>
      <c r="B19" s="1"/>
      <c r="C19" s="1"/>
      <c r="D19" s="1" t="s">
        <v>24</v>
      </c>
      <c r="E19" s="1"/>
      <c r="F19" s="6">
        <v>74072.62</v>
      </c>
      <c r="G19" s="6"/>
      <c r="H19" s="6">
        <v>20000</v>
      </c>
      <c r="I19" s="6">
        <f t="shared" si="3"/>
        <v>0</v>
      </c>
      <c r="J19" s="6"/>
      <c r="K19" s="6"/>
    </row>
    <row r="20" spans="1:11" x14ac:dyDescent="0.25">
      <c r="A20" s="1"/>
      <c r="B20" s="1"/>
      <c r="C20" s="1" t="s">
        <v>25</v>
      </c>
      <c r="D20" s="1"/>
      <c r="E20" s="1"/>
      <c r="F20" s="6"/>
      <c r="G20" s="6"/>
      <c r="H20" s="6">
        <v>53545.42</v>
      </c>
      <c r="I20" s="6">
        <f t="shared" si="3"/>
        <v>25000</v>
      </c>
      <c r="J20" s="6">
        <v>25000</v>
      </c>
      <c r="K20" s="6"/>
    </row>
    <row r="21" spans="1:11" x14ac:dyDescent="0.25">
      <c r="A21" s="1"/>
      <c r="B21" s="1"/>
      <c r="C21" s="1" t="s">
        <v>26</v>
      </c>
      <c r="D21" s="1"/>
      <c r="E21" s="1"/>
      <c r="F21" s="6">
        <v>33181.599999999999</v>
      </c>
      <c r="G21" s="6"/>
      <c r="H21" s="6"/>
      <c r="I21" s="6">
        <f t="shared" si="3"/>
        <v>0</v>
      </c>
      <c r="J21" s="6"/>
      <c r="K21" s="6"/>
    </row>
    <row r="22" spans="1:11" x14ac:dyDescent="0.25">
      <c r="A22" s="1"/>
      <c r="B22" s="1"/>
      <c r="C22" s="1" t="s">
        <v>27</v>
      </c>
      <c r="D22" s="1"/>
      <c r="E22" s="1"/>
      <c r="F22" s="6">
        <v>51838.09</v>
      </c>
      <c r="G22" s="6"/>
      <c r="H22" s="6">
        <v>5000</v>
      </c>
      <c r="I22" s="6">
        <f t="shared" si="3"/>
        <v>10000</v>
      </c>
      <c r="J22" s="6">
        <v>10000</v>
      </c>
      <c r="K22" s="6"/>
    </row>
    <row r="23" spans="1:11" x14ac:dyDescent="0.25">
      <c r="A23" s="1"/>
      <c r="B23" s="1"/>
      <c r="C23" s="1"/>
      <c r="D23" s="1"/>
      <c r="E23" s="1" t="s">
        <v>28</v>
      </c>
      <c r="F23" s="6">
        <v>23318.9</v>
      </c>
      <c r="G23" s="6"/>
      <c r="H23" s="6"/>
      <c r="I23" s="6">
        <f t="shared" si="3"/>
        <v>0</v>
      </c>
      <c r="J23" s="6"/>
      <c r="K23" s="6"/>
    </row>
    <row r="24" spans="1:11" ht="15.75" thickBot="1" x14ac:dyDescent="0.3">
      <c r="A24" s="1"/>
      <c r="C24" s="1" t="s">
        <v>29</v>
      </c>
      <c r="F24" s="7">
        <v>7935</v>
      </c>
      <c r="G24" s="7">
        <v>250000</v>
      </c>
      <c r="H24" s="7"/>
      <c r="I24" s="7">
        <f t="shared" si="3"/>
        <v>25000</v>
      </c>
      <c r="J24" s="7">
        <v>25000</v>
      </c>
      <c r="K24" s="7"/>
    </row>
    <row r="25" spans="1:11" x14ac:dyDescent="0.25">
      <c r="A25" s="1"/>
      <c r="B25" s="1" t="s">
        <v>30</v>
      </c>
      <c r="C25" s="1"/>
      <c r="D25" s="1"/>
      <c r="E25" s="1"/>
      <c r="F25" s="6">
        <f t="shared" ref="F25:K25" si="4">SUM(F17:F24)</f>
        <v>298272.86</v>
      </c>
      <c r="G25" s="6">
        <f t="shared" si="4"/>
        <v>250000</v>
      </c>
      <c r="H25" s="6">
        <f t="shared" si="4"/>
        <v>95829.9</v>
      </c>
      <c r="I25" s="6">
        <f t="shared" si="4"/>
        <v>75000</v>
      </c>
      <c r="J25" s="6">
        <f t="shared" si="4"/>
        <v>75000</v>
      </c>
      <c r="K25" s="6">
        <f t="shared" si="4"/>
        <v>0</v>
      </c>
    </row>
    <row r="26" spans="1:11" x14ac:dyDescent="0.25">
      <c r="A26" s="1"/>
      <c r="B26" s="1" t="s">
        <v>31</v>
      </c>
      <c r="C26" s="1"/>
      <c r="D26" s="1"/>
      <c r="E26" s="1"/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</row>
    <row r="27" spans="1:11" x14ac:dyDescent="0.25">
      <c r="A27" s="1"/>
      <c r="B27" s="1" t="s">
        <v>32</v>
      </c>
      <c r="C27" s="1"/>
      <c r="D27" s="1"/>
      <c r="E27" s="1"/>
      <c r="F27" s="6"/>
      <c r="G27" s="6"/>
      <c r="H27" s="6"/>
      <c r="I27" s="6"/>
      <c r="J27" s="6"/>
      <c r="K27" s="6"/>
    </row>
    <row r="28" spans="1:11" x14ac:dyDescent="0.25">
      <c r="A28" s="1"/>
      <c r="B28" s="1"/>
      <c r="C28" s="1" t="s">
        <v>33</v>
      </c>
      <c r="D28" s="1"/>
      <c r="E28" s="1"/>
      <c r="F28" s="6">
        <v>14270</v>
      </c>
      <c r="G28" s="6">
        <v>25000</v>
      </c>
      <c r="H28" s="6">
        <v>15000</v>
      </c>
      <c r="I28" s="6">
        <f>J28+K28</f>
        <v>10000</v>
      </c>
      <c r="J28" s="6">
        <v>10000</v>
      </c>
      <c r="K28" s="6"/>
    </row>
    <row r="29" spans="1:11" x14ac:dyDescent="0.25">
      <c r="A29" s="1"/>
      <c r="B29" s="1"/>
      <c r="C29" s="1" t="s">
        <v>34</v>
      </c>
      <c r="D29" s="1"/>
      <c r="E29" s="1"/>
      <c r="F29" s="6"/>
      <c r="G29" s="6"/>
      <c r="H29" s="6"/>
      <c r="I29" s="6"/>
      <c r="J29" s="6"/>
      <c r="K29" s="6"/>
    </row>
    <row r="30" spans="1:11" x14ac:dyDescent="0.25">
      <c r="A30" s="1"/>
      <c r="B30" s="1"/>
      <c r="C30" s="1" t="s">
        <v>35</v>
      </c>
      <c r="D30" s="1"/>
      <c r="E30" s="1"/>
      <c r="F30" s="6">
        <v>32884.01</v>
      </c>
      <c r="G30" s="6">
        <v>50000</v>
      </c>
      <c r="H30" s="6">
        <v>35000</v>
      </c>
      <c r="I30" s="6">
        <f>J30+K30</f>
        <v>35000</v>
      </c>
      <c r="J30" s="6">
        <v>35000</v>
      </c>
      <c r="K30" s="6"/>
    </row>
    <row r="31" spans="1:11" ht="15.75" thickBot="1" x14ac:dyDescent="0.3">
      <c r="A31" s="1"/>
      <c r="B31" s="1"/>
      <c r="C31" s="1" t="s">
        <v>36</v>
      </c>
      <c r="D31" s="1"/>
      <c r="E31" s="1"/>
      <c r="F31" s="7">
        <v>47625</v>
      </c>
      <c r="G31" s="7">
        <v>50000</v>
      </c>
      <c r="H31" s="7">
        <v>30000</v>
      </c>
      <c r="I31" s="7">
        <f>J31+K31</f>
        <v>535000</v>
      </c>
      <c r="J31" s="7">
        <v>35000</v>
      </c>
      <c r="K31" s="7">
        <v>500000</v>
      </c>
    </row>
    <row r="32" spans="1:11" x14ac:dyDescent="0.25">
      <c r="A32" s="1"/>
      <c r="B32" s="1" t="s">
        <v>37</v>
      </c>
      <c r="C32" s="1"/>
      <c r="D32" s="1"/>
      <c r="E32" s="1"/>
      <c r="F32" s="6">
        <f t="shared" ref="F32:K32" si="5">SUM(F28:F31)</f>
        <v>94779.010000000009</v>
      </c>
      <c r="G32" s="6">
        <f t="shared" si="5"/>
        <v>125000</v>
      </c>
      <c r="H32" s="6">
        <f t="shared" si="5"/>
        <v>80000</v>
      </c>
      <c r="I32" s="6">
        <f t="shared" si="5"/>
        <v>580000</v>
      </c>
      <c r="J32" s="6">
        <f t="shared" si="5"/>
        <v>80000</v>
      </c>
      <c r="K32" s="6">
        <f t="shared" si="5"/>
        <v>500000</v>
      </c>
    </row>
    <row r="33" spans="1:11" x14ac:dyDescent="0.25">
      <c r="A33" s="1"/>
      <c r="B33" s="1" t="s">
        <v>38</v>
      </c>
      <c r="C33" s="1"/>
      <c r="D33" s="1"/>
      <c r="E33" s="1"/>
      <c r="F33" s="6"/>
      <c r="G33" s="6"/>
      <c r="H33" s="6"/>
      <c r="I33" s="6"/>
      <c r="J33" s="6"/>
      <c r="K33" s="6"/>
    </row>
    <row r="34" spans="1:11" x14ac:dyDescent="0.25">
      <c r="A34" s="1"/>
      <c r="B34" s="1" t="s">
        <v>39</v>
      </c>
      <c r="C34" s="1"/>
      <c r="D34" s="1"/>
      <c r="E34" s="1"/>
      <c r="F34" s="6"/>
      <c r="G34" s="6"/>
      <c r="H34" s="6"/>
      <c r="I34" s="6"/>
      <c r="J34" s="6"/>
      <c r="K34" s="6"/>
    </row>
    <row r="35" spans="1:11" x14ac:dyDescent="0.25">
      <c r="A35" s="1"/>
      <c r="B35" s="1" t="s">
        <v>40</v>
      </c>
      <c r="C35" s="1"/>
      <c r="D35" s="1"/>
      <c r="E35" s="1"/>
      <c r="F35" s="6">
        <v>53958</v>
      </c>
      <c r="G35" s="6">
        <v>85000</v>
      </c>
      <c r="H35" s="6">
        <v>69333</v>
      </c>
      <c r="I35" s="6">
        <f>J35+K35</f>
        <v>90000</v>
      </c>
      <c r="J35" s="6">
        <v>90000</v>
      </c>
      <c r="K35" s="6"/>
    </row>
    <row r="36" spans="1:11" x14ac:dyDescent="0.25">
      <c r="A36" s="1"/>
      <c r="B36" s="1" t="s">
        <v>41</v>
      </c>
      <c r="C36" s="1"/>
      <c r="D36" s="1"/>
      <c r="E36" s="1"/>
      <c r="F36" s="6">
        <v>63295.66</v>
      </c>
      <c r="G36" s="6">
        <v>44000</v>
      </c>
      <c r="H36" s="6">
        <v>63461</v>
      </c>
      <c r="I36" s="6">
        <f>J36+K36</f>
        <v>60000</v>
      </c>
      <c r="J36" s="6">
        <v>60000</v>
      </c>
      <c r="K36" s="6"/>
    </row>
    <row r="37" spans="1:11" x14ac:dyDescent="0.25">
      <c r="A37" s="1"/>
      <c r="B37" s="1" t="s">
        <v>42</v>
      </c>
      <c r="C37" s="1"/>
      <c r="D37" s="1"/>
      <c r="E37" s="1"/>
      <c r="F37" s="6">
        <v>264233.5</v>
      </c>
      <c r="G37" s="6">
        <v>320000</v>
      </c>
      <c r="H37" s="6">
        <v>277068</v>
      </c>
      <c r="I37" s="6">
        <f>J37+K37</f>
        <v>280000</v>
      </c>
      <c r="J37" s="6">
        <v>280000</v>
      </c>
      <c r="K37" s="6"/>
    </row>
    <row r="38" spans="1:11" x14ac:dyDescent="0.25">
      <c r="A38" s="1"/>
      <c r="B38" s="1" t="s">
        <v>43</v>
      </c>
      <c r="C38" s="1"/>
      <c r="D38" s="1"/>
      <c r="E38" s="1"/>
      <c r="F38" s="6"/>
      <c r="G38" s="6"/>
      <c r="H38" s="6"/>
      <c r="I38" s="6"/>
      <c r="J38" s="6"/>
      <c r="K38" s="6"/>
    </row>
    <row r="39" spans="1:11" x14ac:dyDescent="0.25">
      <c r="A39" s="1"/>
      <c r="B39" s="1"/>
      <c r="C39" s="1" t="s">
        <v>44</v>
      </c>
      <c r="D39" s="1"/>
      <c r="E39" s="1"/>
      <c r="F39" s="6">
        <v>2876.28</v>
      </c>
      <c r="G39" s="6">
        <v>3000</v>
      </c>
      <c r="H39" s="6">
        <v>3002.97</v>
      </c>
      <c r="I39" s="6">
        <f>J39+K39</f>
        <v>3002.97</v>
      </c>
      <c r="J39" s="6">
        <v>3002.97</v>
      </c>
      <c r="K39" s="6"/>
    </row>
    <row r="40" spans="1:11" x14ac:dyDescent="0.25">
      <c r="A40" s="1"/>
      <c r="B40" s="1"/>
      <c r="C40" s="1" t="s">
        <v>45</v>
      </c>
      <c r="D40" s="1"/>
      <c r="E40" s="1"/>
      <c r="F40" s="6">
        <v>26350</v>
      </c>
      <c r="G40" s="6">
        <v>20000</v>
      </c>
      <c r="H40" s="6">
        <v>3300</v>
      </c>
      <c r="I40" s="6">
        <f>J40+K40</f>
        <v>10000</v>
      </c>
      <c r="J40" s="6">
        <v>10000</v>
      </c>
      <c r="K40" s="6"/>
    </row>
    <row r="41" spans="1:11" x14ac:dyDescent="0.25">
      <c r="A41" s="1"/>
      <c r="B41" s="1"/>
      <c r="C41" s="1" t="s">
        <v>46</v>
      </c>
      <c r="D41" s="1"/>
      <c r="E41" s="1"/>
      <c r="F41" s="6">
        <v>35862.58</v>
      </c>
      <c r="G41" s="6">
        <v>25000</v>
      </c>
      <c r="H41" s="6">
        <v>40000</v>
      </c>
      <c r="I41" s="6">
        <f>J41+K41</f>
        <v>50000</v>
      </c>
      <c r="J41" s="6">
        <v>50000</v>
      </c>
      <c r="K41" s="6"/>
    </row>
    <row r="42" spans="1:11" x14ac:dyDescent="0.25">
      <c r="A42" s="1"/>
      <c r="B42" s="1"/>
      <c r="C42" s="1" t="s">
        <v>47</v>
      </c>
      <c r="D42" s="1"/>
      <c r="E42" s="1"/>
      <c r="F42" s="6">
        <v>516006.69</v>
      </c>
      <c r="G42" s="6">
        <v>500000</v>
      </c>
      <c r="H42" s="6">
        <v>322528.25</v>
      </c>
      <c r="I42" s="6">
        <f>J42+K42</f>
        <v>325000</v>
      </c>
      <c r="J42" s="6">
        <v>325000</v>
      </c>
      <c r="K42" s="6"/>
    </row>
    <row r="43" spans="1:11" ht="15.75" thickBot="1" x14ac:dyDescent="0.3">
      <c r="A43" s="1"/>
      <c r="B43" s="1"/>
      <c r="C43" s="1" t="s">
        <v>48</v>
      </c>
      <c r="D43" s="1"/>
      <c r="E43" s="1"/>
      <c r="F43" s="7">
        <v>9494.73</v>
      </c>
      <c r="G43" s="7">
        <v>5000</v>
      </c>
      <c r="H43" s="7">
        <v>0</v>
      </c>
      <c r="I43" s="7">
        <f>J43+K43</f>
        <v>0</v>
      </c>
      <c r="J43" s="7">
        <v>0</v>
      </c>
      <c r="K43" s="7">
        <v>0</v>
      </c>
    </row>
    <row r="44" spans="1:11" x14ac:dyDescent="0.25">
      <c r="A44" s="1"/>
      <c r="B44" s="1" t="s">
        <v>49</v>
      </c>
      <c r="C44" s="1"/>
      <c r="D44" s="1"/>
      <c r="E44" s="1"/>
      <c r="F44" s="6">
        <f t="shared" ref="F44:K44" si="6">SUM(F39:F43)</f>
        <v>590590.28</v>
      </c>
      <c r="G44" s="6">
        <f t="shared" si="6"/>
        <v>553000</v>
      </c>
      <c r="H44" s="6">
        <f t="shared" si="6"/>
        <v>368831.22</v>
      </c>
      <c r="I44" s="6">
        <f t="shared" si="6"/>
        <v>388002.97</v>
      </c>
      <c r="J44" s="6">
        <f t="shared" si="6"/>
        <v>388002.97</v>
      </c>
      <c r="K44" s="6">
        <f t="shared" si="6"/>
        <v>0</v>
      </c>
    </row>
    <row r="45" spans="1:11" x14ac:dyDescent="0.25">
      <c r="A45" s="1"/>
      <c r="B45" s="1" t="s">
        <v>50</v>
      </c>
      <c r="C45" s="1"/>
      <c r="D45" s="1"/>
      <c r="E45" s="1"/>
      <c r="F45" s="6">
        <v>2966.5</v>
      </c>
      <c r="G45" s="6">
        <v>0</v>
      </c>
      <c r="H45" s="6">
        <v>0</v>
      </c>
      <c r="I45" s="6">
        <v>0</v>
      </c>
      <c r="J45" s="6">
        <v>0</v>
      </c>
      <c r="K45" s="6">
        <v>0</v>
      </c>
    </row>
    <row r="46" spans="1:11" x14ac:dyDescent="0.25">
      <c r="A46" s="1"/>
      <c r="B46" s="1" t="s">
        <v>51</v>
      </c>
      <c r="C46" s="1"/>
      <c r="D46" s="1"/>
      <c r="E46" s="1"/>
      <c r="F46" s="6"/>
      <c r="G46" s="6"/>
      <c r="H46" s="6"/>
      <c r="I46" s="6"/>
      <c r="J46" s="6"/>
      <c r="K46" s="6"/>
    </row>
    <row r="47" spans="1:11" x14ac:dyDescent="0.25">
      <c r="A47" s="1"/>
      <c r="B47" s="1"/>
      <c r="C47" s="1" t="s">
        <v>52</v>
      </c>
      <c r="D47" s="1"/>
      <c r="E47" s="1"/>
      <c r="F47" s="6">
        <v>33338.42</v>
      </c>
      <c r="G47" s="6">
        <v>70000</v>
      </c>
      <c r="H47" s="6">
        <v>70000</v>
      </c>
      <c r="I47" s="6">
        <f>J47+K47</f>
        <v>75000</v>
      </c>
      <c r="J47" s="6">
        <v>75000</v>
      </c>
      <c r="K47" s="6"/>
    </row>
    <row r="48" spans="1:11" x14ac:dyDescent="0.25">
      <c r="A48" s="1"/>
      <c r="B48" s="1"/>
      <c r="C48" s="1" t="s">
        <v>53</v>
      </c>
      <c r="D48" s="1"/>
      <c r="E48" s="1"/>
      <c r="F48" s="6">
        <v>29463.41</v>
      </c>
      <c r="G48" s="6">
        <v>18000</v>
      </c>
      <c r="H48" s="6">
        <v>30755.73</v>
      </c>
      <c r="I48" s="6">
        <f>J48+K48</f>
        <v>20000</v>
      </c>
      <c r="J48" s="6">
        <v>20000</v>
      </c>
      <c r="K48" s="6"/>
    </row>
    <row r="49" spans="1:12" x14ac:dyDescent="0.25">
      <c r="A49" s="1"/>
      <c r="B49" s="1"/>
      <c r="C49" s="1" t="s">
        <v>54</v>
      </c>
      <c r="D49" s="1"/>
      <c r="E49" s="1"/>
      <c r="F49" s="6">
        <v>134372.74</v>
      </c>
      <c r="G49" s="6">
        <v>160000</v>
      </c>
      <c r="H49" s="6">
        <v>133000.59</v>
      </c>
      <c r="I49" s="6">
        <f>J49+K49</f>
        <v>140000</v>
      </c>
      <c r="J49" s="6">
        <v>140000</v>
      </c>
      <c r="K49" s="6"/>
    </row>
    <row r="50" spans="1:12" ht="15.75" thickBot="1" x14ac:dyDescent="0.3">
      <c r="A50" s="1"/>
      <c r="B50" s="1"/>
      <c r="C50" s="1" t="s">
        <v>55</v>
      </c>
      <c r="D50" s="1"/>
      <c r="E50" s="1"/>
      <c r="F50" s="9">
        <v>53568.36</v>
      </c>
      <c r="G50" s="9">
        <v>55000</v>
      </c>
      <c r="H50" s="9">
        <v>54434.65</v>
      </c>
      <c r="I50" s="9">
        <f>J50+K50</f>
        <v>55000</v>
      </c>
      <c r="J50" s="9">
        <v>55000</v>
      </c>
      <c r="K50" s="9"/>
    </row>
    <row r="51" spans="1:12" ht="15.75" thickBot="1" x14ac:dyDescent="0.3">
      <c r="A51" s="1"/>
      <c r="B51" s="1" t="s">
        <v>56</v>
      </c>
      <c r="C51" s="1"/>
      <c r="D51" s="1"/>
      <c r="E51" s="1"/>
      <c r="F51" s="10">
        <f t="shared" ref="F51:K51" si="7">SUM(F47:F50)</f>
        <v>250742.93</v>
      </c>
      <c r="G51" s="10">
        <f t="shared" si="7"/>
        <v>303000</v>
      </c>
      <c r="H51" s="10">
        <f t="shared" si="7"/>
        <v>288190.97000000003</v>
      </c>
      <c r="I51" s="10">
        <f t="shared" si="7"/>
        <v>290000</v>
      </c>
      <c r="J51" s="10">
        <f t="shared" si="7"/>
        <v>290000</v>
      </c>
      <c r="K51" s="10">
        <f t="shared" si="7"/>
        <v>0</v>
      </c>
    </row>
    <row r="52" spans="1:12" ht="15.75" thickBot="1" x14ac:dyDescent="0.3">
      <c r="B52" s="1"/>
      <c r="C52" s="1" t="s">
        <v>57</v>
      </c>
      <c r="D52" s="1"/>
      <c r="E52" s="1"/>
      <c r="F52" s="11">
        <f>F8+F13+F25+F32+F35+F36+F37+F44+F51+F45</f>
        <v>7384005.3799999999</v>
      </c>
      <c r="G52" s="11">
        <f>G8+G13+G25+G32+G35+G36+G37+G44+G51</f>
        <v>7532395.0620000008</v>
      </c>
      <c r="H52" s="11">
        <f>H8+H13+H25+H32+H35+H36+H37+H44+H51</f>
        <v>7041945.0899999999</v>
      </c>
      <c r="I52" s="11">
        <f>I8+I13+I25+I32+I35+I36+I37+I44+I51</f>
        <v>7637449.6099999994</v>
      </c>
      <c r="J52" s="11">
        <f>J8+J13+J25+J32+J35+J36+J37+J44+J51</f>
        <v>7137449.6099999994</v>
      </c>
      <c r="K52" s="11">
        <f>K8+K13+K25+K32+K35+K36+K37+K44+K51</f>
        <v>500000</v>
      </c>
    </row>
    <row r="53" spans="1:12" x14ac:dyDescent="0.25">
      <c r="A53" s="1"/>
      <c r="B53" s="1" t="s">
        <v>58</v>
      </c>
      <c r="C53" s="1"/>
      <c r="D53" s="1"/>
      <c r="E53" s="1"/>
      <c r="F53" s="6">
        <f t="shared" ref="F53:K53" si="8">F52</f>
        <v>7384005.3799999999</v>
      </c>
      <c r="G53" s="6">
        <f t="shared" si="8"/>
        <v>7532395.0620000008</v>
      </c>
      <c r="H53" s="6">
        <f t="shared" si="8"/>
        <v>7041945.0899999999</v>
      </c>
      <c r="I53" s="6">
        <f t="shared" si="8"/>
        <v>7637449.6099999994</v>
      </c>
      <c r="J53" s="6">
        <f t="shared" si="8"/>
        <v>7137449.6099999994</v>
      </c>
      <c r="K53" s="6">
        <f t="shared" si="8"/>
        <v>500000</v>
      </c>
    </row>
    <row r="54" spans="1:12" x14ac:dyDescent="0.25">
      <c r="A54" s="1"/>
      <c r="B54" s="1"/>
      <c r="C54" s="1"/>
      <c r="D54" s="1"/>
      <c r="E54" s="1"/>
      <c r="F54" s="6"/>
      <c r="G54" s="6"/>
      <c r="H54" s="6"/>
      <c r="I54" s="6"/>
      <c r="J54" s="6"/>
      <c r="K54" s="6"/>
    </row>
    <row r="55" spans="1:12" x14ac:dyDescent="0.25">
      <c r="A55" s="1"/>
      <c r="B55" s="1"/>
      <c r="C55" s="1"/>
      <c r="D55" s="1"/>
      <c r="E55" s="1"/>
      <c r="F55" s="6"/>
      <c r="G55" s="6"/>
      <c r="H55" s="6"/>
      <c r="I55" s="6"/>
      <c r="J55" s="6"/>
      <c r="K55" s="6"/>
    </row>
    <row r="56" spans="1:12" x14ac:dyDescent="0.25">
      <c r="A56" s="1"/>
      <c r="B56" s="1" t="s">
        <v>59</v>
      </c>
      <c r="C56" s="1"/>
      <c r="D56" s="1"/>
      <c r="E56" s="1"/>
      <c r="F56" s="6"/>
      <c r="G56" s="6"/>
      <c r="H56" s="6"/>
      <c r="I56" s="6"/>
      <c r="J56" s="6"/>
      <c r="K56" s="6"/>
    </row>
    <row r="57" spans="1:12" x14ac:dyDescent="0.25">
      <c r="A57" s="1"/>
      <c r="B57" s="1" t="s">
        <v>60</v>
      </c>
      <c r="C57" s="1"/>
      <c r="D57" s="1"/>
      <c r="E57" s="1"/>
      <c r="F57" s="6"/>
      <c r="G57" s="6"/>
      <c r="H57" s="6"/>
      <c r="I57" s="6"/>
      <c r="J57" s="6"/>
      <c r="K57" s="6"/>
    </row>
    <row r="58" spans="1:12" x14ac:dyDescent="0.25">
      <c r="A58" s="1"/>
      <c r="B58" s="1"/>
      <c r="C58" s="1" t="s">
        <v>61</v>
      </c>
      <c r="D58" s="1"/>
      <c r="E58" s="1"/>
      <c r="F58" s="12">
        <v>609432.65</v>
      </c>
      <c r="G58" s="12">
        <v>653295.79874999996</v>
      </c>
      <c r="H58" s="12">
        <v>715631</v>
      </c>
      <c r="I58" s="12">
        <f t="shared" ref="I58:I66" si="9">J58+K58</f>
        <v>745446</v>
      </c>
      <c r="J58" s="12">
        <v>372723</v>
      </c>
      <c r="K58" s="12">
        <v>372723</v>
      </c>
      <c r="L58" s="13"/>
    </row>
    <row r="59" spans="1:12" x14ac:dyDescent="0.25">
      <c r="A59" s="1"/>
      <c r="B59" s="1"/>
      <c r="C59" s="1" t="s">
        <v>62</v>
      </c>
      <c r="D59" s="1"/>
      <c r="E59" s="1"/>
      <c r="F59" s="12">
        <v>2540994.9300000002</v>
      </c>
      <c r="G59" s="12">
        <v>2514579.4524999997</v>
      </c>
      <c r="H59" s="12">
        <v>2539354</v>
      </c>
      <c r="I59" s="12">
        <f t="shared" si="9"/>
        <v>2615534.62</v>
      </c>
      <c r="J59" s="12">
        <f>(H59*1.03)-200000</f>
        <v>2415534.62</v>
      </c>
      <c r="K59" s="12">
        <v>200000</v>
      </c>
    </row>
    <row r="60" spans="1:12" x14ac:dyDescent="0.25">
      <c r="A60" s="1"/>
      <c r="B60" s="1"/>
      <c r="C60" s="1"/>
      <c r="D60" s="1"/>
      <c r="E60" s="1" t="s">
        <v>63</v>
      </c>
      <c r="F60" s="12">
        <v>19737</v>
      </c>
      <c r="G60" s="12">
        <v>60830</v>
      </c>
      <c r="H60" s="12">
        <v>49000</v>
      </c>
      <c r="I60" s="12">
        <f t="shared" si="9"/>
        <v>50470</v>
      </c>
      <c r="J60" s="12">
        <f>H60*1.03</f>
        <v>50470</v>
      </c>
    </row>
    <row r="61" spans="1:12" x14ac:dyDescent="0.25">
      <c r="A61" s="1"/>
      <c r="B61" s="1"/>
      <c r="C61" s="1" t="s">
        <v>64</v>
      </c>
      <c r="D61" s="1"/>
      <c r="E61" s="1"/>
      <c r="F61" s="6">
        <v>0</v>
      </c>
      <c r="G61" s="6">
        <v>0</v>
      </c>
      <c r="H61" s="6">
        <v>0</v>
      </c>
      <c r="I61" s="6">
        <f t="shared" si="9"/>
        <v>0</v>
      </c>
      <c r="J61" s="6">
        <v>0</v>
      </c>
      <c r="K61" s="6"/>
    </row>
    <row r="62" spans="1:12" x14ac:dyDescent="0.25">
      <c r="A62" s="1"/>
      <c r="B62" s="1"/>
      <c r="C62" s="1" t="s">
        <v>65</v>
      </c>
      <c r="D62" s="1"/>
      <c r="E62" s="1"/>
      <c r="F62" s="12">
        <v>353203.55</v>
      </c>
      <c r="G62" s="12">
        <v>415956.35</v>
      </c>
      <c r="H62" s="12">
        <v>448707</v>
      </c>
      <c r="I62" s="12">
        <f t="shared" si="9"/>
        <v>462168.21</v>
      </c>
      <c r="J62" s="12">
        <f>H62*1.03</f>
        <v>462168.21</v>
      </c>
    </row>
    <row r="63" spans="1:12" x14ac:dyDescent="0.25">
      <c r="A63" s="1"/>
      <c r="B63" s="1"/>
      <c r="C63" s="1" t="s">
        <v>66</v>
      </c>
      <c r="D63" s="1"/>
      <c r="E63" s="1"/>
      <c r="F63" s="6">
        <v>0</v>
      </c>
      <c r="G63" s="6">
        <v>0</v>
      </c>
      <c r="H63" s="6">
        <v>0</v>
      </c>
      <c r="I63" s="6">
        <f t="shared" si="9"/>
        <v>0</v>
      </c>
      <c r="J63" s="6">
        <v>0</v>
      </c>
      <c r="K63" s="6"/>
    </row>
    <row r="64" spans="1:12" x14ac:dyDescent="0.25">
      <c r="A64" s="1"/>
      <c r="B64" s="1"/>
      <c r="C64" s="1"/>
      <c r="D64" s="1" t="s">
        <v>67</v>
      </c>
      <c r="E64" s="1"/>
      <c r="F64" s="12">
        <v>292714.59000000003</v>
      </c>
      <c r="G64" s="12">
        <v>286903.19700000004</v>
      </c>
      <c r="H64" s="12">
        <v>249354</v>
      </c>
      <c r="I64" s="12">
        <f t="shared" si="9"/>
        <v>256834.62</v>
      </c>
      <c r="J64" s="12">
        <f>H64*1.03</f>
        <v>256834.62</v>
      </c>
    </row>
    <row r="65" spans="1:11" x14ac:dyDescent="0.25">
      <c r="A65" s="1"/>
      <c r="B65" s="1"/>
      <c r="C65" s="1"/>
      <c r="D65" s="1" t="s">
        <v>68</v>
      </c>
      <c r="E65" s="1"/>
      <c r="F65" s="6">
        <v>7066.25</v>
      </c>
      <c r="G65" s="6">
        <v>7066</v>
      </c>
      <c r="H65" s="6">
        <v>0</v>
      </c>
      <c r="I65" s="6">
        <f t="shared" si="9"/>
        <v>0</v>
      </c>
      <c r="J65" s="6">
        <v>0</v>
      </c>
      <c r="K65" s="6"/>
    </row>
    <row r="66" spans="1:11" ht="15.75" thickBot="1" x14ac:dyDescent="0.3">
      <c r="A66" s="1"/>
      <c r="B66" s="1"/>
      <c r="C66" s="1"/>
      <c r="D66" s="1" t="s">
        <v>69</v>
      </c>
      <c r="E66" s="1"/>
      <c r="F66" s="14">
        <v>86581.56</v>
      </c>
      <c r="G66" s="14">
        <v>90910.680000000008</v>
      </c>
      <c r="H66" s="14">
        <v>89829</v>
      </c>
      <c r="I66" s="14">
        <f t="shared" si="9"/>
        <v>92523.87</v>
      </c>
      <c r="J66" s="12">
        <f>H66*1.03</f>
        <v>92523.87</v>
      </c>
      <c r="K66" s="14"/>
    </row>
    <row r="67" spans="1:11" x14ac:dyDescent="0.25">
      <c r="A67" s="1"/>
      <c r="B67" s="1"/>
      <c r="C67" s="1" t="s">
        <v>70</v>
      </c>
      <c r="D67" s="1"/>
      <c r="E67" s="1"/>
      <c r="F67" s="6">
        <f t="shared" ref="F67:K67" si="10">SUM(F64:F66)</f>
        <v>386362.4</v>
      </c>
      <c r="G67" s="6">
        <f t="shared" si="10"/>
        <v>384879.87700000004</v>
      </c>
      <c r="H67" s="6">
        <f t="shared" si="10"/>
        <v>339183</v>
      </c>
      <c r="I67" s="6">
        <f t="shared" si="10"/>
        <v>349358.49</v>
      </c>
      <c r="J67" s="6">
        <f t="shared" si="10"/>
        <v>349358.49</v>
      </c>
      <c r="K67" s="6">
        <f t="shared" si="10"/>
        <v>0</v>
      </c>
    </row>
    <row r="68" spans="1:11" x14ac:dyDescent="0.25">
      <c r="A68" s="1"/>
      <c r="B68" s="1"/>
      <c r="C68" s="1" t="s">
        <v>71</v>
      </c>
      <c r="D68" s="1"/>
      <c r="E68" s="1"/>
      <c r="F68" s="6">
        <v>0</v>
      </c>
      <c r="G68" s="6">
        <v>0</v>
      </c>
      <c r="H68" s="6">
        <v>0</v>
      </c>
      <c r="I68" s="6">
        <v>0</v>
      </c>
      <c r="J68" s="6">
        <v>0</v>
      </c>
      <c r="K68" s="6">
        <v>0</v>
      </c>
    </row>
    <row r="69" spans="1:11" s="17" customFormat="1" x14ac:dyDescent="0.25">
      <c r="A69" s="15"/>
      <c r="B69" s="15"/>
      <c r="C69" s="15"/>
      <c r="D69" s="15"/>
      <c r="E69" s="1" t="s">
        <v>72</v>
      </c>
      <c r="F69" s="16">
        <f t="shared" ref="F69:K69" si="11">F58+F59+F60+F62+F67</f>
        <v>3909730.53</v>
      </c>
      <c r="G69" s="16">
        <f t="shared" si="11"/>
        <v>4029541.4782499997</v>
      </c>
      <c r="H69" s="16">
        <f t="shared" si="11"/>
        <v>4091875</v>
      </c>
      <c r="I69" s="16">
        <f t="shared" si="11"/>
        <v>4222977.32</v>
      </c>
      <c r="J69" s="16">
        <f t="shared" si="11"/>
        <v>3650254.3200000003</v>
      </c>
      <c r="K69" s="16">
        <f t="shared" si="11"/>
        <v>572723</v>
      </c>
    </row>
    <row r="70" spans="1:11" x14ac:dyDescent="0.25">
      <c r="A70" s="1"/>
      <c r="B70" s="1"/>
      <c r="C70" s="1" t="s">
        <v>73</v>
      </c>
      <c r="D70" s="1"/>
      <c r="E70" s="1"/>
      <c r="F70" s="6"/>
      <c r="G70" s="6"/>
      <c r="H70" s="6"/>
      <c r="I70" s="6"/>
      <c r="J70" s="6"/>
      <c r="K70" s="6"/>
    </row>
    <row r="71" spans="1:11" x14ac:dyDescent="0.25">
      <c r="A71" s="1"/>
      <c r="B71" s="1"/>
      <c r="C71" s="1"/>
      <c r="D71" s="1" t="s">
        <v>74</v>
      </c>
      <c r="E71" s="1"/>
      <c r="F71" s="6">
        <v>0</v>
      </c>
      <c r="G71" s="6">
        <v>0</v>
      </c>
      <c r="H71" s="6">
        <v>0</v>
      </c>
      <c r="I71" s="6">
        <f>J71+K71</f>
        <v>0</v>
      </c>
      <c r="J71" s="6">
        <v>0</v>
      </c>
      <c r="K71" s="6">
        <v>0</v>
      </c>
    </row>
    <row r="72" spans="1:11" x14ac:dyDescent="0.25">
      <c r="A72" s="1"/>
      <c r="B72" s="1"/>
      <c r="C72" s="1"/>
      <c r="D72" s="1" t="s">
        <v>75</v>
      </c>
      <c r="E72" s="1"/>
      <c r="F72" s="6">
        <v>51360</v>
      </c>
      <c r="G72" s="6">
        <v>51360</v>
      </c>
      <c r="H72" s="6">
        <v>51360</v>
      </c>
      <c r="I72" s="6">
        <f>J72+K72</f>
        <v>51360</v>
      </c>
      <c r="J72" s="12">
        <v>51360</v>
      </c>
      <c r="K72" s="6"/>
    </row>
    <row r="73" spans="1:11" ht="30" customHeight="1" x14ac:dyDescent="0.25">
      <c r="A73" s="1"/>
      <c r="B73" s="1"/>
      <c r="C73" s="1"/>
      <c r="D73" s="1" t="s">
        <v>76</v>
      </c>
      <c r="E73" s="1"/>
      <c r="F73" s="6">
        <f>312280.91+6.34</f>
        <v>312287.25</v>
      </c>
      <c r="G73" s="6">
        <v>326062.41800000001</v>
      </c>
      <c r="H73" s="6">
        <v>323302.53000000003</v>
      </c>
      <c r="I73" s="6">
        <f>J73+K73</f>
        <v>333001.60590000002</v>
      </c>
      <c r="J73" s="12">
        <f>H73*1.03</f>
        <v>333001.60590000002</v>
      </c>
      <c r="K73" s="6"/>
    </row>
    <row r="74" spans="1:11" x14ac:dyDescent="0.25">
      <c r="A74" s="1"/>
      <c r="B74" s="1"/>
      <c r="C74" s="1"/>
      <c r="D74" s="1" t="s">
        <v>77</v>
      </c>
      <c r="E74" s="1"/>
      <c r="F74" s="6">
        <v>139754.73000000001</v>
      </c>
      <c r="G74" s="6">
        <v>138728.73300000001</v>
      </c>
      <c r="H74" s="6">
        <v>140000</v>
      </c>
      <c r="I74" s="6">
        <f>J74+K74</f>
        <v>154000</v>
      </c>
      <c r="J74" s="12">
        <f>H74*1.1</f>
        <v>154000</v>
      </c>
      <c r="K74" s="6"/>
    </row>
    <row r="75" spans="1:11" ht="30" customHeight="1" thickBot="1" x14ac:dyDescent="0.3">
      <c r="A75" s="1"/>
      <c r="B75" s="1"/>
      <c r="C75" s="1"/>
      <c r="D75" s="1" t="s">
        <v>78</v>
      </c>
      <c r="E75" s="1"/>
      <c r="F75" s="7">
        <v>307320.82</v>
      </c>
      <c r="G75" s="7">
        <v>315762.42966121517</v>
      </c>
      <c r="H75" s="7">
        <v>323128.71999999997</v>
      </c>
      <c r="I75" s="7">
        <f>J75+K75</f>
        <v>332822.58159999998</v>
      </c>
      <c r="J75" s="12">
        <f>H75*1.03</f>
        <v>332822.58159999998</v>
      </c>
      <c r="K75" s="7"/>
    </row>
    <row r="76" spans="1:11" x14ac:dyDescent="0.25">
      <c r="A76" s="1"/>
      <c r="B76" s="1"/>
      <c r="C76" s="1"/>
      <c r="D76" s="1" t="s">
        <v>79</v>
      </c>
      <c r="E76" s="1"/>
      <c r="F76" s="9">
        <v>2300.69</v>
      </c>
      <c r="G76" s="9"/>
      <c r="H76" s="9"/>
      <c r="I76" s="9"/>
      <c r="J76" s="9"/>
      <c r="K76" s="9"/>
    </row>
    <row r="77" spans="1:11" x14ac:dyDescent="0.25">
      <c r="A77" s="1"/>
      <c r="B77" s="1"/>
      <c r="C77" s="1" t="s">
        <v>80</v>
      </c>
      <c r="D77" s="1"/>
      <c r="E77" s="1"/>
      <c r="F77" s="6">
        <f t="shared" ref="F77:K77" si="12">SUM(F71:F76)</f>
        <v>813023.49</v>
      </c>
      <c r="G77" s="6">
        <f t="shared" si="12"/>
        <v>831913.58066121512</v>
      </c>
      <c r="H77" s="6">
        <f t="shared" si="12"/>
        <v>837791.25</v>
      </c>
      <c r="I77" s="6">
        <f t="shared" si="12"/>
        <v>871184.1875</v>
      </c>
      <c r="J77" s="6">
        <f t="shared" si="12"/>
        <v>871184.1875</v>
      </c>
      <c r="K77" s="6">
        <f t="shared" si="12"/>
        <v>0</v>
      </c>
    </row>
    <row r="78" spans="1:11" x14ac:dyDescent="0.25">
      <c r="A78" s="1"/>
      <c r="B78" s="1"/>
      <c r="C78" s="1" t="s">
        <v>81</v>
      </c>
      <c r="D78" s="1"/>
      <c r="E78" s="1"/>
      <c r="F78" s="6">
        <v>90133.43</v>
      </c>
      <c r="G78" s="6">
        <v>102520.3135</v>
      </c>
      <c r="H78" s="6">
        <v>60000</v>
      </c>
      <c r="I78" s="6">
        <f>J78+K78</f>
        <v>88845.81</v>
      </c>
      <c r="J78" s="6">
        <v>88845.81</v>
      </c>
      <c r="K78" s="6"/>
    </row>
    <row r="79" spans="1:11" ht="15.75" thickBot="1" x14ac:dyDescent="0.3">
      <c r="A79" s="1"/>
      <c r="B79" s="1"/>
      <c r="C79" s="1" t="s">
        <v>82</v>
      </c>
      <c r="D79" s="1"/>
      <c r="E79" s="1"/>
      <c r="F79" s="7"/>
      <c r="G79" s="7"/>
      <c r="H79" s="7"/>
      <c r="I79" s="7"/>
      <c r="J79" s="7"/>
      <c r="K79" s="7"/>
    </row>
    <row r="80" spans="1:11" x14ac:dyDescent="0.25">
      <c r="A80" s="1"/>
      <c r="B80" s="1" t="s">
        <v>83</v>
      </c>
      <c r="C80" s="1"/>
      <c r="D80" s="1"/>
      <c r="E80" s="1"/>
      <c r="F80" s="6">
        <f t="shared" ref="F80:K80" si="13">F69+F77+F78</f>
        <v>4812887.4499999993</v>
      </c>
      <c r="G80" s="6">
        <f t="shared" si="13"/>
        <v>4963975.3724112147</v>
      </c>
      <c r="H80" s="6">
        <f t="shared" si="13"/>
        <v>4989666.25</v>
      </c>
      <c r="I80" s="6">
        <f t="shared" si="13"/>
        <v>5183007.3174999999</v>
      </c>
      <c r="J80" s="6">
        <f t="shared" si="13"/>
        <v>4610284.3174999999</v>
      </c>
      <c r="K80" s="6">
        <f t="shared" si="13"/>
        <v>572723</v>
      </c>
    </row>
    <row r="81" spans="1:11" x14ac:dyDescent="0.25">
      <c r="A81" s="1"/>
      <c r="B81" s="1" t="s">
        <v>84</v>
      </c>
      <c r="C81" s="1"/>
      <c r="D81" s="1"/>
      <c r="E81" s="1"/>
      <c r="F81" s="6"/>
      <c r="G81" s="6"/>
      <c r="H81" s="6"/>
      <c r="I81" s="6"/>
      <c r="J81" s="6"/>
      <c r="K81" s="6"/>
    </row>
    <row r="82" spans="1:11" x14ac:dyDescent="0.25">
      <c r="A82" s="1"/>
      <c r="B82" s="1"/>
      <c r="C82" s="1" t="s">
        <v>85</v>
      </c>
      <c r="D82" s="1"/>
      <c r="E82" s="1"/>
      <c r="F82" s="9">
        <v>0</v>
      </c>
      <c r="G82" s="9">
        <v>25000</v>
      </c>
      <c r="H82" s="9">
        <v>0</v>
      </c>
      <c r="I82" s="9">
        <f t="shared" ref="I82:I87" si="14">J82+K82</f>
        <v>0</v>
      </c>
      <c r="J82" s="9">
        <v>0</v>
      </c>
      <c r="K82" s="9"/>
    </row>
    <row r="83" spans="1:11" x14ac:dyDescent="0.25">
      <c r="A83" s="1"/>
      <c r="B83" s="1"/>
      <c r="C83" s="1" t="s">
        <v>86</v>
      </c>
      <c r="D83" s="1"/>
      <c r="E83" s="1"/>
      <c r="F83" s="9">
        <v>0</v>
      </c>
      <c r="G83" s="9">
        <v>0</v>
      </c>
      <c r="H83" s="9">
        <v>1770</v>
      </c>
      <c r="I83" s="9">
        <f t="shared" si="14"/>
        <v>1770</v>
      </c>
      <c r="J83" s="9">
        <v>1770</v>
      </c>
      <c r="K83" s="9"/>
    </row>
    <row r="84" spans="1:11" x14ac:dyDescent="0.25">
      <c r="A84" s="1"/>
      <c r="B84" s="1"/>
      <c r="C84" s="1" t="s">
        <v>87</v>
      </c>
      <c r="D84" s="1"/>
      <c r="E84" s="1"/>
      <c r="F84" s="9">
        <v>20594.61</v>
      </c>
      <c r="G84" s="9">
        <v>22773.8253</v>
      </c>
      <c r="H84" s="9">
        <v>33439.89</v>
      </c>
      <c r="I84" s="9">
        <f t="shared" si="14"/>
        <v>58439.89</v>
      </c>
      <c r="J84" s="9">
        <v>33439.89</v>
      </c>
      <c r="K84" s="9">
        <v>25000</v>
      </c>
    </row>
    <row r="85" spans="1:11" x14ac:dyDescent="0.25">
      <c r="A85" s="1"/>
      <c r="B85" s="1"/>
      <c r="C85" s="1" t="s">
        <v>88</v>
      </c>
      <c r="D85" s="1"/>
      <c r="E85" s="1"/>
      <c r="F85" s="9">
        <v>52437.15</v>
      </c>
      <c r="G85" s="9">
        <v>44112.088100000001</v>
      </c>
      <c r="H85" s="9">
        <v>57753.71</v>
      </c>
      <c r="I85" s="9">
        <f t="shared" si="14"/>
        <v>57753.71</v>
      </c>
      <c r="J85" s="9">
        <v>57753.71</v>
      </c>
      <c r="K85" s="9"/>
    </row>
    <row r="86" spans="1:11" x14ac:dyDescent="0.25">
      <c r="A86" s="1"/>
      <c r="B86" s="1"/>
      <c r="C86" s="1" t="s">
        <v>89</v>
      </c>
      <c r="D86" s="1"/>
      <c r="E86" s="1"/>
      <c r="F86" s="9">
        <v>2840</v>
      </c>
      <c r="G86" s="9">
        <v>0</v>
      </c>
      <c r="H86" s="9">
        <v>0</v>
      </c>
      <c r="I86" s="9">
        <f t="shared" si="14"/>
        <v>0</v>
      </c>
      <c r="J86" s="9">
        <v>0</v>
      </c>
      <c r="K86" s="9">
        <v>0</v>
      </c>
    </row>
    <row r="87" spans="1:11" ht="30" customHeight="1" x14ac:dyDescent="0.25">
      <c r="A87" s="1"/>
      <c r="B87" s="1"/>
      <c r="C87" s="1" t="s">
        <v>90</v>
      </c>
      <c r="D87" s="1"/>
      <c r="E87" s="1"/>
      <c r="F87" s="6">
        <v>5559.5</v>
      </c>
      <c r="G87" s="6">
        <v>10880.7449</v>
      </c>
      <c r="H87" s="6">
        <v>5469.99</v>
      </c>
      <c r="I87" s="6">
        <f t="shared" si="14"/>
        <v>5469.99</v>
      </c>
      <c r="J87" s="6">
        <v>5469.99</v>
      </c>
      <c r="K87" s="6"/>
    </row>
    <row r="88" spans="1:11" x14ac:dyDescent="0.25">
      <c r="A88" s="1"/>
      <c r="B88" s="1"/>
      <c r="C88" s="1" t="s">
        <v>91</v>
      </c>
      <c r="D88" s="1"/>
      <c r="E88" s="1"/>
      <c r="F88" s="6"/>
      <c r="G88" s="6"/>
      <c r="H88" s="6"/>
      <c r="I88" s="6"/>
      <c r="J88" s="6"/>
      <c r="K88" s="6"/>
    </row>
    <row r="89" spans="1:11" x14ac:dyDescent="0.25">
      <c r="A89" s="1"/>
      <c r="B89" s="1"/>
      <c r="C89" s="1"/>
      <c r="D89" s="1" t="s">
        <v>92</v>
      </c>
      <c r="E89" s="1"/>
      <c r="F89" s="6">
        <v>8917.69</v>
      </c>
      <c r="G89" s="6">
        <v>9986.8285000000014</v>
      </c>
      <c r="H89" s="6">
        <v>16925.419999999998</v>
      </c>
      <c r="I89" s="6">
        <f>J89+K89</f>
        <v>16925.419999999998</v>
      </c>
      <c r="J89" s="6">
        <v>16925.419999999998</v>
      </c>
      <c r="K89" s="6"/>
    </row>
    <row r="90" spans="1:11" x14ac:dyDescent="0.25">
      <c r="A90" s="1"/>
      <c r="B90" s="1"/>
      <c r="C90" s="1"/>
      <c r="D90" s="1" t="s">
        <v>93</v>
      </c>
      <c r="E90" s="1"/>
      <c r="F90" s="6">
        <v>83029.429999999993</v>
      </c>
      <c r="G90" s="6">
        <v>61800</v>
      </c>
      <c r="H90" s="6">
        <v>80000</v>
      </c>
      <c r="I90" s="6">
        <f>J90+K90</f>
        <v>80000</v>
      </c>
      <c r="J90" s="6">
        <v>80000</v>
      </c>
      <c r="K90" s="6"/>
    </row>
    <row r="91" spans="1:11" ht="15.75" thickBot="1" x14ac:dyDescent="0.3">
      <c r="A91" s="1"/>
      <c r="B91" s="1"/>
      <c r="C91" s="1"/>
      <c r="D91" s="1" t="s">
        <v>94</v>
      </c>
      <c r="E91" s="1"/>
      <c r="F91" s="7">
        <v>1190</v>
      </c>
      <c r="G91" s="7">
        <v>0</v>
      </c>
      <c r="H91" s="7">
        <v>2000</v>
      </c>
      <c r="I91" s="7">
        <f>J91+K91</f>
        <v>2000</v>
      </c>
      <c r="J91" s="7">
        <v>2000</v>
      </c>
      <c r="K91" s="7"/>
    </row>
    <row r="92" spans="1:11" x14ac:dyDescent="0.25">
      <c r="A92" s="1"/>
      <c r="B92" s="1"/>
      <c r="C92" s="1" t="s">
        <v>95</v>
      </c>
      <c r="D92" s="1"/>
      <c r="E92" s="1"/>
      <c r="F92" s="6">
        <f t="shared" ref="F92:K92" si="15">SUM(F89:F91)</f>
        <v>93137.12</v>
      </c>
      <c r="G92" s="6">
        <f t="shared" si="15"/>
        <v>71786.828500000003</v>
      </c>
      <c r="H92" s="6">
        <f t="shared" si="15"/>
        <v>98925.42</v>
      </c>
      <c r="I92" s="6">
        <f t="shared" si="15"/>
        <v>98925.42</v>
      </c>
      <c r="J92" s="6">
        <f t="shared" si="15"/>
        <v>98925.42</v>
      </c>
      <c r="K92" s="6">
        <f t="shared" si="15"/>
        <v>0</v>
      </c>
    </row>
    <row r="93" spans="1:11" x14ac:dyDescent="0.25">
      <c r="A93" s="1"/>
      <c r="B93" s="1"/>
      <c r="C93" s="1" t="s">
        <v>96</v>
      </c>
      <c r="D93" s="1"/>
      <c r="E93" s="1"/>
      <c r="F93" s="6">
        <v>28008</v>
      </c>
      <c r="G93" s="6">
        <v>6868.4829000000009</v>
      </c>
      <c r="H93" s="6">
        <v>0</v>
      </c>
      <c r="I93" s="6">
        <f>J93+K93</f>
        <v>25000</v>
      </c>
      <c r="J93" s="6">
        <v>25000</v>
      </c>
      <c r="K93" s="6"/>
    </row>
    <row r="94" spans="1:11" x14ac:dyDescent="0.25">
      <c r="A94" s="1"/>
      <c r="B94" s="1"/>
      <c r="C94" s="1" t="s">
        <v>97</v>
      </c>
      <c r="D94" s="1"/>
      <c r="E94" s="1"/>
      <c r="F94" s="6"/>
      <c r="G94" s="6"/>
      <c r="H94" s="6"/>
      <c r="I94" s="6"/>
      <c r="J94" s="6"/>
      <c r="K94" s="6"/>
    </row>
    <row r="95" spans="1:11" x14ac:dyDescent="0.25">
      <c r="A95" s="1"/>
      <c r="B95" s="1"/>
      <c r="C95" s="1"/>
      <c r="D95" s="1"/>
      <c r="E95" s="1"/>
      <c r="F95" s="6"/>
      <c r="G95" s="6"/>
      <c r="H95" s="6"/>
      <c r="I95" s="6"/>
      <c r="J95" s="6"/>
      <c r="K95" s="6"/>
    </row>
    <row r="96" spans="1:11" x14ac:dyDescent="0.25">
      <c r="A96" s="1"/>
      <c r="B96" s="1"/>
      <c r="C96" s="1" t="s">
        <v>98</v>
      </c>
      <c r="D96" s="1"/>
      <c r="E96" s="1"/>
      <c r="F96" s="6">
        <v>0</v>
      </c>
      <c r="G96" s="6">
        <v>0</v>
      </c>
      <c r="H96" s="6">
        <v>0</v>
      </c>
      <c r="I96" s="6">
        <f>J96+K96</f>
        <v>0</v>
      </c>
      <c r="J96" s="6">
        <v>0</v>
      </c>
      <c r="K96" s="6">
        <v>0</v>
      </c>
    </row>
    <row r="97" spans="1:11" x14ac:dyDescent="0.25">
      <c r="A97" s="1"/>
      <c r="B97" s="1"/>
      <c r="C97" s="1" t="s">
        <v>99</v>
      </c>
      <c r="D97" s="1"/>
      <c r="E97" s="1"/>
      <c r="F97" s="6">
        <v>0</v>
      </c>
      <c r="G97" s="6">
        <v>0</v>
      </c>
      <c r="H97" s="6">
        <v>0</v>
      </c>
      <c r="I97" s="6">
        <f>J97+K97</f>
        <v>0</v>
      </c>
      <c r="J97" s="6">
        <v>0</v>
      </c>
      <c r="K97" s="6">
        <v>0</v>
      </c>
    </row>
    <row r="98" spans="1:11" x14ac:dyDescent="0.25">
      <c r="A98" s="1"/>
      <c r="B98" s="1"/>
      <c r="C98" s="1" t="s">
        <v>100</v>
      </c>
      <c r="D98" s="1"/>
      <c r="E98" s="1"/>
      <c r="F98" s="6"/>
      <c r="G98" s="6"/>
      <c r="H98" s="6"/>
      <c r="I98" s="6"/>
      <c r="J98" s="6"/>
      <c r="K98" s="6"/>
    </row>
    <row r="99" spans="1:11" x14ac:dyDescent="0.25">
      <c r="A99" s="1"/>
      <c r="B99" s="1"/>
      <c r="C99" s="1"/>
      <c r="D99" s="1" t="s">
        <v>101</v>
      </c>
      <c r="E99" s="1"/>
      <c r="F99" s="6">
        <v>135170</v>
      </c>
      <c r="G99" s="6">
        <v>131633.34080000001</v>
      </c>
      <c r="H99" s="6">
        <v>108575</v>
      </c>
      <c r="I99" s="6">
        <f t="shared" ref="I99:I106" si="16">J99+K99</f>
        <v>111832.25</v>
      </c>
      <c r="J99" s="6">
        <f>H99*1.03</f>
        <v>111832.25</v>
      </c>
      <c r="K99" s="6"/>
    </row>
    <row r="100" spans="1:11" x14ac:dyDescent="0.25">
      <c r="A100" s="1"/>
      <c r="B100" s="1"/>
      <c r="C100" s="1"/>
      <c r="D100" s="1" t="s">
        <v>102</v>
      </c>
      <c r="E100" s="1"/>
      <c r="F100" s="6">
        <v>0</v>
      </c>
      <c r="G100" s="6">
        <v>10000</v>
      </c>
      <c r="H100" s="6">
        <v>0</v>
      </c>
      <c r="I100" s="6">
        <f t="shared" si="16"/>
        <v>0</v>
      </c>
      <c r="J100" s="6">
        <f t="shared" ref="J100:J110" si="17">H100*1.03</f>
        <v>0</v>
      </c>
      <c r="K100" s="6"/>
    </row>
    <row r="101" spans="1:11" x14ac:dyDescent="0.25">
      <c r="A101" s="1"/>
      <c r="B101" s="1"/>
      <c r="C101" s="1"/>
      <c r="D101" s="1" t="s">
        <v>103</v>
      </c>
      <c r="E101" s="1"/>
      <c r="F101" s="6">
        <v>26635</v>
      </c>
      <c r="G101" s="6">
        <v>25772.907200000001</v>
      </c>
      <c r="H101" s="6">
        <v>39540</v>
      </c>
      <c r="I101" s="6">
        <f t="shared" si="16"/>
        <v>40726.200000000004</v>
      </c>
      <c r="J101" s="6">
        <f t="shared" si="17"/>
        <v>40726.200000000004</v>
      </c>
      <c r="K101" s="6"/>
    </row>
    <row r="102" spans="1:11" x14ac:dyDescent="0.25">
      <c r="A102" s="1"/>
      <c r="B102" s="1"/>
      <c r="C102" s="1"/>
      <c r="D102" s="1" t="s">
        <v>104</v>
      </c>
      <c r="E102" s="1"/>
      <c r="F102" s="6">
        <v>28041.07</v>
      </c>
      <c r="G102" s="6">
        <v>28086.637400000003</v>
      </c>
      <c r="H102" s="6">
        <v>44410</v>
      </c>
      <c r="I102" s="6">
        <f t="shared" si="16"/>
        <v>45742.3</v>
      </c>
      <c r="J102" s="6">
        <f t="shared" si="17"/>
        <v>45742.3</v>
      </c>
      <c r="K102" s="6"/>
    </row>
    <row r="103" spans="1:11" x14ac:dyDescent="0.25">
      <c r="A103" s="1"/>
      <c r="B103" s="1"/>
      <c r="C103" s="1"/>
      <c r="D103" s="1" t="s">
        <v>105</v>
      </c>
      <c r="E103" s="1"/>
      <c r="F103" s="6">
        <v>0</v>
      </c>
      <c r="G103" s="6">
        <v>0</v>
      </c>
      <c r="H103" s="6">
        <v>0</v>
      </c>
      <c r="I103" s="6">
        <f t="shared" si="16"/>
        <v>0</v>
      </c>
      <c r="J103" s="6">
        <f t="shared" si="17"/>
        <v>0</v>
      </c>
      <c r="K103" s="6"/>
    </row>
    <row r="104" spans="1:11" x14ac:dyDescent="0.25">
      <c r="A104" s="1"/>
      <c r="B104" s="1"/>
      <c r="C104" s="1"/>
      <c r="D104" s="1" t="s">
        <v>106</v>
      </c>
      <c r="E104" s="1"/>
      <c r="F104" s="6">
        <v>56094.18</v>
      </c>
      <c r="G104" s="6">
        <v>40604.258300000001</v>
      </c>
      <c r="H104" s="6">
        <v>53249.98</v>
      </c>
      <c r="I104" s="6">
        <f t="shared" si="16"/>
        <v>54847.479400000004</v>
      </c>
      <c r="J104" s="6">
        <f t="shared" si="17"/>
        <v>54847.479400000004</v>
      </c>
      <c r="K104" s="6"/>
    </row>
    <row r="105" spans="1:11" x14ac:dyDescent="0.25">
      <c r="A105" s="1"/>
      <c r="B105" s="1"/>
      <c r="C105" s="1"/>
      <c r="D105" s="1" t="s">
        <v>107</v>
      </c>
      <c r="E105" s="1"/>
      <c r="F105" s="6">
        <v>0</v>
      </c>
      <c r="G105" s="6">
        <v>0</v>
      </c>
      <c r="H105" s="6">
        <v>0</v>
      </c>
      <c r="I105" s="6">
        <f t="shared" si="16"/>
        <v>0</v>
      </c>
      <c r="J105" s="6">
        <f t="shared" si="17"/>
        <v>0</v>
      </c>
      <c r="K105" s="6"/>
    </row>
    <row r="106" spans="1:11" ht="15.75" thickBot="1" x14ac:dyDescent="0.3">
      <c r="A106" s="1"/>
      <c r="B106" s="1"/>
      <c r="C106" s="1"/>
      <c r="D106" s="1" t="s">
        <v>108</v>
      </c>
      <c r="E106" s="1"/>
      <c r="F106" s="7">
        <v>58717.34</v>
      </c>
      <c r="G106" s="7">
        <v>81100.727100000004</v>
      </c>
      <c r="H106" s="7">
        <v>51590.96</v>
      </c>
      <c r="I106" s="7">
        <f t="shared" si="16"/>
        <v>53138.688800000004</v>
      </c>
      <c r="J106" s="6">
        <f t="shared" si="17"/>
        <v>53138.688800000004</v>
      </c>
      <c r="K106" s="7"/>
    </row>
    <row r="107" spans="1:11" x14ac:dyDescent="0.25">
      <c r="A107" s="1"/>
      <c r="B107" s="1"/>
      <c r="C107" s="1" t="s">
        <v>109</v>
      </c>
      <c r="D107" s="1"/>
      <c r="E107" s="1"/>
      <c r="F107" s="6">
        <f t="shared" ref="F107:K107" si="18">SUM(F99:F106)</f>
        <v>304657.58999999997</v>
      </c>
      <c r="G107" s="6">
        <f t="shared" si="18"/>
        <v>317197.87080000003</v>
      </c>
      <c r="H107" s="6">
        <f t="shared" si="18"/>
        <v>297365.94</v>
      </c>
      <c r="I107" s="6">
        <f t="shared" si="18"/>
        <v>306286.91820000001</v>
      </c>
      <c r="J107" s="6">
        <f t="shared" si="18"/>
        <v>306286.91820000001</v>
      </c>
      <c r="K107" s="6">
        <f t="shared" si="18"/>
        <v>0</v>
      </c>
    </row>
    <row r="108" spans="1:11" x14ac:dyDescent="0.25">
      <c r="A108" s="1"/>
      <c r="B108" s="1"/>
      <c r="C108" s="1" t="s">
        <v>110</v>
      </c>
      <c r="D108" s="1"/>
      <c r="E108" s="1"/>
      <c r="F108" s="6">
        <v>23385.57</v>
      </c>
      <c r="G108" s="6">
        <v>31449.927299999999</v>
      </c>
      <c r="H108" s="6">
        <v>11592.97</v>
      </c>
      <c r="I108" s="6">
        <f>J108+K108</f>
        <v>11940.759099999999</v>
      </c>
      <c r="J108" s="6">
        <f t="shared" si="17"/>
        <v>11940.759099999999</v>
      </c>
      <c r="K108" s="6"/>
    </row>
    <row r="109" spans="1:11" x14ac:dyDescent="0.25">
      <c r="A109" s="1"/>
      <c r="B109" s="1"/>
      <c r="C109" s="1" t="s">
        <v>111</v>
      </c>
      <c r="D109" s="1"/>
      <c r="E109" s="1"/>
      <c r="F109" s="6"/>
      <c r="G109" s="6"/>
      <c r="H109" s="6"/>
      <c r="I109" s="6"/>
      <c r="J109" s="6"/>
      <c r="K109" s="6"/>
    </row>
    <row r="110" spans="1:11" x14ac:dyDescent="0.25">
      <c r="A110" s="1"/>
      <c r="B110" s="1"/>
      <c r="C110" s="1"/>
      <c r="D110" s="1" t="s">
        <v>112</v>
      </c>
      <c r="E110" s="1"/>
      <c r="F110" s="6">
        <v>145201.18</v>
      </c>
      <c r="G110" s="6">
        <v>296913.603</v>
      </c>
      <c r="H110" s="6">
        <v>147903.15</v>
      </c>
      <c r="I110" s="6">
        <f>J110+K110</f>
        <v>152340.2445</v>
      </c>
      <c r="J110" s="6">
        <f t="shared" si="17"/>
        <v>152340.2445</v>
      </c>
      <c r="K110" s="6"/>
    </row>
    <row r="111" spans="1:11" ht="15.75" thickBot="1" x14ac:dyDescent="0.3">
      <c r="A111" s="1"/>
      <c r="B111" s="1"/>
      <c r="C111" s="1"/>
      <c r="D111" s="1" t="s">
        <v>113</v>
      </c>
      <c r="E111" s="1"/>
      <c r="F111" s="9">
        <v>1047.1300000000001</v>
      </c>
      <c r="G111" s="9"/>
      <c r="H111" s="9"/>
      <c r="I111" s="9"/>
      <c r="J111" s="9"/>
      <c r="K111" s="9"/>
    </row>
    <row r="112" spans="1:11" ht="15.75" thickBot="1" x14ac:dyDescent="0.3">
      <c r="A112" s="1"/>
      <c r="B112" s="1"/>
      <c r="C112" s="1" t="s">
        <v>114</v>
      </c>
      <c r="D112" s="1"/>
      <c r="E112" s="1"/>
      <c r="F112" s="18">
        <f t="shared" ref="F112:K112" si="19">SUM(F110:F111)</f>
        <v>146248.31</v>
      </c>
      <c r="G112" s="18">
        <f t="shared" si="19"/>
        <v>296913.603</v>
      </c>
      <c r="H112" s="18">
        <f t="shared" si="19"/>
        <v>147903.15</v>
      </c>
      <c r="I112" s="18">
        <f t="shared" si="19"/>
        <v>152340.2445</v>
      </c>
      <c r="J112" s="18">
        <f t="shared" si="19"/>
        <v>152340.2445</v>
      </c>
      <c r="K112" s="18">
        <f t="shared" si="19"/>
        <v>0</v>
      </c>
    </row>
    <row r="113" spans="1:12" x14ac:dyDescent="0.25">
      <c r="A113" s="1"/>
      <c r="B113" s="1" t="s">
        <v>115</v>
      </c>
      <c r="C113" s="1"/>
      <c r="D113" s="1"/>
      <c r="E113" s="1"/>
      <c r="F113" s="6">
        <f t="shared" ref="F113:K113" si="20">F82+F83+F84+F85+F86+F87+F92+F93+F107+F108+F112</f>
        <v>676867.84999999986</v>
      </c>
      <c r="G113" s="6">
        <f t="shared" si="20"/>
        <v>826983.37080000003</v>
      </c>
      <c r="H113" s="6">
        <f t="shared" si="20"/>
        <v>654221.06999999995</v>
      </c>
      <c r="I113" s="6">
        <f t="shared" si="20"/>
        <v>717926.93180000002</v>
      </c>
      <c r="J113" s="6">
        <f t="shared" si="20"/>
        <v>692926.93180000002</v>
      </c>
      <c r="K113" s="6">
        <f t="shared" si="20"/>
        <v>25000</v>
      </c>
      <c r="L113" s="13"/>
    </row>
    <row r="114" spans="1:12" x14ac:dyDescent="0.25">
      <c r="A114" s="1"/>
      <c r="B114" s="1" t="s">
        <v>116</v>
      </c>
      <c r="C114" s="1"/>
      <c r="D114" s="1"/>
      <c r="E114" s="1"/>
      <c r="F114" s="6"/>
      <c r="G114" s="6"/>
      <c r="H114" s="6"/>
      <c r="I114" s="6"/>
      <c r="J114" s="6"/>
      <c r="K114" s="6"/>
    </row>
    <row r="115" spans="1:12" x14ac:dyDescent="0.25">
      <c r="A115" s="1"/>
      <c r="B115" s="1"/>
      <c r="C115" s="1" t="s">
        <v>117</v>
      </c>
      <c r="D115" s="1"/>
      <c r="E115" s="1"/>
      <c r="F115" s="6">
        <v>16191.36</v>
      </c>
      <c r="G115" s="6">
        <v>16191.36</v>
      </c>
      <c r="H115" s="6">
        <v>16191.36</v>
      </c>
      <c r="I115" s="6">
        <f>J115+K115</f>
        <v>16191.36</v>
      </c>
      <c r="J115" s="6">
        <v>16191.36</v>
      </c>
      <c r="K115" s="6"/>
    </row>
    <row r="116" spans="1:12" x14ac:dyDescent="0.25">
      <c r="A116" s="1"/>
      <c r="B116" s="1"/>
      <c r="C116" s="1" t="s">
        <v>118</v>
      </c>
      <c r="D116" s="1"/>
      <c r="E116" s="1"/>
      <c r="F116" s="6">
        <v>454592.57</v>
      </c>
      <c r="G116" s="6">
        <v>326726.6531935535</v>
      </c>
      <c r="H116" s="6">
        <v>351879.14216550003</v>
      </c>
      <c r="I116" s="6">
        <f>J116+K116</f>
        <v>384593</v>
      </c>
      <c r="J116" s="6">
        <v>384593</v>
      </c>
      <c r="K116" s="6"/>
    </row>
    <row r="117" spans="1:12" x14ac:dyDescent="0.25">
      <c r="A117" s="1"/>
      <c r="B117" s="1"/>
      <c r="C117" s="1" t="s">
        <v>119</v>
      </c>
      <c r="D117" s="1"/>
      <c r="E117" s="1"/>
      <c r="F117" s="6"/>
      <c r="G117" s="6"/>
      <c r="H117" s="6"/>
      <c r="I117" s="6"/>
      <c r="J117" s="6"/>
      <c r="K117" s="6"/>
    </row>
    <row r="118" spans="1:12" x14ac:dyDescent="0.25">
      <c r="A118" s="1"/>
      <c r="B118" s="1"/>
      <c r="C118" s="1"/>
      <c r="D118" s="1" t="s">
        <v>120</v>
      </c>
      <c r="E118" s="1"/>
      <c r="F118" s="6">
        <v>59925.36</v>
      </c>
      <c r="G118" s="6">
        <v>68614.48000000001</v>
      </c>
      <c r="H118" s="6">
        <v>50870.54</v>
      </c>
      <c r="I118" s="6">
        <f>J118+K118</f>
        <v>50870.54</v>
      </c>
      <c r="J118" s="6">
        <v>50870.54</v>
      </c>
      <c r="K118" s="6"/>
    </row>
    <row r="119" spans="1:12" x14ac:dyDescent="0.25">
      <c r="A119" s="1"/>
      <c r="B119" s="1"/>
      <c r="C119" s="1"/>
      <c r="D119" s="1" t="s">
        <v>121</v>
      </c>
      <c r="E119" s="1"/>
      <c r="F119" s="6">
        <v>15882.57</v>
      </c>
      <c r="G119" s="6">
        <v>18380.009999999998</v>
      </c>
      <c r="H119" s="6">
        <v>12179.82</v>
      </c>
      <c r="I119" s="6">
        <f>J119+K119</f>
        <v>12179.82</v>
      </c>
      <c r="J119" s="6">
        <v>12179.82</v>
      </c>
      <c r="K119" s="6"/>
    </row>
    <row r="120" spans="1:12" x14ac:dyDescent="0.25">
      <c r="A120" s="1"/>
      <c r="B120" s="1"/>
      <c r="C120" s="1"/>
      <c r="D120" s="1" t="s">
        <v>122</v>
      </c>
      <c r="E120" s="1"/>
      <c r="F120" s="6">
        <v>20643.009999999998</v>
      </c>
      <c r="G120" s="6">
        <v>25272.929</v>
      </c>
      <c r="H120" s="6">
        <v>25427.84</v>
      </c>
      <c r="I120" s="6">
        <f>J120+K120</f>
        <v>25427.84</v>
      </c>
      <c r="J120" s="6">
        <v>25427.84</v>
      </c>
      <c r="K120" s="6"/>
    </row>
    <row r="121" spans="1:12" ht="15.75" thickBot="1" x14ac:dyDescent="0.3">
      <c r="A121" s="1"/>
      <c r="B121" s="1"/>
      <c r="C121" s="1"/>
      <c r="D121" s="1" t="s">
        <v>123</v>
      </c>
      <c r="E121" s="1"/>
      <c r="F121" s="7">
        <v>0</v>
      </c>
      <c r="G121" s="7">
        <v>0</v>
      </c>
      <c r="H121" s="7">
        <v>0</v>
      </c>
      <c r="I121" s="7">
        <f>J121+K121</f>
        <v>0</v>
      </c>
      <c r="J121" s="7">
        <v>0</v>
      </c>
      <c r="K121" s="7">
        <v>0</v>
      </c>
    </row>
    <row r="122" spans="1:12" x14ac:dyDescent="0.25">
      <c r="A122" s="1"/>
      <c r="B122" s="1"/>
      <c r="C122" s="1" t="s">
        <v>124</v>
      </c>
      <c r="D122" s="1"/>
      <c r="E122" s="1"/>
      <c r="F122" s="6">
        <f t="shared" ref="F122:K122" si="21">SUM(F118:F121)</f>
        <v>96450.939999999988</v>
      </c>
      <c r="G122" s="6">
        <f t="shared" si="21"/>
        <v>112267.41900000001</v>
      </c>
      <c r="H122" s="6">
        <f t="shared" si="21"/>
        <v>88478.2</v>
      </c>
      <c r="I122" s="6">
        <f t="shared" si="21"/>
        <v>88478.2</v>
      </c>
      <c r="J122" s="6">
        <f t="shared" si="21"/>
        <v>88478.2</v>
      </c>
      <c r="K122" s="6">
        <f t="shared" si="21"/>
        <v>0</v>
      </c>
    </row>
    <row r="123" spans="1:12" x14ac:dyDescent="0.25">
      <c r="A123" s="1"/>
      <c r="B123" s="1"/>
      <c r="C123" s="1" t="s">
        <v>125</v>
      </c>
      <c r="D123" s="1"/>
      <c r="E123" s="1"/>
      <c r="F123" s="6"/>
      <c r="G123" s="6"/>
      <c r="H123" s="6"/>
      <c r="I123" s="6"/>
      <c r="J123" s="6"/>
      <c r="K123" s="6"/>
    </row>
    <row r="124" spans="1:12" x14ac:dyDescent="0.25">
      <c r="A124" s="1"/>
      <c r="B124" s="1"/>
      <c r="C124" s="1"/>
      <c r="D124" s="1" t="s">
        <v>126</v>
      </c>
      <c r="E124" s="1"/>
      <c r="F124" s="6">
        <v>2732.97</v>
      </c>
      <c r="G124" s="6">
        <v>2814.9591</v>
      </c>
      <c r="H124" s="6">
        <v>0</v>
      </c>
      <c r="I124" s="6">
        <f t="shared" ref="I124:I132" si="22">J124+K124</f>
        <v>0</v>
      </c>
      <c r="J124" s="6">
        <v>0</v>
      </c>
      <c r="K124" s="6">
        <v>0</v>
      </c>
    </row>
    <row r="125" spans="1:12" x14ac:dyDescent="0.25">
      <c r="A125" s="1"/>
      <c r="B125" s="1"/>
      <c r="C125" s="1"/>
      <c r="D125" s="1" t="s">
        <v>127</v>
      </c>
      <c r="E125" s="1"/>
      <c r="F125" s="6">
        <v>150</v>
      </c>
      <c r="G125" s="6">
        <v>0</v>
      </c>
      <c r="H125" s="6">
        <v>0</v>
      </c>
      <c r="I125" s="6">
        <f t="shared" si="22"/>
        <v>25000</v>
      </c>
      <c r="J125" s="6">
        <v>0</v>
      </c>
      <c r="K125" s="6">
        <v>25000</v>
      </c>
    </row>
    <row r="126" spans="1:12" x14ac:dyDescent="0.25">
      <c r="A126" s="1"/>
      <c r="B126" s="1"/>
      <c r="C126" s="1"/>
      <c r="D126" s="1" t="s">
        <v>128</v>
      </c>
      <c r="E126" s="1"/>
      <c r="F126" s="6">
        <v>7212.96</v>
      </c>
      <c r="G126" s="6">
        <v>12142.381599999999</v>
      </c>
      <c r="H126" s="6">
        <v>0</v>
      </c>
      <c r="I126" s="6">
        <f t="shared" si="22"/>
        <v>0</v>
      </c>
      <c r="J126" s="6">
        <v>0</v>
      </c>
      <c r="K126" s="6">
        <v>0</v>
      </c>
    </row>
    <row r="127" spans="1:12" x14ac:dyDescent="0.25">
      <c r="A127" s="1"/>
      <c r="B127" s="1"/>
      <c r="C127" s="1"/>
      <c r="D127" s="1" t="s">
        <v>129</v>
      </c>
      <c r="E127" s="1"/>
      <c r="F127" s="6">
        <v>1335</v>
      </c>
      <c r="G127" s="6">
        <v>3003.3976000000002</v>
      </c>
      <c r="H127" s="6">
        <v>1455</v>
      </c>
      <c r="I127" s="6">
        <f t="shared" si="22"/>
        <v>1455</v>
      </c>
      <c r="J127" s="6">
        <v>1455</v>
      </c>
      <c r="K127" s="6"/>
    </row>
    <row r="128" spans="1:12" x14ac:dyDescent="0.25">
      <c r="A128" s="1"/>
      <c r="B128" s="1"/>
      <c r="C128" s="1"/>
      <c r="D128" s="1" t="s">
        <v>130</v>
      </c>
      <c r="E128" s="1"/>
      <c r="F128" s="6">
        <v>1560.9</v>
      </c>
      <c r="G128" s="6">
        <v>1193.6154999999999</v>
      </c>
      <c r="H128" s="6">
        <v>1703.4</v>
      </c>
      <c r="I128" s="6">
        <f t="shared" si="22"/>
        <v>1703.4</v>
      </c>
      <c r="J128" s="6">
        <v>1703.4</v>
      </c>
      <c r="K128" s="6"/>
    </row>
    <row r="129" spans="1:11" x14ac:dyDescent="0.25">
      <c r="A129" s="1"/>
      <c r="B129" s="1"/>
      <c r="C129" s="1"/>
      <c r="D129" s="1" t="s">
        <v>131</v>
      </c>
      <c r="E129" s="1"/>
      <c r="F129" s="6">
        <v>9148.85</v>
      </c>
      <c r="G129" s="6">
        <v>8752.1984000000011</v>
      </c>
      <c r="H129" s="6">
        <v>4229.25</v>
      </c>
      <c r="I129" s="6">
        <f t="shared" si="22"/>
        <v>4229.25</v>
      </c>
      <c r="J129" s="6">
        <v>4229.25</v>
      </c>
      <c r="K129" s="6"/>
    </row>
    <row r="130" spans="1:11" x14ac:dyDescent="0.25">
      <c r="A130" s="1"/>
      <c r="B130" s="1"/>
      <c r="C130" s="1"/>
      <c r="D130" s="1" t="s">
        <v>132</v>
      </c>
      <c r="E130" s="1"/>
      <c r="F130" s="6">
        <v>57211.99</v>
      </c>
      <c r="G130" s="6">
        <v>49004.000999999997</v>
      </c>
      <c r="H130" s="6">
        <v>9135.1200000000008</v>
      </c>
      <c r="I130" s="6">
        <f t="shared" si="22"/>
        <v>9135.1200000000008</v>
      </c>
      <c r="J130" s="6">
        <v>9135.1200000000008</v>
      </c>
      <c r="K130" s="6"/>
    </row>
    <row r="131" spans="1:11" x14ac:dyDescent="0.25">
      <c r="A131" s="1"/>
      <c r="B131" s="1"/>
      <c r="C131" s="1"/>
      <c r="D131" s="1" t="s">
        <v>133</v>
      </c>
      <c r="E131" s="1"/>
      <c r="F131" s="6">
        <v>104797.02</v>
      </c>
      <c r="G131" s="6">
        <v>102369.64</v>
      </c>
      <c r="H131" s="6">
        <v>104390</v>
      </c>
      <c r="I131" s="6">
        <f t="shared" si="22"/>
        <v>104390</v>
      </c>
      <c r="J131" s="6">
        <v>104390</v>
      </c>
      <c r="K131" s="6"/>
    </row>
    <row r="132" spans="1:11" ht="15.75" thickBot="1" x14ac:dyDescent="0.3">
      <c r="A132" s="1"/>
      <c r="B132" s="1"/>
      <c r="C132" s="1"/>
      <c r="D132" s="1" t="s">
        <v>134</v>
      </c>
      <c r="E132" s="1"/>
      <c r="F132" s="7">
        <v>9990.7099999999991</v>
      </c>
      <c r="G132" s="7">
        <v>10039.760200000001</v>
      </c>
      <c r="H132" s="7">
        <v>7030</v>
      </c>
      <c r="I132" s="7">
        <f t="shared" si="22"/>
        <v>7030</v>
      </c>
      <c r="J132" s="7">
        <v>7030</v>
      </c>
      <c r="K132" s="7"/>
    </row>
    <row r="133" spans="1:11" x14ac:dyDescent="0.25">
      <c r="A133" s="1"/>
      <c r="B133" s="1"/>
      <c r="C133" s="1" t="s">
        <v>135</v>
      </c>
      <c r="D133" s="1"/>
      <c r="E133" s="1"/>
      <c r="F133" s="6">
        <f t="shared" ref="F133:K133" si="23">SUM(F124:F132)</f>
        <v>194140.4</v>
      </c>
      <c r="G133" s="6">
        <f t="shared" si="23"/>
        <v>189319.95339999997</v>
      </c>
      <c r="H133" s="6">
        <f t="shared" si="23"/>
        <v>127942.77</v>
      </c>
      <c r="I133" s="6">
        <f t="shared" si="23"/>
        <v>152942.77000000002</v>
      </c>
      <c r="J133" s="6">
        <f t="shared" si="23"/>
        <v>127942.77</v>
      </c>
      <c r="K133" s="6">
        <f t="shared" si="23"/>
        <v>25000</v>
      </c>
    </row>
    <row r="134" spans="1:11" x14ac:dyDescent="0.25">
      <c r="A134" s="1"/>
      <c r="B134" s="1"/>
      <c r="C134" s="1" t="s">
        <v>136</v>
      </c>
      <c r="D134" s="1"/>
      <c r="E134" s="1"/>
      <c r="F134" s="6">
        <v>39233.35</v>
      </c>
      <c r="G134" s="6">
        <v>27347.111000000001</v>
      </c>
      <c r="H134" s="6">
        <v>39637.06</v>
      </c>
      <c r="I134" s="6">
        <f>J134+K134</f>
        <v>39637.06</v>
      </c>
      <c r="J134" s="6">
        <v>39637.06</v>
      </c>
      <c r="K134" s="6"/>
    </row>
    <row r="135" spans="1:11" ht="15.75" thickBot="1" x14ac:dyDescent="0.3">
      <c r="A135" s="1"/>
      <c r="B135" s="1"/>
      <c r="C135" s="1" t="s">
        <v>137</v>
      </c>
      <c r="D135" s="1"/>
      <c r="E135" s="1"/>
      <c r="F135" s="7">
        <v>275994.17</v>
      </c>
      <c r="G135" s="7">
        <v>275000</v>
      </c>
      <c r="H135" s="7">
        <v>275995</v>
      </c>
      <c r="I135" s="7">
        <f>J135+K135</f>
        <v>275995</v>
      </c>
      <c r="J135" s="7">
        <v>275995</v>
      </c>
      <c r="K135" s="7"/>
    </row>
    <row r="136" spans="1:11" x14ac:dyDescent="0.25">
      <c r="A136" s="1"/>
      <c r="B136" s="1" t="s">
        <v>138</v>
      </c>
      <c r="C136" s="1"/>
      <c r="D136" s="1"/>
      <c r="E136" s="1"/>
      <c r="F136" s="6">
        <f t="shared" ref="F136:K136" si="24">F115+F116+F122+F133++F134+F135</f>
        <v>1076602.79</v>
      </c>
      <c r="G136" s="6">
        <f t="shared" si="24"/>
        <v>946852.49659355346</v>
      </c>
      <c r="H136" s="6">
        <f t="shared" si="24"/>
        <v>900123.5321655001</v>
      </c>
      <c r="I136" s="6">
        <f t="shared" si="24"/>
        <v>957837.39000000013</v>
      </c>
      <c r="J136" s="6">
        <f t="shared" si="24"/>
        <v>932837.3899999999</v>
      </c>
      <c r="K136" s="6">
        <f t="shared" si="24"/>
        <v>25000</v>
      </c>
    </row>
    <row r="137" spans="1:11" x14ac:dyDescent="0.25">
      <c r="A137" s="1"/>
      <c r="B137" s="1" t="s">
        <v>139</v>
      </c>
      <c r="C137" s="1"/>
      <c r="D137" s="1"/>
      <c r="E137" s="1"/>
      <c r="F137" s="6"/>
      <c r="G137" s="6"/>
      <c r="H137" s="6"/>
      <c r="I137" s="6"/>
      <c r="J137" s="6"/>
      <c r="K137" s="6"/>
    </row>
    <row r="138" spans="1:11" x14ac:dyDescent="0.25">
      <c r="A138" s="1"/>
      <c r="B138" s="1"/>
      <c r="C138" s="1" t="s">
        <v>140</v>
      </c>
      <c r="D138" s="1"/>
      <c r="E138" s="1"/>
      <c r="F138" s="6">
        <v>1031.3</v>
      </c>
      <c r="G138" s="6">
        <v>1105.8499999999999</v>
      </c>
      <c r="H138" s="6">
        <v>119.7</v>
      </c>
      <c r="I138" s="6">
        <f>J138+K138</f>
        <v>0</v>
      </c>
      <c r="J138" s="6">
        <v>0</v>
      </c>
      <c r="K138" s="6"/>
    </row>
    <row r="139" spans="1:11" x14ac:dyDescent="0.25">
      <c r="A139" s="1"/>
      <c r="B139" s="1"/>
      <c r="C139" s="1" t="s">
        <v>141</v>
      </c>
      <c r="D139" s="1"/>
      <c r="E139" s="1"/>
      <c r="F139" s="6">
        <v>17521.62</v>
      </c>
      <c r="G139" s="6">
        <v>30232.158300000003</v>
      </c>
      <c r="H139" s="6">
        <v>3227.72</v>
      </c>
      <c r="I139" s="6">
        <f>J139+K139</f>
        <v>3324.5515999999998</v>
      </c>
      <c r="J139" s="6">
        <f t="shared" ref="J139:J147" si="25">H139*1.03</f>
        <v>3324.5515999999998</v>
      </c>
      <c r="K139" s="6"/>
    </row>
    <row r="140" spans="1:11" x14ac:dyDescent="0.25">
      <c r="A140" s="1"/>
      <c r="B140" s="1"/>
      <c r="C140" s="1" t="s">
        <v>142</v>
      </c>
      <c r="D140" s="1"/>
      <c r="E140" s="1"/>
      <c r="F140" s="6">
        <v>0</v>
      </c>
      <c r="G140" s="6">
        <v>0</v>
      </c>
      <c r="H140" s="6">
        <v>0</v>
      </c>
      <c r="I140" s="6">
        <f>J140+K140</f>
        <v>0</v>
      </c>
      <c r="J140" s="6">
        <f t="shared" si="25"/>
        <v>0</v>
      </c>
      <c r="K140" s="6"/>
    </row>
    <row r="141" spans="1:11" x14ac:dyDescent="0.25">
      <c r="A141" s="1"/>
      <c r="B141" s="1"/>
      <c r="C141" s="1" t="s">
        <v>143</v>
      </c>
      <c r="D141" s="1"/>
      <c r="E141" s="1"/>
      <c r="F141" s="6"/>
      <c r="G141" s="6"/>
      <c r="H141" s="6"/>
      <c r="I141" s="6"/>
      <c r="J141" s="6">
        <f t="shared" si="25"/>
        <v>0</v>
      </c>
      <c r="K141" s="6"/>
    </row>
    <row r="142" spans="1:11" x14ac:dyDescent="0.25">
      <c r="A142" s="1"/>
      <c r="B142" s="1"/>
      <c r="C142" s="1"/>
      <c r="D142" s="1" t="s">
        <v>144</v>
      </c>
      <c r="E142" s="1"/>
      <c r="F142" s="6">
        <v>10628</v>
      </c>
      <c r="G142" s="6">
        <v>10000</v>
      </c>
      <c r="H142" s="6">
        <v>19391</v>
      </c>
      <c r="I142" s="6">
        <f t="shared" ref="I142:I147" si="26">J142+K142</f>
        <v>19972.73</v>
      </c>
      <c r="J142" s="6">
        <f t="shared" si="25"/>
        <v>19972.73</v>
      </c>
      <c r="K142" s="6"/>
    </row>
    <row r="143" spans="1:11" x14ac:dyDescent="0.25">
      <c r="A143" s="1"/>
      <c r="B143" s="1"/>
      <c r="C143" s="1"/>
      <c r="D143" s="1" t="s">
        <v>145</v>
      </c>
      <c r="E143" s="1"/>
      <c r="F143" s="6">
        <v>6746.53</v>
      </c>
      <c r="G143" s="6">
        <v>7159.1489000000001</v>
      </c>
      <c r="H143" s="6">
        <v>6824.64</v>
      </c>
      <c r="I143" s="6">
        <f t="shared" si="26"/>
        <v>7029.3792000000003</v>
      </c>
      <c r="J143" s="6">
        <f t="shared" si="25"/>
        <v>7029.3792000000003</v>
      </c>
      <c r="K143" s="6"/>
    </row>
    <row r="144" spans="1:11" x14ac:dyDescent="0.25">
      <c r="A144" s="1"/>
      <c r="B144" s="1"/>
      <c r="C144" s="1"/>
      <c r="D144" s="1" t="s">
        <v>146</v>
      </c>
      <c r="E144" s="1"/>
      <c r="F144" s="6">
        <v>2659.81</v>
      </c>
      <c r="G144" s="6">
        <v>20000</v>
      </c>
      <c r="H144" s="6">
        <v>11987</v>
      </c>
      <c r="I144" s="6">
        <f t="shared" si="26"/>
        <v>12346.61</v>
      </c>
      <c r="J144" s="6">
        <f t="shared" si="25"/>
        <v>12346.61</v>
      </c>
      <c r="K144" s="6"/>
    </row>
    <row r="145" spans="1:11" x14ac:dyDescent="0.25">
      <c r="A145" s="1"/>
      <c r="B145" s="1"/>
      <c r="C145" s="1"/>
      <c r="D145" s="1" t="s">
        <v>147</v>
      </c>
      <c r="E145" s="1"/>
      <c r="F145" s="6">
        <v>22250</v>
      </c>
      <c r="G145" s="6">
        <v>56967.3842</v>
      </c>
      <c r="H145" s="6">
        <v>23050</v>
      </c>
      <c r="I145" s="6">
        <f t="shared" si="26"/>
        <v>23741.5</v>
      </c>
      <c r="J145" s="6">
        <f t="shared" si="25"/>
        <v>23741.5</v>
      </c>
      <c r="K145" s="6"/>
    </row>
    <row r="146" spans="1:11" x14ac:dyDescent="0.25">
      <c r="A146" s="1"/>
      <c r="B146" s="1"/>
      <c r="C146" s="1"/>
      <c r="D146" s="1" t="s">
        <v>148</v>
      </c>
      <c r="E146" s="1"/>
      <c r="F146" s="6">
        <v>49542.17</v>
      </c>
      <c r="G146" s="6">
        <v>53955.725999999995</v>
      </c>
      <c r="H146" s="6">
        <v>49894.55</v>
      </c>
      <c r="I146" s="6">
        <f t="shared" si="26"/>
        <v>51391.386500000008</v>
      </c>
      <c r="J146" s="6">
        <f t="shared" si="25"/>
        <v>51391.386500000008</v>
      </c>
      <c r="K146" s="6"/>
    </row>
    <row r="147" spans="1:11" ht="15.75" thickBot="1" x14ac:dyDescent="0.3">
      <c r="A147" s="1"/>
      <c r="B147" s="1"/>
      <c r="C147" s="1"/>
      <c r="D147" s="1" t="s">
        <v>149</v>
      </c>
      <c r="E147" s="1"/>
      <c r="F147" s="7">
        <v>200</v>
      </c>
      <c r="G147" s="7">
        <v>0</v>
      </c>
      <c r="H147" s="7">
        <v>0</v>
      </c>
      <c r="I147" s="7">
        <f t="shared" si="26"/>
        <v>0</v>
      </c>
      <c r="J147" s="6">
        <f t="shared" si="25"/>
        <v>0</v>
      </c>
      <c r="K147" s="7">
        <v>0</v>
      </c>
    </row>
    <row r="148" spans="1:11" x14ac:dyDescent="0.25">
      <c r="A148" s="1"/>
      <c r="B148" s="1"/>
      <c r="C148" s="1" t="s">
        <v>150</v>
      </c>
      <c r="D148" s="1"/>
      <c r="E148" s="1"/>
      <c r="F148" s="6">
        <f t="shared" ref="F148:K148" si="27">SUM(F142:F147)</f>
        <v>92026.51</v>
      </c>
      <c r="G148" s="6">
        <f t="shared" si="27"/>
        <v>148082.2591</v>
      </c>
      <c r="H148" s="6">
        <f t="shared" si="27"/>
        <v>111147.19</v>
      </c>
      <c r="I148" s="6">
        <f t="shared" si="27"/>
        <v>114481.60570000001</v>
      </c>
      <c r="J148" s="6">
        <f t="shared" si="27"/>
        <v>114481.60570000001</v>
      </c>
      <c r="K148" s="6">
        <f t="shared" si="27"/>
        <v>0</v>
      </c>
    </row>
    <row r="149" spans="1:11" x14ac:dyDescent="0.25">
      <c r="A149" s="1"/>
      <c r="B149" s="1"/>
      <c r="C149" s="1" t="s">
        <v>151</v>
      </c>
      <c r="D149" s="1"/>
      <c r="E149" s="1"/>
      <c r="F149" s="6">
        <v>12263</v>
      </c>
      <c r="G149" s="6">
        <v>15120.410300000001</v>
      </c>
      <c r="H149" s="6">
        <v>15648</v>
      </c>
      <c r="I149" s="6">
        <f>J149+K149</f>
        <v>16117.44</v>
      </c>
      <c r="J149" s="6">
        <f>H149*1.03</f>
        <v>16117.44</v>
      </c>
      <c r="K149" s="6"/>
    </row>
    <row r="150" spans="1:11" x14ac:dyDescent="0.25">
      <c r="A150" s="1"/>
      <c r="B150" s="1"/>
      <c r="C150" s="1" t="s">
        <v>152</v>
      </c>
      <c r="D150" s="1"/>
      <c r="E150" s="1"/>
      <c r="F150" s="6">
        <v>614.52</v>
      </c>
      <c r="G150" s="6">
        <v>549.00030000000004</v>
      </c>
      <c r="H150" s="6">
        <v>447.26</v>
      </c>
      <c r="I150" s="6">
        <f>J150+K150</f>
        <v>460.67779999999999</v>
      </c>
      <c r="J150" s="6">
        <f>H150*1.03</f>
        <v>460.67779999999999</v>
      </c>
      <c r="K150" s="6"/>
    </row>
    <row r="151" spans="1:11" x14ac:dyDescent="0.25">
      <c r="A151" s="1"/>
      <c r="B151" s="1"/>
      <c r="C151" s="1" t="s">
        <v>153</v>
      </c>
      <c r="D151" s="1"/>
      <c r="E151" s="1"/>
      <c r="F151" s="6">
        <v>74936.759999999995</v>
      </c>
      <c r="G151" s="6">
        <v>72052.177100000015</v>
      </c>
      <c r="H151" s="6">
        <v>96994.14</v>
      </c>
      <c r="I151" s="6">
        <f>J151+K151</f>
        <v>99903.964200000002</v>
      </c>
      <c r="J151" s="6">
        <f>H151*1.03</f>
        <v>99903.964200000002</v>
      </c>
      <c r="K151" s="6"/>
    </row>
    <row r="152" spans="1:11" x14ac:dyDescent="0.25">
      <c r="A152" s="1"/>
      <c r="B152" s="1"/>
      <c r="C152" s="1" t="s">
        <v>154</v>
      </c>
      <c r="D152" s="1"/>
      <c r="E152" s="1"/>
      <c r="F152" s="6">
        <v>56586.66</v>
      </c>
      <c r="G152" s="6">
        <v>88546.628000000012</v>
      </c>
      <c r="H152" s="6">
        <v>62426.86</v>
      </c>
      <c r="I152" s="6">
        <f>J152+K152</f>
        <v>64299.665800000002</v>
      </c>
      <c r="J152" s="6">
        <f>H152*1.03</f>
        <v>64299.665800000002</v>
      </c>
      <c r="K152" s="6"/>
    </row>
    <row r="153" spans="1:11" ht="15.75" thickBot="1" x14ac:dyDescent="0.3">
      <c r="A153" s="1"/>
      <c r="B153" s="1"/>
      <c r="C153" s="1" t="s">
        <v>155</v>
      </c>
      <c r="D153" s="1"/>
      <c r="E153" s="1"/>
      <c r="F153" s="7">
        <v>27417.67</v>
      </c>
      <c r="G153" s="7">
        <v>20600</v>
      </c>
      <c r="H153" s="7">
        <v>25000</v>
      </c>
      <c r="I153" s="7">
        <f>J153+K153</f>
        <v>25000</v>
      </c>
      <c r="J153" s="7">
        <v>25000</v>
      </c>
      <c r="K153" s="7"/>
    </row>
    <row r="154" spans="1:11" x14ac:dyDescent="0.25">
      <c r="A154" s="1"/>
      <c r="B154" s="1" t="s">
        <v>156</v>
      </c>
      <c r="C154" s="1"/>
      <c r="D154" s="1"/>
      <c r="E154" s="1"/>
      <c r="F154" s="6">
        <f t="shared" ref="F154:K154" si="28">SUM(F149:F153)+F148+F139+F138</f>
        <v>282398.03999999998</v>
      </c>
      <c r="G154" s="6">
        <f t="shared" si="28"/>
        <v>376288.48310000001</v>
      </c>
      <c r="H154" s="6">
        <f t="shared" si="28"/>
        <v>315010.87</v>
      </c>
      <c r="I154" s="6">
        <f t="shared" si="28"/>
        <v>323587.90510000003</v>
      </c>
      <c r="J154" s="6">
        <f t="shared" si="28"/>
        <v>323587.90510000003</v>
      </c>
      <c r="K154" s="6">
        <f t="shared" si="28"/>
        <v>0</v>
      </c>
    </row>
    <row r="155" spans="1:11" x14ac:dyDescent="0.25">
      <c r="A155" s="1"/>
      <c r="B155" s="1" t="s">
        <v>157</v>
      </c>
      <c r="C155" s="1"/>
      <c r="D155" s="1"/>
      <c r="E155" s="1"/>
      <c r="F155" s="6"/>
      <c r="G155" s="6"/>
      <c r="H155" s="6"/>
      <c r="I155" s="6"/>
      <c r="J155" s="6"/>
      <c r="K155" s="6"/>
    </row>
    <row r="156" spans="1:11" x14ac:dyDescent="0.25">
      <c r="A156" s="1"/>
      <c r="B156" s="1"/>
      <c r="C156" s="1"/>
      <c r="D156" s="1" t="s">
        <v>158</v>
      </c>
      <c r="E156" s="1"/>
      <c r="F156" s="6">
        <v>354294.8</v>
      </c>
      <c r="G156" s="6">
        <v>209901.82500000001</v>
      </c>
      <c r="H156" s="6">
        <v>237740.83</v>
      </c>
      <c r="I156" s="6">
        <f>J156+K156</f>
        <v>244873.05489999999</v>
      </c>
      <c r="J156" s="6">
        <f>H156*1.03</f>
        <v>244873.05489999999</v>
      </c>
      <c r="K156" s="6"/>
    </row>
    <row r="157" spans="1:11" x14ac:dyDescent="0.25">
      <c r="A157" s="1"/>
      <c r="B157" s="1"/>
      <c r="C157" s="1"/>
      <c r="D157" s="1" t="s">
        <v>159</v>
      </c>
      <c r="E157" s="1"/>
      <c r="F157" s="6">
        <v>55072.84</v>
      </c>
      <c r="G157" s="6"/>
      <c r="H157" s="6">
        <v>1177.1600000000001</v>
      </c>
      <c r="I157" s="6">
        <f>J157+K157</f>
        <v>0</v>
      </c>
      <c r="J157" s="6"/>
      <c r="K157" s="6"/>
    </row>
    <row r="158" spans="1:11" x14ac:dyDescent="0.25">
      <c r="A158" s="1"/>
      <c r="B158" s="1"/>
      <c r="C158" s="1"/>
      <c r="D158" s="1" t="s">
        <v>160</v>
      </c>
      <c r="E158" s="1"/>
      <c r="F158" s="6"/>
      <c r="G158" s="6"/>
      <c r="H158" s="6"/>
      <c r="I158" s="6"/>
      <c r="J158" s="6">
        <f t="shared" ref="J158:J170" si="29">H158*1.03</f>
        <v>0</v>
      </c>
      <c r="K158" s="6"/>
    </row>
    <row r="159" spans="1:11" x14ac:dyDescent="0.25">
      <c r="A159" s="1"/>
      <c r="B159" s="1"/>
      <c r="C159" s="1" t="s">
        <v>161</v>
      </c>
      <c r="D159" s="1"/>
      <c r="E159" s="1"/>
      <c r="F159" s="6"/>
      <c r="G159" s="6"/>
      <c r="H159" s="6"/>
      <c r="I159" s="6"/>
      <c r="J159" s="6">
        <f t="shared" si="29"/>
        <v>0</v>
      </c>
      <c r="K159" s="6"/>
    </row>
    <row r="160" spans="1:11" x14ac:dyDescent="0.25">
      <c r="A160" s="1"/>
      <c r="B160" s="1"/>
      <c r="C160" s="1"/>
      <c r="D160" s="1" t="s">
        <v>162</v>
      </c>
      <c r="E160" s="1"/>
      <c r="F160" s="6">
        <v>0</v>
      </c>
      <c r="G160" s="6">
        <v>0</v>
      </c>
      <c r="H160" s="6">
        <v>1844.9</v>
      </c>
      <c r="I160" s="6">
        <f t="shared" ref="I160:I167" si="30">J160+K160</f>
        <v>1900.2470000000001</v>
      </c>
      <c r="J160" s="6">
        <f t="shared" si="29"/>
        <v>1900.2470000000001</v>
      </c>
      <c r="K160" s="6"/>
    </row>
    <row r="161" spans="1:11" x14ac:dyDescent="0.25">
      <c r="A161" s="1"/>
      <c r="B161" s="1"/>
      <c r="C161" s="1"/>
      <c r="D161" s="1" t="s">
        <v>163</v>
      </c>
      <c r="E161" s="1"/>
      <c r="F161" s="6">
        <v>0</v>
      </c>
      <c r="G161" s="6">
        <v>0</v>
      </c>
      <c r="H161" s="6">
        <v>0</v>
      </c>
      <c r="I161" s="6">
        <f t="shared" si="30"/>
        <v>0</v>
      </c>
      <c r="J161" s="6">
        <f t="shared" si="29"/>
        <v>0</v>
      </c>
      <c r="K161" s="6"/>
    </row>
    <row r="162" spans="1:11" x14ac:dyDescent="0.25">
      <c r="A162" s="1"/>
      <c r="B162" s="1"/>
      <c r="C162" s="1"/>
      <c r="D162" s="1" t="s">
        <v>164</v>
      </c>
      <c r="E162" s="1"/>
      <c r="F162" s="6">
        <v>0</v>
      </c>
      <c r="G162" s="6">
        <v>0</v>
      </c>
      <c r="H162" s="6">
        <v>0</v>
      </c>
      <c r="I162" s="6">
        <f t="shared" si="30"/>
        <v>0</v>
      </c>
      <c r="J162" s="6">
        <f t="shared" si="29"/>
        <v>0</v>
      </c>
      <c r="K162" s="6"/>
    </row>
    <row r="163" spans="1:11" x14ac:dyDescent="0.25">
      <c r="A163" s="1"/>
      <c r="B163" s="1"/>
      <c r="C163" s="1"/>
      <c r="D163" s="1" t="s">
        <v>165</v>
      </c>
      <c r="E163" s="1"/>
      <c r="F163" s="6">
        <v>0</v>
      </c>
      <c r="G163" s="6">
        <v>0</v>
      </c>
      <c r="H163" s="6">
        <v>0</v>
      </c>
      <c r="I163" s="6">
        <f t="shared" si="30"/>
        <v>0</v>
      </c>
      <c r="J163" s="6">
        <f t="shared" si="29"/>
        <v>0</v>
      </c>
      <c r="K163" s="6"/>
    </row>
    <row r="164" spans="1:11" x14ac:dyDescent="0.25">
      <c r="A164" s="1"/>
      <c r="B164" s="1"/>
      <c r="C164" s="1"/>
      <c r="D164" s="1" t="s">
        <v>166</v>
      </c>
      <c r="E164" s="1"/>
      <c r="F164" s="6">
        <v>80</v>
      </c>
      <c r="G164" s="6">
        <v>0</v>
      </c>
      <c r="H164" s="6">
        <v>2175</v>
      </c>
      <c r="I164" s="6">
        <f t="shared" si="30"/>
        <v>2240.25</v>
      </c>
      <c r="J164" s="6">
        <f t="shared" si="29"/>
        <v>2240.25</v>
      </c>
      <c r="K164" s="6"/>
    </row>
    <row r="165" spans="1:11" x14ac:dyDescent="0.25">
      <c r="A165" s="1"/>
      <c r="B165" s="1"/>
      <c r="C165" s="1"/>
      <c r="D165" s="1" t="s">
        <v>167</v>
      </c>
      <c r="E165" s="1"/>
      <c r="F165" s="6">
        <v>1500</v>
      </c>
      <c r="G165" s="6">
        <v>0</v>
      </c>
      <c r="H165" s="6">
        <v>0</v>
      </c>
      <c r="I165" s="6">
        <f t="shared" si="30"/>
        <v>0</v>
      </c>
      <c r="J165" s="6">
        <f t="shared" si="29"/>
        <v>0</v>
      </c>
      <c r="K165" s="6"/>
    </row>
    <row r="166" spans="1:11" x14ac:dyDescent="0.25">
      <c r="A166" s="1"/>
      <c r="B166" s="1"/>
      <c r="C166" s="1"/>
      <c r="D166" s="1" t="s">
        <v>168</v>
      </c>
      <c r="E166" s="1"/>
      <c r="F166" s="6">
        <v>687.33</v>
      </c>
      <c r="G166" s="6">
        <v>0</v>
      </c>
      <c r="H166" s="6">
        <v>0</v>
      </c>
      <c r="I166" s="6">
        <f t="shared" si="30"/>
        <v>0</v>
      </c>
      <c r="J166" s="6">
        <f t="shared" si="29"/>
        <v>0</v>
      </c>
      <c r="K166" s="6"/>
    </row>
    <row r="167" spans="1:11" x14ac:dyDescent="0.25">
      <c r="A167" s="1"/>
      <c r="B167" s="1"/>
      <c r="C167" s="1"/>
      <c r="D167" s="1" t="s">
        <v>169</v>
      </c>
      <c r="E167" s="1"/>
      <c r="F167" s="6">
        <v>5929.24</v>
      </c>
      <c r="G167" s="6">
        <v>10000</v>
      </c>
      <c r="H167" s="6">
        <v>10240.549999999999</v>
      </c>
      <c r="I167" s="6">
        <f t="shared" si="30"/>
        <v>10547.7665</v>
      </c>
      <c r="J167" s="6">
        <f t="shared" si="29"/>
        <v>10547.7665</v>
      </c>
      <c r="K167" s="6"/>
    </row>
    <row r="168" spans="1:11" x14ac:dyDescent="0.25">
      <c r="A168" s="1"/>
      <c r="B168" s="1"/>
      <c r="C168" s="1"/>
      <c r="D168" s="1" t="s">
        <v>170</v>
      </c>
      <c r="E168" s="1"/>
      <c r="F168" s="6">
        <v>1950</v>
      </c>
      <c r="G168" s="6"/>
      <c r="H168" s="6"/>
      <c r="I168" s="6"/>
      <c r="J168" s="6">
        <f t="shared" si="29"/>
        <v>0</v>
      </c>
      <c r="K168" s="6"/>
    </row>
    <row r="169" spans="1:11" x14ac:dyDescent="0.25">
      <c r="A169" s="1"/>
      <c r="B169" s="1"/>
      <c r="C169" s="1"/>
      <c r="D169" s="1" t="s">
        <v>171</v>
      </c>
      <c r="E169" s="1"/>
      <c r="F169" s="6"/>
      <c r="G169" s="6"/>
      <c r="H169" s="6"/>
      <c r="I169" s="6"/>
      <c r="J169" s="6">
        <f t="shared" si="29"/>
        <v>0</v>
      </c>
      <c r="K169" s="6"/>
    </row>
    <row r="170" spans="1:11" ht="15.75" thickBot="1" x14ac:dyDescent="0.3">
      <c r="A170" s="1"/>
      <c r="B170" s="1"/>
      <c r="C170" s="1"/>
      <c r="D170" s="1" t="s">
        <v>172</v>
      </c>
      <c r="E170" s="1"/>
      <c r="F170" s="7">
        <v>17100.84</v>
      </c>
      <c r="G170" s="7">
        <v>25608.992999999999</v>
      </c>
      <c r="H170" s="7">
        <v>16116.31</v>
      </c>
      <c r="I170" s="7">
        <f>J170+K170</f>
        <v>16599.799299999999</v>
      </c>
      <c r="J170" s="6">
        <f t="shared" si="29"/>
        <v>16599.799299999999</v>
      </c>
      <c r="K170" s="7"/>
    </row>
    <row r="171" spans="1:11" x14ac:dyDescent="0.25">
      <c r="A171" s="1"/>
      <c r="B171" s="1"/>
      <c r="C171" s="1" t="s">
        <v>173</v>
      </c>
      <c r="D171" s="1"/>
      <c r="E171" s="1"/>
      <c r="F171" s="6">
        <f t="shared" ref="F171:K171" si="31">SUM(F160:F170)</f>
        <v>27247.41</v>
      </c>
      <c r="G171" s="6">
        <f t="shared" si="31"/>
        <v>35608.993000000002</v>
      </c>
      <c r="H171" s="6">
        <f t="shared" si="31"/>
        <v>30376.76</v>
      </c>
      <c r="I171" s="6">
        <f t="shared" si="31"/>
        <v>31288.0628</v>
      </c>
      <c r="J171" s="6">
        <f t="shared" si="31"/>
        <v>31288.0628</v>
      </c>
      <c r="K171" s="6">
        <f t="shared" si="31"/>
        <v>0</v>
      </c>
    </row>
    <row r="172" spans="1:11" x14ac:dyDescent="0.25">
      <c r="A172" s="1"/>
      <c r="B172" s="1"/>
      <c r="C172" s="1" t="s">
        <v>174</v>
      </c>
      <c r="D172" s="1"/>
      <c r="E172" s="1"/>
      <c r="F172" s="6">
        <v>15925</v>
      </c>
      <c r="G172" s="6">
        <v>9824.5725999999995</v>
      </c>
      <c r="H172" s="6">
        <v>2970.95</v>
      </c>
      <c r="I172" s="6">
        <f>J172+K172</f>
        <v>2970.95</v>
      </c>
      <c r="J172" s="6">
        <v>2970.95</v>
      </c>
      <c r="K172" s="6"/>
    </row>
    <row r="173" spans="1:11" x14ac:dyDescent="0.25">
      <c r="A173" s="1"/>
      <c r="B173" s="1"/>
      <c r="C173" s="1" t="s">
        <v>175</v>
      </c>
      <c r="D173" s="1"/>
      <c r="E173" s="1"/>
      <c r="F173" s="6"/>
      <c r="G173" s="6"/>
      <c r="H173" s="6"/>
      <c r="I173" s="6"/>
      <c r="J173" s="6"/>
      <c r="K173" s="6"/>
    </row>
    <row r="174" spans="1:11" x14ac:dyDescent="0.25">
      <c r="A174" s="1"/>
      <c r="B174" s="1"/>
      <c r="C174" s="1"/>
      <c r="D174" s="1" t="s">
        <v>176</v>
      </c>
      <c r="E174" s="1"/>
      <c r="F174" s="6">
        <v>5281</v>
      </c>
      <c r="G174" s="6">
        <v>5439.43</v>
      </c>
      <c r="H174" s="6">
        <v>5432</v>
      </c>
      <c r="I174" s="6">
        <f>J174+K174</f>
        <v>5594.96</v>
      </c>
      <c r="J174" s="6">
        <f>H174*1.03</f>
        <v>5594.96</v>
      </c>
      <c r="K174" s="6"/>
    </row>
    <row r="175" spans="1:11" x14ac:dyDescent="0.25">
      <c r="A175" s="1"/>
      <c r="B175" s="1"/>
      <c r="C175" s="1"/>
      <c r="D175" s="1" t="s">
        <v>177</v>
      </c>
      <c r="E175" s="1"/>
      <c r="F175" s="6">
        <v>25448</v>
      </c>
      <c r="G175" s="6">
        <v>26211.440000000002</v>
      </c>
      <c r="H175" s="6">
        <v>25943</v>
      </c>
      <c r="I175" s="6">
        <f>J175+K175</f>
        <v>26721.29</v>
      </c>
      <c r="J175" s="6">
        <f>H175*1.03</f>
        <v>26721.29</v>
      </c>
      <c r="K175" s="6"/>
    </row>
    <row r="176" spans="1:11" x14ac:dyDescent="0.25">
      <c r="A176" s="1"/>
      <c r="B176" s="1"/>
      <c r="C176" s="1"/>
      <c r="D176" s="1" t="s">
        <v>178</v>
      </c>
      <c r="E176" s="1"/>
      <c r="F176" s="6">
        <v>15881</v>
      </c>
      <c r="G176" s="6">
        <v>16357.43</v>
      </c>
      <c r="H176" s="6">
        <v>15938</v>
      </c>
      <c r="I176" s="6">
        <f>J176+K176</f>
        <v>16416.14</v>
      </c>
      <c r="J176" s="6">
        <f>H176*1.03</f>
        <v>16416.14</v>
      </c>
      <c r="K176" s="6"/>
    </row>
    <row r="177" spans="1:13" x14ac:dyDescent="0.25">
      <c r="A177" s="1"/>
      <c r="B177" s="1"/>
      <c r="C177" s="1"/>
      <c r="D177" s="1" t="s">
        <v>179</v>
      </c>
      <c r="E177" s="1"/>
      <c r="F177" s="6">
        <v>27465</v>
      </c>
      <c r="G177" s="6">
        <v>28288.95</v>
      </c>
      <c r="H177" s="6">
        <v>19539</v>
      </c>
      <c r="I177" s="6">
        <f>J177+K177</f>
        <v>20125.170000000002</v>
      </c>
      <c r="J177" s="6">
        <f>H177*1.03</f>
        <v>20125.170000000002</v>
      </c>
      <c r="K177" s="6"/>
    </row>
    <row r="178" spans="1:13" ht="15.75" thickBot="1" x14ac:dyDescent="0.3">
      <c r="A178" s="1"/>
      <c r="B178" s="1"/>
      <c r="C178" s="1"/>
      <c r="D178" s="1" t="s">
        <v>180</v>
      </c>
      <c r="E178" s="1"/>
      <c r="F178" s="7">
        <v>290</v>
      </c>
      <c r="G178" s="7">
        <v>421.24940000000004</v>
      </c>
      <c r="H178" s="7">
        <v>0</v>
      </c>
      <c r="I178" s="7">
        <f>J178+K178</f>
        <v>0</v>
      </c>
      <c r="J178" s="7">
        <v>0</v>
      </c>
      <c r="K178" s="7">
        <v>0</v>
      </c>
    </row>
    <row r="179" spans="1:13" x14ac:dyDescent="0.25">
      <c r="A179" s="1"/>
      <c r="B179" s="1"/>
      <c r="C179" s="1" t="s">
        <v>181</v>
      </c>
      <c r="D179" s="1"/>
      <c r="E179" s="1"/>
      <c r="F179" s="6">
        <f t="shared" ref="F179:K179" si="32">SUM(F174:F178)</f>
        <v>74365</v>
      </c>
      <c r="G179" s="6">
        <f t="shared" si="32"/>
        <v>76718.499400000001</v>
      </c>
      <c r="H179" s="6">
        <f t="shared" si="32"/>
        <v>66852</v>
      </c>
      <c r="I179" s="6">
        <f t="shared" si="32"/>
        <v>68857.56</v>
      </c>
      <c r="J179" s="6">
        <f t="shared" si="32"/>
        <v>68857.56</v>
      </c>
      <c r="K179" s="6">
        <f t="shared" si="32"/>
        <v>0</v>
      </c>
    </row>
    <row r="180" spans="1:13" s="19" customFormat="1" ht="11.25" x14ac:dyDescent="0.2">
      <c r="A180" s="1"/>
      <c r="B180" s="1"/>
      <c r="C180" s="1" t="s">
        <v>182</v>
      </c>
      <c r="D180" s="1"/>
      <c r="E180" s="1"/>
      <c r="F180" s="6"/>
      <c r="G180" s="6"/>
      <c r="H180" s="6"/>
      <c r="I180" s="6"/>
      <c r="J180" s="6"/>
      <c r="K180" s="6"/>
    </row>
    <row r="181" spans="1:13" x14ac:dyDescent="0.25">
      <c r="A181" s="1"/>
      <c r="B181" s="1"/>
      <c r="C181" s="1"/>
      <c r="D181" s="1" t="s">
        <v>183</v>
      </c>
      <c r="E181" s="1"/>
      <c r="F181" s="6">
        <v>5995.11</v>
      </c>
      <c r="G181" s="6">
        <v>9179.4423999999999</v>
      </c>
      <c r="H181" s="6">
        <v>5101.7</v>
      </c>
      <c r="I181" s="6">
        <f>J181+K181</f>
        <v>5254.7510000000002</v>
      </c>
      <c r="J181" s="6">
        <f>H181*1.03</f>
        <v>5254.7510000000002</v>
      </c>
      <c r="K181" s="6"/>
    </row>
    <row r="182" spans="1:13" x14ac:dyDescent="0.25">
      <c r="A182" s="1"/>
      <c r="B182" s="1"/>
      <c r="C182" s="1"/>
      <c r="D182" s="1" t="s">
        <v>184</v>
      </c>
      <c r="E182" s="1"/>
      <c r="F182" s="6">
        <v>445.37</v>
      </c>
      <c r="G182" s="6">
        <v>0</v>
      </c>
      <c r="H182" s="6">
        <v>1120.01</v>
      </c>
      <c r="I182" s="6">
        <f>J182+K182</f>
        <v>1153.6103000000001</v>
      </c>
      <c r="J182" s="6">
        <f>H182*1.03</f>
        <v>1153.6103000000001</v>
      </c>
      <c r="K182" s="6"/>
    </row>
    <row r="183" spans="1:13" x14ac:dyDescent="0.25">
      <c r="A183" s="1"/>
      <c r="B183" s="1"/>
      <c r="C183" s="1"/>
      <c r="D183" s="1" t="s">
        <v>185</v>
      </c>
      <c r="E183" s="1"/>
      <c r="F183" s="6">
        <v>580.44000000000005</v>
      </c>
      <c r="G183" s="6">
        <v>204.80520000000001</v>
      </c>
      <c r="H183" s="6">
        <v>1498.01</v>
      </c>
      <c r="I183" s="6">
        <f>J183+K183</f>
        <v>1542.9503</v>
      </c>
      <c r="J183" s="6">
        <f>H183*1.03</f>
        <v>1542.9503</v>
      </c>
      <c r="K183" s="6"/>
    </row>
    <row r="184" spans="1:13" ht="15.75" thickBot="1" x14ac:dyDescent="0.3">
      <c r="A184" s="1"/>
      <c r="B184" s="1"/>
      <c r="C184" s="1"/>
      <c r="D184" s="1" t="s">
        <v>186</v>
      </c>
      <c r="E184" s="1"/>
      <c r="F184" s="7">
        <v>0</v>
      </c>
      <c r="G184" s="7">
        <v>0</v>
      </c>
      <c r="H184" s="7">
        <v>1323</v>
      </c>
      <c r="I184" s="7">
        <f>J184+K184</f>
        <v>1362.69</v>
      </c>
      <c r="J184" s="6">
        <f>H184*1.03</f>
        <v>1362.69</v>
      </c>
      <c r="K184" s="7"/>
    </row>
    <row r="185" spans="1:13" x14ac:dyDescent="0.25">
      <c r="A185" s="1"/>
      <c r="B185" s="1"/>
      <c r="C185" s="1" t="s">
        <v>187</v>
      </c>
      <c r="D185" s="1"/>
      <c r="E185" s="1"/>
      <c r="F185" s="6">
        <f t="shared" ref="F185:K185" si="33">SUM(F181:F184)</f>
        <v>7020.92</v>
      </c>
      <c r="G185" s="6">
        <f t="shared" si="33"/>
        <v>9384.2476000000006</v>
      </c>
      <c r="H185" s="6">
        <f t="shared" si="33"/>
        <v>9042.7200000000012</v>
      </c>
      <c r="I185" s="6">
        <f t="shared" si="33"/>
        <v>9314.0016000000014</v>
      </c>
      <c r="J185" s="6">
        <f t="shared" si="33"/>
        <v>9314.0016000000014</v>
      </c>
      <c r="K185" s="6">
        <f t="shared" si="33"/>
        <v>0</v>
      </c>
      <c r="M185" s="6"/>
    </row>
    <row r="186" spans="1:13" x14ac:dyDescent="0.25">
      <c r="A186" s="1"/>
      <c r="B186" s="1"/>
      <c r="C186" s="1" t="s">
        <v>188</v>
      </c>
      <c r="D186" s="1"/>
      <c r="E186" s="1"/>
      <c r="F186" s="6">
        <v>73786.460000000006</v>
      </c>
      <c r="G186" s="6">
        <v>76000.053800000009</v>
      </c>
      <c r="H186" s="6">
        <v>89928.12</v>
      </c>
      <c r="I186" s="6">
        <f>J186+K186</f>
        <v>90000</v>
      </c>
      <c r="J186" s="6">
        <v>90000</v>
      </c>
      <c r="K186" s="6"/>
    </row>
    <row r="187" spans="1:13" ht="15.75" thickBot="1" x14ac:dyDescent="0.3">
      <c r="A187" s="1"/>
      <c r="B187" s="1"/>
      <c r="C187" s="1" t="s">
        <v>189</v>
      </c>
      <c r="D187" s="1"/>
      <c r="E187" s="1"/>
      <c r="F187" s="9">
        <v>2743.5</v>
      </c>
      <c r="G187" s="9">
        <v>792.76009999999997</v>
      </c>
      <c r="H187" s="9">
        <v>0</v>
      </c>
      <c r="I187" s="9">
        <v>0</v>
      </c>
      <c r="J187" s="9">
        <v>0</v>
      </c>
      <c r="K187" s="9">
        <v>0</v>
      </c>
    </row>
    <row r="188" spans="1:13" ht="15.75" thickBot="1" x14ac:dyDescent="0.3">
      <c r="A188" s="1"/>
      <c r="B188" s="1" t="s">
        <v>190</v>
      </c>
      <c r="C188" s="1"/>
      <c r="D188" s="1"/>
      <c r="E188" s="1"/>
      <c r="F188" s="20">
        <f t="shared" ref="F188:K188" si="34">F156+F157+F171+F172+F179+F185+F186+F187</f>
        <v>610455.93000000005</v>
      </c>
      <c r="G188" s="20">
        <f t="shared" si="34"/>
        <v>418230.95150000002</v>
      </c>
      <c r="H188" s="20">
        <f t="shared" si="34"/>
        <v>438088.54000000004</v>
      </c>
      <c r="I188" s="20">
        <f t="shared" si="34"/>
        <v>447303.62930000003</v>
      </c>
      <c r="J188" s="20">
        <f t="shared" si="34"/>
        <v>447303.62930000003</v>
      </c>
      <c r="K188" s="20">
        <f t="shared" si="34"/>
        <v>0</v>
      </c>
    </row>
    <row r="189" spans="1:13" ht="15.75" thickBot="1" x14ac:dyDescent="0.3">
      <c r="B189" s="1" t="s">
        <v>191</v>
      </c>
      <c r="C189" s="1"/>
      <c r="D189" s="1"/>
      <c r="E189" s="1"/>
      <c r="F189" s="10">
        <f t="shared" ref="F189:K189" si="35">F80+F113+F136+F154+F188</f>
        <v>7459212.0599999987</v>
      </c>
      <c r="G189" s="10">
        <f t="shared" si="35"/>
        <v>7532330.6744047683</v>
      </c>
      <c r="H189" s="10">
        <f t="shared" si="35"/>
        <v>7297110.2621655008</v>
      </c>
      <c r="I189" s="10">
        <f t="shared" si="35"/>
        <v>7629663.1737000002</v>
      </c>
      <c r="J189" s="10">
        <f t="shared" si="35"/>
        <v>7006940.1737000002</v>
      </c>
      <c r="K189" s="10">
        <f t="shared" si="35"/>
        <v>622723</v>
      </c>
    </row>
    <row r="190" spans="1:13" ht="15.75" thickBot="1" x14ac:dyDescent="0.3">
      <c r="B190" s="1" t="s">
        <v>192</v>
      </c>
      <c r="C190" s="1"/>
      <c r="D190" s="1"/>
      <c r="E190" s="1"/>
      <c r="F190" s="21">
        <f t="shared" ref="F190:K190" si="36">F52-F189</f>
        <v>-75206.679999998771</v>
      </c>
      <c r="G190" s="21">
        <f t="shared" si="36"/>
        <v>64.387595232576132</v>
      </c>
      <c r="H190" s="21">
        <f t="shared" si="36"/>
        <v>-255165.17216550093</v>
      </c>
      <c r="I190" s="21">
        <f t="shared" si="36"/>
        <v>7786.4362999992445</v>
      </c>
      <c r="J190" s="21">
        <f t="shared" si="36"/>
        <v>130509.43629999924</v>
      </c>
      <c r="K190" s="21">
        <f t="shared" si="36"/>
        <v>-122723</v>
      </c>
    </row>
    <row r="191" spans="1:13" ht="15.75" thickTop="1" x14ac:dyDescent="0.25"/>
  </sheetData>
  <printOptions gridLines="1"/>
  <pageMargins left="0" right="0" top="0.75" bottom="0" header="0.3" footer="0.3"/>
  <pageSetup scale="95" orientation="portrait" verticalDpi="0" r:id="rId1"/>
  <headerFooter>
    <oddHeader>&amp;CE.W. Stokes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Bill Moczydlowski</dc:creator>
  <cp:lastModifiedBy>Alfred Major</cp:lastModifiedBy>
  <cp:lastPrinted>2017-05-12T15:23:05Z</cp:lastPrinted>
  <dcterms:created xsi:type="dcterms:W3CDTF">2017-05-12T15:16:21Z</dcterms:created>
  <dcterms:modified xsi:type="dcterms:W3CDTF">2017-05-24T20:14:30Z</dcterms:modified>
</cp:coreProperties>
</file>