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SA Consulting\Documents\Crystal Star Associates LLC\Eagle Academy PCS\2017-2018\Budget\"/>
    </mc:Choice>
  </mc:AlternateContent>
  <bookViews>
    <workbookView xWindow="0" yWindow="0" windowWidth="23040" windowHeight="8808" activeTab="2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Activites'!$A$1:$Y$75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67" i="5" l="1"/>
  <c r="W68" i="5"/>
  <c r="S67" i="5"/>
  <c r="S68" i="5"/>
  <c r="O67" i="5"/>
  <c r="O68" i="5"/>
  <c r="K67" i="5"/>
  <c r="K68" i="5"/>
  <c r="D22" i="5"/>
  <c r="D19" i="5"/>
  <c r="I74" i="1" l="1"/>
  <c r="M74" i="1"/>
  <c r="Q74" i="1"/>
  <c r="U74" i="1"/>
  <c r="X74" i="1"/>
  <c r="X73" i="1"/>
  <c r="U73" i="1"/>
  <c r="Q73" i="1"/>
  <c r="M73" i="1"/>
  <c r="I73" i="1"/>
  <c r="W74" i="1" l="1"/>
  <c r="Y74" i="1" s="1"/>
  <c r="W73" i="1"/>
  <c r="Y73" i="1" s="1"/>
  <c r="J42" i="2"/>
  <c r="I42" i="2"/>
  <c r="H42" i="2"/>
  <c r="G42" i="2"/>
  <c r="E42" i="2"/>
  <c r="F14" i="1"/>
  <c r="F69" i="1"/>
  <c r="F60" i="1"/>
  <c r="F50" i="1"/>
  <c r="F42" i="1"/>
  <c r="F32" i="1"/>
  <c r="G14" i="1"/>
  <c r="G69" i="1"/>
  <c r="G60" i="1"/>
  <c r="G50" i="1"/>
  <c r="G42" i="1"/>
  <c r="G32" i="1"/>
  <c r="H14" i="1"/>
  <c r="H69" i="1"/>
  <c r="H60" i="1"/>
  <c r="H50" i="1"/>
  <c r="H42" i="1"/>
  <c r="H32" i="1"/>
  <c r="J14" i="1"/>
  <c r="J69" i="1"/>
  <c r="J60" i="1"/>
  <c r="J50" i="1"/>
  <c r="J42" i="1"/>
  <c r="J32" i="1"/>
  <c r="K14" i="1"/>
  <c r="K69" i="1"/>
  <c r="K60" i="1"/>
  <c r="K50" i="1"/>
  <c r="K42" i="1"/>
  <c r="K32" i="1"/>
  <c r="L14" i="1"/>
  <c r="L69" i="1"/>
  <c r="L60" i="1"/>
  <c r="L50" i="1"/>
  <c r="L42" i="1"/>
  <c r="L32" i="1"/>
  <c r="N14" i="1"/>
  <c r="N69" i="1"/>
  <c r="N60" i="1"/>
  <c r="N50" i="1"/>
  <c r="N42" i="1"/>
  <c r="N32" i="1"/>
  <c r="O14" i="1"/>
  <c r="O69" i="1"/>
  <c r="O60" i="1"/>
  <c r="O50" i="1"/>
  <c r="O42" i="1"/>
  <c r="O32" i="1"/>
  <c r="P14" i="1"/>
  <c r="P69" i="1"/>
  <c r="P60" i="1"/>
  <c r="P50" i="1"/>
  <c r="P42" i="1"/>
  <c r="P32" i="1"/>
  <c r="R14" i="1"/>
  <c r="R69" i="1"/>
  <c r="R60" i="1"/>
  <c r="R50" i="1"/>
  <c r="R42" i="1"/>
  <c r="R32" i="1"/>
  <c r="S14" i="1"/>
  <c r="S69" i="1"/>
  <c r="S60" i="1"/>
  <c r="S50" i="1"/>
  <c r="S42" i="1"/>
  <c r="S32" i="1"/>
  <c r="T14" i="1"/>
  <c r="T69" i="1"/>
  <c r="T60" i="1"/>
  <c r="T50" i="1"/>
  <c r="T42" i="1"/>
  <c r="T32" i="1"/>
  <c r="D14" i="1"/>
  <c r="D69" i="1"/>
  <c r="D60" i="1"/>
  <c r="D50" i="1"/>
  <c r="D42" i="1"/>
  <c r="D32" i="1"/>
  <c r="U80" i="1"/>
  <c r="Q80" i="1"/>
  <c r="M80" i="1"/>
  <c r="I80" i="1"/>
  <c r="U79" i="1"/>
  <c r="Q79" i="1"/>
  <c r="M79" i="1"/>
  <c r="I79" i="1"/>
  <c r="U78" i="1"/>
  <c r="Q78" i="1"/>
  <c r="M78" i="1"/>
  <c r="I78" i="1"/>
  <c r="A2" i="2"/>
  <c r="A2" i="1"/>
  <c r="D60" i="5"/>
  <c r="D50" i="5"/>
  <c r="D42" i="5"/>
  <c r="D33" i="5"/>
  <c r="D15" i="5"/>
  <c r="A2" i="5"/>
  <c r="A2" i="4"/>
  <c r="J34" i="2"/>
  <c r="I34" i="2"/>
  <c r="H34" i="2"/>
  <c r="G34" i="2"/>
  <c r="E34" i="2"/>
  <c r="J29" i="2"/>
  <c r="I29" i="2"/>
  <c r="H29" i="2"/>
  <c r="G29" i="2"/>
  <c r="E29" i="2"/>
  <c r="A1" i="4"/>
  <c r="A1" i="5"/>
  <c r="X67" i="1"/>
  <c r="AA7" i="1"/>
  <c r="A1" i="1"/>
  <c r="A1" i="2"/>
  <c r="D58" i="4"/>
  <c r="D42" i="4"/>
  <c r="D31" i="4"/>
  <c r="D26" i="4"/>
  <c r="D34" i="4"/>
  <c r="D24" i="4"/>
  <c r="B58" i="4"/>
  <c r="B42" i="4"/>
  <c r="B24" i="4"/>
  <c r="D37" i="4"/>
  <c r="D44" i="4"/>
  <c r="U67" i="1"/>
  <c r="Q67" i="1"/>
  <c r="M67" i="1"/>
  <c r="I67" i="1"/>
  <c r="Y68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F33" i="5"/>
  <c r="W74" i="5"/>
  <c r="Y74" i="5" s="1"/>
  <c r="S74" i="5"/>
  <c r="O74" i="5"/>
  <c r="K74" i="5"/>
  <c r="V70" i="5"/>
  <c r="W70" i="5" s="1"/>
  <c r="U70" i="5"/>
  <c r="T70" i="5"/>
  <c r="R70" i="5"/>
  <c r="Q70" i="5"/>
  <c r="P70" i="5"/>
  <c r="N70" i="5"/>
  <c r="M70" i="5"/>
  <c r="L70" i="5"/>
  <c r="L71" i="5" s="1"/>
  <c r="L72" i="5" s="1"/>
  <c r="L75" i="5" s="1"/>
  <c r="D70" i="5"/>
  <c r="W69" i="5"/>
  <c r="S69" i="5"/>
  <c r="O69" i="5"/>
  <c r="K69" i="5"/>
  <c r="Y67" i="5"/>
  <c r="W66" i="5"/>
  <c r="S66" i="5"/>
  <c r="O66" i="5"/>
  <c r="K66" i="5"/>
  <c r="Y66" i="5" s="1"/>
  <c r="W65" i="5"/>
  <c r="S65" i="5"/>
  <c r="O65" i="5"/>
  <c r="K65" i="5"/>
  <c r="Y65" i="5" s="1"/>
  <c r="W64" i="5"/>
  <c r="S64" i="5"/>
  <c r="O64" i="5"/>
  <c r="K64" i="5"/>
  <c r="Y64" i="5" s="1"/>
  <c r="W63" i="5"/>
  <c r="S63" i="5"/>
  <c r="O63" i="5"/>
  <c r="V60" i="5"/>
  <c r="U60" i="5"/>
  <c r="T60" i="5"/>
  <c r="W60" i="5" s="1"/>
  <c r="R60" i="5"/>
  <c r="Q60" i="5"/>
  <c r="P60" i="5"/>
  <c r="N60" i="5"/>
  <c r="O60" i="5" s="1"/>
  <c r="M60" i="5"/>
  <c r="L60" i="5"/>
  <c r="J60" i="5"/>
  <c r="I60" i="5"/>
  <c r="K60" i="5" s="1"/>
  <c r="H60" i="5"/>
  <c r="W59" i="5"/>
  <c r="S59" i="5"/>
  <c r="O59" i="5"/>
  <c r="X59" i="1" s="1"/>
  <c r="K59" i="5"/>
  <c r="W58" i="5"/>
  <c r="S58" i="5"/>
  <c r="O58" i="5"/>
  <c r="Y58" i="5" s="1"/>
  <c r="K58" i="5"/>
  <c r="W57" i="5"/>
  <c r="S57" i="5"/>
  <c r="O57" i="5"/>
  <c r="Y57" i="5" s="1"/>
  <c r="K57" i="5"/>
  <c r="W56" i="5"/>
  <c r="S56" i="5"/>
  <c r="O56" i="5"/>
  <c r="Y56" i="5" s="1"/>
  <c r="K56" i="5"/>
  <c r="W55" i="5"/>
  <c r="S55" i="5"/>
  <c r="O55" i="5"/>
  <c r="X55" i="1" s="1"/>
  <c r="K55" i="5"/>
  <c r="W54" i="5"/>
  <c r="S54" i="5"/>
  <c r="O54" i="5"/>
  <c r="Y54" i="5" s="1"/>
  <c r="K54" i="5"/>
  <c r="W53" i="5"/>
  <c r="S53" i="5"/>
  <c r="O53" i="5"/>
  <c r="Y53" i="5" s="1"/>
  <c r="K53" i="5"/>
  <c r="V50" i="5"/>
  <c r="U50" i="5"/>
  <c r="T50" i="5"/>
  <c r="R50" i="5"/>
  <c r="Q50" i="5"/>
  <c r="P50" i="5"/>
  <c r="N50" i="5"/>
  <c r="O50" i="5" s="1"/>
  <c r="M50" i="5"/>
  <c r="L50" i="5"/>
  <c r="J50" i="5"/>
  <c r="I50" i="5"/>
  <c r="H50" i="5"/>
  <c r="W49" i="5"/>
  <c r="S49" i="5"/>
  <c r="O49" i="5"/>
  <c r="Y49" i="5" s="1"/>
  <c r="K49" i="5"/>
  <c r="W48" i="5"/>
  <c r="S48" i="5"/>
  <c r="O48" i="5"/>
  <c r="Y48" i="5" s="1"/>
  <c r="K48" i="5"/>
  <c r="W47" i="5"/>
  <c r="S47" i="5"/>
  <c r="O47" i="5"/>
  <c r="Y47" i="5" s="1"/>
  <c r="K47" i="5"/>
  <c r="W46" i="5"/>
  <c r="S46" i="5"/>
  <c r="O46" i="5"/>
  <c r="Y46" i="5" s="1"/>
  <c r="K46" i="5"/>
  <c r="W45" i="5"/>
  <c r="S45" i="5"/>
  <c r="O45" i="5"/>
  <c r="K45" i="5"/>
  <c r="V42" i="5"/>
  <c r="U42" i="5"/>
  <c r="T42" i="5"/>
  <c r="R42" i="5"/>
  <c r="Q42" i="5"/>
  <c r="P42" i="5"/>
  <c r="N42" i="5"/>
  <c r="M42" i="5"/>
  <c r="L42" i="5"/>
  <c r="J42" i="5"/>
  <c r="I42" i="5"/>
  <c r="H42" i="5"/>
  <c r="W41" i="5"/>
  <c r="S41" i="5"/>
  <c r="O41" i="5"/>
  <c r="Y41" i="5" s="1"/>
  <c r="K41" i="5"/>
  <c r="W40" i="5"/>
  <c r="S40" i="5"/>
  <c r="O40" i="5"/>
  <c r="X39" i="1" s="1"/>
  <c r="K40" i="5"/>
  <c r="W39" i="5"/>
  <c r="S39" i="5"/>
  <c r="O39" i="5"/>
  <c r="X38" i="1" s="1"/>
  <c r="K39" i="5"/>
  <c r="W38" i="5"/>
  <c r="S38" i="5"/>
  <c r="O38" i="5"/>
  <c r="Y38" i="5" s="1"/>
  <c r="K38" i="5"/>
  <c r="W37" i="5"/>
  <c r="S37" i="5"/>
  <c r="O37" i="5"/>
  <c r="X36" i="1" s="1"/>
  <c r="K37" i="5"/>
  <c r="W36" i="5"/>
  <c r="S36" i="5"/>
  <c r="O36" i="5"/>
  <c r="X35" i="1" s="1"/>
  <c r="K36" i="5"/>
  <c r="V33" i="5"/>
  <c r="U33" i="5"/>
  <c r="T33" i="5"/>
  <c r="R33" i="5"/>
  <c r="Q33" i="5"/>
  <c r="P33" i="5"/>
  <c r="N33" i="5"/>
  <c r="M33" i="5"/>
  <c r="O33" i="5" s="1"/>
  <c r="L33" i="5"/>
  <c r="W32" i="5"/>
  <c r="S32" i="5"/>
  <c r="O32" i="5"/>
  <c r="X31" i="1" s="1"/>
  <c r="K32" i="5"/>
  <c r="W31" i="5"/>
  <c r="S31" i="5"/>
  <c r="O31" i="5"/>
  <c r="Y31" i="5" s="1"/>
  <c r="K31" i="5"/>
  <c r="W30" i="5"/>
  <c r="S30" i="5"/>
  <c r="O30" i="5"/>
  <c r="Y30" i="5" s="1"/>
  <c r="K30" i="5"/>
  <c r="W29" i="5"/>
  <c r="S29" i="5"/>
  <c r="O29" i="5"/>
  <c r="X28" i="1" s="1"/>
  <c r="K29" i="5"/>
  <c r="W28" i="5"/>
  <c r="S28" i="5"/>
  <c r="O28" i="5"/>
  <c r="W27" i="5"/>
  <c r="S27" i="5"/>
  <c r="O27" i="5"/>
  <c r="K27" i="5"/>
  <c r="W26" i="5"/>
  <c r="S26" i="5"/>
  <c r="O26" i="5"/>
  <c r="K26" i="5"/>
  <c r="Y26" i="5" s="1"/>
  <c r="W25" i="5"/>
  <c r="S25" i="5"/>
  <c r="O25" i="5"/>
  <c r="K25" i="5"/>
  <c r="X24" i="1" s="1"/>
  <c r="W24" i="5"/>
  <c r="S24" i="5"/>
  <c r="O24" i="5"/>
  <c r="K24" i="5"/>
  <c r="X23" i="1" s="1"/>
  <c r="W23" i="5"/>
  <c r="S23" i="5"/>
  <c r="O23" i="5"/>
  <c r="K23" i="5"/>
  <c r="Y23" i="5" s="1"/>
  <c r="W22" i="5"/>
  <c r="S22" i="5"/>
  <c r="O22" i="5"/>
  <c r="K22" i="5"/>
  <c r="X21" i="1" s="1"/>
  <c r="W21" i="5"/>
  <c r="S21" i="5"/>
  <c r="O21" i="5"/>
  <c r="K21" i="5"/>
  <c r="Y21" i="5" s="1"/>
  <c r="W20" i="5"/>
  <c r="S20" i="5"/>
  <c r="O20" i="5"/>
  <c r="K20" i="5"/>
  <c r="Y20" i="5" s="1"/>
  <c r="W19" i="5"/>
  <c r="S19" i="5"/>
  <c r="O19" i="5"/>
  <c r="K19" i="5"/>
  <c r="Y19" i="5" s="1"/>
  <c r="V15" i="5"/>
  <c r="U15" i="5"/>
  <c r="T15" i="5"/>
  <c r="R15" i="5"/>
  <c r="Q15" i="5"/>
  <c r="S15" i="5" s="1"/>
  <c r="P15" i="5"/>
  <c r="N15" i="5"/>
  <c r="M15" i="5"/>
  <c r="L15" i="5"/>
  <c r="J15" i="5"/>
  <c r="I15" i="5"/>
  <c r="H15" i="5"/>
  <c r="W14" i="5"/>
  <c r="Y14" i="5" s="1"/>
  <c r="S14" i="5"/>
  <c r="O14" i="5"/>
  <c r="K14" i="5"/>
  <c r="W13" i="5"/>
  <c r="S13" i="5"/>
  <c r="O13" i="5"/>
  <c r="X12" i="1" s="1"/>
  <c r="K13" i="5"/>
  <c r="W12" i="5"/>
  <c r="S12" i="5"/>
  <c r="O12" i="5"/>
  <c r="Y12" i="5" s="1"/>
  <c r="K12" i="5"/>
  <c r="W11" i="5"/>
  <c r="S11" i="5"/>
  <c r="O11" i="5"/>
  <c r="Y11" i="5" s="1"/>
  <c r="K11" i="5"/>
  <c r="W10" i="5"/>
  <c r="S10" i="5"/>
  <c r="O10" i="5"/>
  <c r="X9" i="1" s="1"/>
  <c r="K10" i="5"/>
  <c r="W9" i="5"/>
  <c r="S9" i="5"/>
  <c r="O9" i="5"/>
  <c r="X8" i="1" s="1"/>
  <c r="K9" i="5"/>
  <c r="W8" i="5"/>
  <c r="S8" i="5"/>
  <c r="O8" i="5"/>
  <c r="K8" i="5"/>
  <c r="W7" i="5"/>
  <c r="S7" i="5"/>
  <c r="O7" i="5"/>
  <c r="Y7" i="5" s="1"/>
  <c r="K7" i="5"/>
  <c r="X13" i="1"/>
  <c r="X19" i="1"/>
  <c r="Y32" i="5"/>
  <c r="X45" i="1"/>
  <c r="X47" i="1"/>
  <c r="X53" i="1"/>
  <c r="X65" i="1"/>
  <c r="S33" i="5"/>
  <c r="Y39" i="5"/>
  <c r="S42" i="5"/>
  <c r="Y45" i="5"/>
  <c r="S50" i="5"/>
  <c r="Y59" i="5"/>
  <c r="S60" i="5"/>
  <c r="U71" i="5"/>
  <c r="U72" i="5" s="1"/>
  <c r="U75" i="5" s="1"/>
  <c r="Y27" i="5"/>
  <c r="X26" i="1"/>
  <c r="X37" i="1"/>
  <c r="X49" i="1"/>
  <c r="X56" i="1"/>
  <c r="X58" i="1"/>
  <c r="K42" i="5"/>
  <c r="K50" i="5"/>
  <c r="R71" i="5"/>
  <c r="R72" i="5" s="1"/>
  <c r="R75" i="5" s="1"/>
  <c r="D47" i="4"/>
  <c r="D50" i="4"/>
  <c r="D53" i="4"/>
  <c r="O42" i="5"/>
  <c r="Q71" i="5"/>
  <c r="Q72" i="5" s="1"/>
  <c r="Q75" i="5" s="1"/>
  <c r="W33" i="5"/>
  <c r="W42" i="5"/>
  <c r="W50" i="5"/>
  <c r="P71" i="5"/>
  <c r="J36" i="2"/>
  <c r="I36" i="2"/>
  <c r="H36" i="2"/>
  <c r="G36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44" i="4"/>
  <c r="C37" i="4"/>
  <c r="B37" i="4"/>
  <c r="B44" i="4"/>
  <c r="G44" i="2"/>
  <c r="H44" i="2"/>
  <c r="I44" i="2"/>
  <c r="C24" i="4"/>
  <c r="C53" i="4"/>
  <c r="C47" i="4"/>
  <c r="C50" i="4"/>
  <c r="B47" i="4"/>
  <c r="B50" i="4"/>
  <c r="B53" i="4"/>
  <c r="U68" i="1"/>
  <c r="U66" i="1"/>
  <c r="U65" i="1"/>
  <c r="U40" i="1"/>
  <c r="U64" i="1"/>
  <c r="U63" i="1"/>
  <c r="Q68" i="1"/>
  <c r="Q66" i="1"/>
  <c r="Q65" i="1"/>
  <c r="Q40" i="1"/>
  <c r="Q64" i="1"/>
  <c r="Q63" i="1"/>
  <c r="M68" i="1"/>
  <c r="M66" i="1"/>
  <c r="M65" i="1"/>
  <c r="M40" i="1"/>
  <c r="M64" i="1"/>
  <c r="M63" i="1"/>
  <c r="I68" i="1"/>
  <c r="I66" i="1"/>
  <c r="I65" i="1"/>
  <c r="I40" i="1"/>
  <c r="I64" i="1"/>
  <c r="I63" i="1"/>
  <c r="U59" i="1"/>
  <c r="U58" i="1"/>
  <c r="U57" i="1"/>
  <c r="U56" i="1"/>
  <c r="U55" i="1"/>
  <c r="U54" i="1"/>
  <c r="U53" i="1"/>
  <c r="Q59" i="1"/>
  <c r="Q58" i="1"/>
  <c r="Q57" i="1"/>
  <c r="Q56" i="1"/>
  <c r="Q55" i="1"/>
  <c r="Q54" i="1"/>
  <c r="Q53" i="1"/>
  <c r="M59" i="1"/>
  <c r="M58" i="1"/>
  <c r="M57" i="1"/>
  <c r="M56" i="1"/>
  <c r="M55" i="1"/>
  <c r="M54" i="1"/>
  <c r="M53" i="1"/>
  <c r="I59" i="1"/>
  <c r="I58" i="1"/>
  <c r="I57" i="1"/>
  <c r="I56" i="1"/>
  <c r="I55" i="1"/>
  <c r="I54" i="1"/>
  <c r="I53" i="1"/>
  <c r="U49" i="1"/>
  <c r="U48" i="1"/>
  <c r="U47" i="1"/>
  <c r="U46" i="1"/>
  <c r="U45" i="1"/>
  <c r="Q49" i="1"/>
  <c r="Q48" i="1"/>
  <c r="Q47" i="1"/>
  <c r="Q46" i="1"/>
  <c r="Q45" i="1"/>
  <c r="M49" i="1"/>
  <c r="M48" i="1"/>
  <c r="M47" i="1"/>
  <c r="M46" i="1"/>
  <c r="M45" i="1"/>
  <c r="I45" i="1"/>
  <c r="I49" i="1"/>
  <c r="I48" i="1"/>
  <c r="I47" i="1"/>
  <c r="I46" i="1"/>
  <c r="U41" i="1"/>
  <c r="U39" i="1"/>
  <c r="U38" i="1"/>
  <c r="U37" i="1"/>
  <c r="U36" i="1"/>
  <c r="U35" i="1"/>
  <c r="Q41" i="1"/>
  <c r="Q39" i="1"/>
  <c r="Q38" i="1"/>
  <c r="Q37" i="1"/>
  <c r="Q36" i="1"/>
  <c r="Q35" i="1"/>
  <c r="M41" i="1"/>
  <c r="M39" i="1"/>
  <c r="M38" i="1"/>
  <c r="M37" i="1"/>
  <c r="M36" i="1"/>
  <c r="M35" i="1"/>
  <c r="I41" i="1"/>
  <c r="I39" i="1"/>
  <c r="I38" i="1"/>
  <c r="I37" i="1"/>
  <c r="I36" i="1"/>
  <c r="I35" i="1"/>
  <c r="U13" i="1"/>
  <c r="U12" i="1"/>
  <c r="U11" i="1"/>
  <c r="U10" i="1"/>
  <c r="U9" i="1"/>
  <c r="U8" i="1"/>
  <c r="U7" i="1"/>
  <c r="Q13" i="1"/>
  <c r="Q12" i="1"/>
  <c r="Q11" i="1"/>
  <c r="Q10" i="1"/>
  <c r="Q9" i="1"/>
  <c r="Q8" i="1"/>
  <c r="Q7" i="1"/>
  <c r="M13" i="1"/>
  <c r="M12" i="1"/>
  <c r="M11" i="1"/>
  <c r="M10" i="1"/>
  <c r="M9" i="1"/>
  <c r="M8" i="1"/>
  <c r="M7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9" i="1"/>
  <c r="I10" i="1"/>
  <c r="I13" i="1"/>
  <c r="I12" i="1"/>
  <c r="I11" i="1"/>
  <c r="I8" i="1"/>
  <c r="I7" i="1"/>
  <c r="O15" i="5" l="1"/>
  <c r="P72" i="5"/>
  <c r="P75" i="5" s="1"/>
  <c r="Y42" i="5"/>
  <c r="X41" i="1"/>
  <c r="Y36" i="5"/>
  <c r="Y37" i="5"/>
  <c r="Y40" i="5"/>
  <c r="V71" i="5"/>
  <c r="V72" i="5" s="1"/>
  <c r="V75" i="5" s="1"/>
  <c r="S70" i="5"/>
  <c r="S71" i="5" s="1"/>
  <c r="S72" i="5" s="1"/>
  <c r="S75" i="5" s="1"/>
  <c r="O70" i="5"/>
  <c r="O71" i="5" s="1"/>
  <c r="Y69" i="5"/>
  <c r="Y50" i="5"/>
  <c r="X46" i="1"/>
  <c r="X50" i="1" s="1"/>
  <c r="X48" i="1"/>
  <c r="W71" i="5"/>
  <c r="T71" i="5"/>
  <c r="T72" i="5" s="1"/>
  <c r="T75" i="5" s="1"/>
  <c r="Y55" i="5"/>
  <c r="Y60" i="5"/>
  <c r="X57" i="1"/>
  <c r="X54" i="1"/>
  <c r="N71" i="5"/>
  <c r="N72" i="5" s="1"/>
  <c r="N75" i="5" s="1"/>
  <c r="X68" i="1"/>
  <c r="X40" i="1"/>
  <c r="X66" i="1"/>
  <c r="X64" i="1"/>
  <c r="D71" i="5"/>
  <c r="D72" i="5" s="1"/>
  <c r="D75" i="5" s="1"/>
  <c r="X30" i="1"/>
  <c r="X29" i="1"/>
  <c r="Y29" i="5"/>
  <c r="M71" i="5"/>
  <c r="M72" i="5" s="1"/>
  <c r="M75" i="5" s="1"/>
  <c r="Y24" i="5"/>
  <c r="Y22" i="5"/>
  <c r="X25" i="1"/>
  <c r="X22" i="1"/>
  <c r="X20" i="1"/>
  <c r="Y25" i="5"/>
  <c r="X18" i="1"/>
  <c r="W15" i="5"/>
  <c r="Y13" i="5"/>
  <c r="X11" i="1"/>
  <c r="X7" i="1"/>
  <c r="Y8" i="5"/>
  <c r="X10" i="1"/>
  <c r="Y10" i="5"/>
  <c r="Y9" i="5"/>
  <c r="K15" i="5"/>
  <c r="Y15" i="5" s="1"/>
  <c r="U42" i="1"/>
  <c r="W19" i="1"/>
  <c r="Y19" i="1" s="1"/>
  <c r="U32" i="1"/>
  <c r="M69" i="1"/>
  <c r="U14" i="1"/>
  <c r="Q60" i="1"/>
  <c r="M42" i="1"/>
  <c r="M14" i="1"/>
  <c r="I60" i="1"/>
  <c r="Q32" i="1"/>
  <c r="U60" i="1"/>
  <c r="Q14" i="1"/>
  <c r="W9" i="1"/>
  <c r="Y9" i="1" s="1"/>
  <c r="W13" i="1"/>
  <c r="Y13" i="1" s="1"/>
  <c r="W36" i="1"/>
  <c r="Y36" i="1" s="1"/>
  <c r="W58" i="1"/>
  <c r="Y58" i="1" s="1"/>
  <c r="D70" i="1"/>
  <c r="D71" i="1" s="1"/>
  <c r="D75" i="1" s="1"/>
  <c r="U50" i="1"/>
  <c r="Q69" i="1"/>
  <c r="Q50" i="1"/>
  <c r="I32" i="1"/>
  <c r="Q42" i="1"/>
  <c r="I14" i="1"/>
  <c r="W37" i="1"/>
  <c r="Y37" i="1" s="1"/>
  <c r="W46" i="1"/>
  <c r="T70" i="1"/>
  <c r="T71" i="1" s="1"/>
  <c r="T75" i="1" s="1"/>
  <c r="W7" i="1"/>
  <c r="H70" i="1"/>
  <c r="H71" i="1" s="1"/>
  <c r="H75" i="1" s="1"/>
  <c r="I42" i="1"/>
  <c r="F70" i="1"/>
  <c r="F71" i="1" s="1"/>
  <c r="F75" i="1" s="1"/>
  <c r="M60" i="1"/>
  <c r="R70" i="1"/>
  <c r="R71" i="1" s="1"/>
  <c r="R75" i="1" s="1"/>
  <c r="G70" i="1"/>
  <c r="G71" i="1" s="1"/>
  <c r="G75" i="1" s="1"/>
  <c r="I69" i="1"/>
  <c r="W40" i="1"/>
  <c r="P70" i="1"/>
  <c r="P71" i="1" s="1"/>
  <c r="P75" i="1" s="1"/>
  <c r="N70" i="1"/>
  <c r="N71" i="1" s="1"/>
  <c r="N75" i="1" s="1"/>
  <c r="L70" i="1"/>
  <c r="L71" i="1" s="1"/>
  <c r="L75" i="1" s="1"/>
  <c r="M32" i="1"/>
  <c r="K70" i="1"/>
  <c r="K71" i="1" s="1"/>
  <c r="K75" i="1" s="1"/>
  <c r="M50" i="1"/>
  <c r="I50" i="1"/>
  <c r="W23" i="1"/>
  <c r="Y23" i="1" s="1"/>
  <c r="W27" i="1"/>
  <c r="W31" i="1"/>
  <c r="Y31" i="1" s="1"/>
  <c r="W21" i="1"/>
  <c r="Y21" i="1" s="1"/>
  <c r="W25" i="1"/>
  <c r="W29" i="1"/>
  <c r="W35" i="1"/>
  <c r="Y35" i="1" s="1"/>
  <c r="W39" i="1"/>
  <c r="Y39" i="1" s="1"/>
  <c r="W45" i="1"/>
  <c r="Y45" i="1" s="1"/>
  <c r="W48" i="1"/>
  <c r="Y48" i="1" s="1"/>
  <c r="W63" i="1"/>
  <c r="W66" i="1"/>
  <c r="W67" i="1"/>
  <c r="Y67" i="1" s="1"/>
  <c r="W12" i="1"/>
  <c r="Y12" i="1" s="1"/>
  <c r="W18" i="1"/>
  <c r="W22" i="1"/>
  <c r="W26" i="1"/>
  <c r="Y26" i="1" s="1"/>
  <c r="W30" i="1"/>
  <c r="Y30" i="1" s="1"/>
  <c r="W20" i="1"/>
  <c r="W28" i="1"/>
  <c r="Y28" i="1" s="1"/>
  <c r="W11" i="1"/>
  <c r="Y11" i="1" s="1"/>
  <c r="W38" i="1"/>
  <c r="Y38" i="1" s="1"/>
  <c r="W41" i="1"/>
  <c r="Y41" i="1" s="1"/>
  <c r="W49" i="1"/>
  <c r="Y49" i="1" s="1"/>
  <c r="W56" i="1"/>
  <c r="Y56" i="1" s="1"/>
  <c r="W53" i="1"/>
  <c r="Y53" i="1" s="1"/>
  <c r="W54" i="1"/>
  <c r="W59" i="1"/>
  <c r="Y59" i="1" s="1"/>
  <c r="W65" i="1"/>
  <c r="Y65" i="1" s="1"/>
  <c r="W64" i="1"/>
  <c r="W68" i="1"/>
  <c r="W57" i="1"/>
  <c r="Y57" i="1" s="1"/>
  <c r="W55" i="1"/>
  <c r="Y55" i="1" s="1"/>
  <c r="W8" i="1"/>
  <c r="Y8" i="1" s="1"/>
  <c r="W10" i="1"/>
  <c r="W24" i="1"/>
  <c r="Y24" i="1" s="1"/>
  <c r="W47" i="1"/>
  <c r="Y47" i="1" s="1"/>
  <c r="O70" i="1"/>
  <c r="O71" i="1" s="1"/>
  <c r="O75" i="1" s="1"/>
  <c r="S70" i="1"/>
  <c r="S71" i="1" s="1"/>
  <c r="S75" i="1" s="1"/>
  <c r="J70" i="1"/>
  <c r="J71" i="1" s="1"/>
  <c r="J75" i="1" s="1"/>
  <c r="U69" i="1"/>
  <c r="X60" i="1"/>
  <c r="O72" i="5" l="1"/>
  <c r="O75" i="5" s="1"/>
  <c r="X42" i="1"/>
  <c r="W72" i="5"/>
  <c r="W75" i="5" s="1"/>
  <c r="Y46" i="1"/>
  <c r="Y54" i="1"/>
  <c r="Y66" i="1"/>
  <c r="Y68" i="1"/>
  <c r="Y40" i="1"/>
  <c r="Y64" i="1"/>
  <c r="Y22" i="1"/>
  <c r="Y29" i="1"/>
  <c r="Y20" i="1"/>
  <c r="Y18" i="1"/>
  <c r="Y25" i="1"/>
  <c r="Y7" i="1"/>
  <c r="X14" i="1"/>
  <c r="Y10" i="1"/>
  <c r="M70" i="1"/>
  <c r="M71" i="1" s="1"/>
  <c r="M75" i="1" s="1"/>
  <c r="N81" i="1"/>
  <c r="G81" i="1"/>
  <c r="D81" i="1"/>
  <c r="K81" i="1"/>
  <c r="P81" i="1"/>
  <c r="R81" i="1"/>
  <c r="H81" i="1"/>
  <c r="J81" i="1"/>
  <c r="O81" i="1"/>
  <c r="S81" i="1"/>
  <c r="L81" i="1"/>
  <c r="F81" i="1"/>
  <c r="T81" i="1"/>
  <c r="Q70" i="1"/>
  <c r="I70" i="1"/>
  <c r="I71" i="1" s="1"/>
  <c r="I75" i="1" s="1"/>
  <c r="U70" i="1"/>
  <c r="W69" i="1"/>
  <c r="W60" i="1"/>
  <c r="Y60" i="1" s="1"/>
  <c r="W32" i="1"/>
  <c r="W42" i="1"/>
  <c r="Y42" i="1" s="1"/>
  <c r="W50" i="1"/>
  <c r="Y50" i="1" s="1"/>
  <c r="W14" i="1"/>
  <c r="M81" i="1" l="1"/>
  <c r="U81" i="1"/>
  <c r="Q81" i="1"/>
  <c r="I81" i="1"/>
  <c r="U71" i="1"/>
  <c r="U75" i="1" s="1"/>
  <c r="Q71" i="1"/>
  <c r="Q75" i="1" s="1"/>
  <c r="W70" i="1"/>
  <c r="Y14" i="1"/>
  <c r="W71" i="1" l="1"/>
  <c r="W75" i="1" l="1"/>
  <c r="I33" i="5" l="1"/>
  <c r="K28" i="5"/>
  <c r="Y28" i="5" s="1"/>
  <c r="X27" i="1"/>
  <c r="Y27" i="1" s="1"/>
  <c r="J33" i="5"/>
  <c r="H33" i="5"/>
  <c r="K33" i="5" l="1"/>
  <c r="Y33" i="5" s="1"/>
  <c r="X32" i="1"/>
  <c r="Y32" i="1" l="1"/>
  <c r="I70" i="5"/>
  <c r="I71" i="5" s="1"/>
  <c r="I72" i="5" s="1"/>
  <c r="I75" i="5" s="1"/>
  <c r="K63" i="5"/>
  <c r="Y63" i="5" s="1"/>
  <c r="X63" i="1"/>
  <c r="Y63" i="1" s="1"/>
  <c r="H70" i="5"/>
  <c r="J70" i="5"/>
  <c r="J71" i="5" s="1"/>
  <c r="J72" i="5" s="1"/>
  <c r="J75" i="5" s="1"/>
  <c r="K70" i="5" l="1"/>
  <c r="K71" i="5" s="1"/>
  <c r="Y70" i="5"/>
  <c r="H71" i="5"/>
  <c r="H72" i="5" s="1"/>
  <c r="H75" i="5" s="1"/>
  <c r="X69" i="1"/>
  <c r="Y69" i="1" l="1"/>
  <c r="X70" i="1"/>
  <c r="K72" i="5"/>
  <c r="Y71" i="5"/>
  <c r="K75" i="5" l="1"/>
  <c r="Y75" i="5" s="1"/>
  <c r="Y72" i="5"/>
  <c r="Y70" i="1"/>
  <c r="X71" i="1"/>
  <c r="Y71" i="1" l="1"/>
  <c r="X75" i="1"/>
  <c r="Y75" i="1" s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comments2.xml><?xml version="1.0" encoding="utf-8"?>
<comments xmlns="http://schemas.openxmlformats.org/spreadsheetml/2006/main">
  <authors>
    <author>Whitney Jones</author>
  </authors>
  <commentList>
    <comment ref="B17" authorId="0" shapeId="0">
      <text>
        <r>
          <rPr>
            <sz val="9"/>
            <color indexed="81"/>
            <rFont val="Tahoma"/>
            <family val="2"/>
          </rPr>
          <t xml:space="preserve">Deposits, amortized expenses, restricted cash balances, etc. 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 xml:space="preserve">Deferred rent, lease obligations, etc. </t>
        </r>
      </text>
    </comment>
  </commentList>
</comments>
</file>

<file path=xl/sharedStrings.xml><?xml version="1.0" encoding="utf-8"?>
<sst xmlns="http://schemas.openxmlformats.org/spreadsheetml/2006/main" count="292" uniqueCount="190">
  <si>
    <t>Year to Date</t>
  </si>
  <si>
    <t>Actual</t>
  </si>
  <si>
    <t>Budget</t>
  </si>
  <si>
    <t>Variance</t>
  </si>
  <si>
    <t>REVENUE</t>
  </si>
  <si>
    <t>Per Pupil Charter Payments</t>
  </si>
  <si>
    <t>Per Pupil Summer School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</si>
  <si>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</si>
  <si>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</si>
  <si>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</si>
  <si>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</si>
  <si>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</si>
  <si>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</si>
  <si>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REVENUES</t>
  </si>
  <si>
    <t>ORDINARY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</si>
  <si>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</si>
  <si>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</si>
  <si>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</si>
  <si>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</si>
  <si>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</si>
  <si>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</si>
  <si>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</si>
  <si>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</si>
  <si>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</si>
  <si>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</si>
  <si>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</si>
  <si>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</si>
  <si>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</si>
  <si>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</si>
  <si>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</si>
  <si>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</si>
  <si>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</si>
  <si>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</si>
  <si>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</si>
  <si>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</si>
  <si>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</si>
  <si>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</si>
  <si>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</si>
  <si>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</si>
  <si>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</si>
  <si>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</si>
  <si>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</si>
  <si>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</si>
  <si>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</si>
  <si>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</si>
  <si>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</si>
  <si>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</si>
  <si>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</si>
  <si>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</si>
  <si>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</si>
  <si>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</si>
  <si>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</si>
  <si>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</si>
  <si>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</si>
  <si>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</si>
  <si>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</si>
  <si>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</si>
  <si>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</si>
  <si>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</si>
  <si>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</si>
  <si>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</si>
  <si>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</si>
  <si>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</si>
  <si>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</si>
  <si>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</si>
  <si>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</si>
  <si>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NET INCOME</t>
  </si>
  <si>
    <t>Actuals</t>
  </si>
  <si>
    <t>Interest Expense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</si>
  <si>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</si>
  <si>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</si>
  <si>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</si>
  <si>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</si>
  <si>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</si>
  <si>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</si>
  <si>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</si>
  <si>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</si>
  <si>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</si>
  <si>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</si>
  <si>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</si>
  <si>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</si>
  <si>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</si>
  <si>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</si>
  <si>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</si>
  <si>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</si>
  <si>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</si>
  <si>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</si>
  <si>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</si>
  <si>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</si>
  <si>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</si>
  <si>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</si>
  <si>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</si>
  <si>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</si>
  <si>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</si>
  <si>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</si>
  <si>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</si>
  <si>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</si>
  <si>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</si>
  <si>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</si>
  <si>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</si>
  <si>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</si>
  <si>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</si>
  <si>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</si>
  <si>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</si>
  <si>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</si>
  <si>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</si>
  <si>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</si>
  <si>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</si>
  <si>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</si>
  <si>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</si>
  <si>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</si>
  <si>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</si>
  <si>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</si>
  <si>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</si>
  <si>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</si>
  <si>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</si>
  <si>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</si>
  <si>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</si>
  <si>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</si>
  <si>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</si>
  <si>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</si>
  <si>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</si>
  <si>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</si>
  <si>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</si>
  <si>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</si>
  <si>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</si>
  <si>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</si>
  <si>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</si>
  <si>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</si>
  <si>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</si>
  <si>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</si>
  <si>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Current maturities of long-term debt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</si>
  <si>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</si>
  <si>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</si>
  <si>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</si>
  <si>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</si>
  <si>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</si>
  <si>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</si>
  <si>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</si>
  <si>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</si>
  <si>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</si>
  <si>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</si>
  <si>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</si>
  <si>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</si>
  <si>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</si>
  <si>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</si>
  <si>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</si>
  <si>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</si>
  <si>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</si>
  <si>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</si>
  <si>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</si>
  <si>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</si>
  <si>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</si>
  <si>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</si>
  <si>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</si>
  <si>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</si>
  <si>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</si>
  <si>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</si>
  <si>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</si>
  <si>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</si>
  <si>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</si>
  <si>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Administrative Fee (to PCSB)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</si>
  <si>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</si>
  <si>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</si>
  <si>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</si>
  <si>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</si>
  <si>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</si>
  <si>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</si>
  <si>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</si>
  <si>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Enter Period</t>
  </si>
  <si>
    <t>Depreciation (Facility)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</si>
  <si>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</si>
  <si>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</si>
  <si>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</si>
  <si>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</si>
  <si>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</si>
  <si>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</si>
  <si>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</si>
  <si>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</si>
  <si>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</si>
  <si>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</si>
  <si>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</si>
  <si>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</si>
  <si>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</si>
  <si>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</si>
  <si>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Enter School Name: Eagle Academy PCS</t>
  </si>
  <si>
    <t xml:space="preserve">Enter School Contact Name: Joe M. Smith, CFO &amp; Melissa Hammett, Compliance Officer </t>
  </si>
  <si>
    <t>Enter School Contact Email: jsmith@eagleacademypcs.org &amp; mhammett@eagleacademypcs.org</t>
  </si>
  <si>
    <t>Enter School Contact Phone Number: 202-554-8505 Ext. 505 or Ext. 503</t>
  </si>
  <si>
    <t>Enter Fiscal Year: 2017-2018SY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</si>
</sst>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#,##0.0000_);[Red]\(#,##0.0000\)"/>
    <numFmt numFmtId="168" formatCode="0.0000%"/>
    <numFmt numFmtId="169" formatCode="#,##0.00\d_);[Red]\(#,##0.00\d\)"/>
    <numFmt numFmtId="170" formatCode="#,##0.00\x_);[Red]\(#,##0.00\x\)"/>
    <numFmt numFmtId="171" formatCode="#,##0.00%_);[Red]\(#,##0.00%\)"/>
    <numFmt numFmtId="172" formatCode="[$USD]\ #,##0.00_);[Red]\([$USD]\ #,##0.00\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9"/>
      <name val="Times New Roman"/>
      <family val="1"/>
    </font>
    <font>
      <sz val="9"/>
      <color indexed="10"/>
      <name val="Times New Roman"/>
      <family val="1"/>
    </font>
    <font>
      <b/>
      <sz val="9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6" fillId="0" borderId="0" applyFill="0" applyBorder="0" applyProtection="0"/>
    <xf numFmtId="168" fontId="36" fillId="0" borderId="0" applyFill="0" applyBorder="0" applyProtection="0"/>
    <xf numFmtId="169" fontId="37" fillId="0" borderId="0" applyFill="0" applyBorder="0" applyProtection="0"/>
    <xf numFmtId="170" fontId="37" fillId="0" borderId="0" applyFill="0" applyBorder="0" applyProtection="0"/>
    <xf numFmtId="40" fontId="37" fillId="0" borderId="0" applyFill="0" applyBorder="0" applyProtection="0"/>
    <xf numFmtId="171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9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0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1" fontId="36" fillId="0" borderId="0" applyFill="0" applyBorder="0" applyProtection="0"/>
    <xf numFmtId="0" fontId="36" fillId="0" borderId="0" applyNumberFormat="0" applyFill="0" applyBorder="0" applyProtection="0"/>
    <xf numFmtId="172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36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0" fontId="22" fillId="0" borderId="3" xfId="2" applyFont="1" applyBorder="1"/>
    <xf numFmtId="165" fontId="22" fillId="0" borderId="3" xfId="2" applyNumberFormat="1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165" fontId="3" fillId="2" borderId="24" xfId="1" applyNumberFormat="1" applyFont="1" applyFill="1" applyBorder="1"/>
    <xf numFmtId="1" fontId="3" fillId="0" borderId="0" xfId="29" applyNumberFormat="1" applyFont="1" applyFill="1" applyAlignment="1">
      <alignment horizontal="center"/>
    </xf>
    <xf numFmtId="1" fontId="22" fillId="0" borderId="0" xfId="28" applyNumberFormat="1" applyFont="1" applyFill="1" applyAlignment="1">
      <alignment horizontal="center"/>
    </xf>
    <xf numFmtId="1" fontId="22" fillId="0" borderId="0" xfId="30" applyNumberFormat="1" applyFont="1" applyFill="1" applyAlignment="1">
      <alignment horizontal="center"/>
    </xf>
    <xf numFmtId="1" fontId="24" fillId="0" borderId="0" xfId="28" applyNumberFormat="1" applyFont="1" applyFill="1" applyAlignment="1">
      <alignment horizontal="center"/>
    </xf>
    <xf numFmtId="1" fontId="22" fillId="0" borderId="24" xfId="28" applyNumberFormat="1" applyFont="1" applyFill="1" applyBorder="1" applyAlignment="1">
      <alignment horizontal="center" wrapText="1"/>
    </xf>
    <xf numFmtId="1" fontId="3" fillId="0" borderId="0" xfId="28" applyNumberFormat="1" applyFont="1" applyFill="1" applyBorder="1" applyAlignment="1">
      <alignment horizontal="center" shrinkToFit="1"/>
    </xf>
    <xf numFmtId="165" fontId="67" fillId="2" borderId="4" xfId="1" applyNumberFormat="1" applyFont="1" applyFill="1" applyBorder="1" applyAlignment="1">
      <alignment horizontal="center"/>
    </xf>
    <xf numFmtId="165" fontId="67" fillId="0" borderId="0" xfId="1" applyNumberFormat="1" applyFont="1" applyFill="1" applyBorder="1" applyAlignment="1">
      <alignment horizontal="center"/>
    </xf>
    <xf numFmtId="0" fontId="68" fillId="0" borderId="0" xfId="2" applyFont="1" applyBorder="1"/>
    <xf numFmtId="165" fontId="67" fillId="0" borderId="0" xfId="2" applyNumberFormat="1" applyFont="1"/>
    <xf numFmtId="0" fontId="67" fillId="0" borderId="0" xfId="2" applyFont="1"/>
    <xf numFmtId="165" fontId="67" fillId="0" borderId="2" xfId="2" applyNumberFormat="1" applyFont="1" applyBorder="1"/>
    <xf numFmtId="43" fontId="69" fillId="0" borderId="3" xfId="1" applyFont="1" applyFill="1" applyBorder="1"/>
    <xf numFmtId="43" fontId="69" fillId="0" borderId="0" xfId="1" applyFont="1" applyFill="1" applyBorder="1"/>
    <xf numFmtId="43" fontId="68" fillId="0" borderId="0" xfId="1" applyFont="1" applyBorder="1"/>
    <xf numFmtId="43" fontId="67" fillId="0" borderId="0" xfId="1" applyFont="1"/>
    <xf numFmtId="5" fontId="69" fillId="0" borderId="0" xfId="2" applyNumberFormat="1" applyFont="1" applyBorder="1"/>
    <xf numFmtId="5" fontId="69" fillId="0" borderId="0" xfId="2" applyNumberFormat="1" applyFont="1" applyFill="1" applyBorder="1"/>
    <xf numFmtId="5" fontId="67" fillId="0" borderId="0" xfId="2" applyNumberFormat="1" applyFont="1" applyFill="1" applyBorder="1"/>
    <xf numFmtId="0" fontId="67" fillId="0" borderId="0" xfId="2" applyFont="1" applyFill="1" applyBorder="1"/>
    <xf numFmtId="165" fontId="67" fillId="2" borderId="4" xfId="1" applyNumberFormat="1" applyFont="1" applyFill="1" applyBorder="1"/>
    <xf numFmtId="165" fontId="67" fillId="0" borderId="0" xfId="1" applyNumberFormat="1" applyFont="1" applyFill="1" applyBorder="1"/>
    <xf numFmtId="165" fontId="67" fillId="0" borderId="0" xfId="1" applyNumberFormat="1" applyFont="1" applyBorder="1"/>
    <xf numFmtId="165" fontId="69" fillId="0" borderId="3" xfId="2" applyNumberFormat="1" applyFont="1" applyFill="1" applyBorder="1"/>
    <xf numFmtId="165" fontId="69" fillId="0" borderId="0" xfId="2" applyNumberFormat="1" applyFont="1" applyFill="1" applyBorder="1"/>
    <xf numFmtId="0" fontId="67" fillId="0" borderId="0" xfId="2" applyFont="1" applyBorder="1"/>
    <xf numFmtId="165" fontId="69" fillId="0" borderId="3" xfId="2" applyNumberFormat="1" applyFont="1" applyBorder="1"/>
    <xf numFmtId="165" fontId="69" fillId="0" borderId="1" xfId="2" applyNumberFormat="1" applyFont="1" applyBorder="1"/>
    <xf numFmtId="165" fontId="69" fillId="0" borderId="2" xfId="2" applyNumberFormat="1" applyFont="1" applyFill="1" applyBorder="1"/>
    <xf numFmtId="44" fontId="69" fillId="0" borderId="3" xfId="980" applyFont="1" applyFill="1" applyBorder="1"/>
    <xf numFmtId="44" fontId="69" fillId="0" borderId="0" xfId="980" applyFont="1" applyFill="1" applyBorder="1"/>
    <xf numFmtId="44" fontId="68" fillId="0" borderId="0" xfId="980" applyFont="1" applyBorder="1"/>
    <xf numFmtId="44" fontId="67" fillId="0" borderId="0" xfId="980" applyFont="1"/>
    <xf numFmtId="0" fontId="67" fillId="0" borderId="0" xfId="2" applyFont="1" applyFill="1"/>
    <xf numFmtId="43" fontId="67" fillId="2" borderId="4" xfId="1" applyFont="1" applyFill="1" applyBorder="1"/>
    <xf numFmtId="1" fontId="22" fillId="0" borderId="24" xfId="28" applyNumberFormat="1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22" fillId="0" borderId="24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1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/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6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6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" name="AutoShape 8" descr="Image result for dc pcsb"/>
        <xdr:cNvSpPr>
          <a:spLocks noChangeAspect="1" noChangeArrowheads="1"/>
        </xdr:cNvSpPr>
      </xdr:nvSpPr>
      <xdr:spPr bwMode="auto">
        <a:xfrm>
          <a:off x="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" name="AutoShape 8" descr="Image result for dc pcsb"/>
        <xdr:cNvSpPr>
          <a:spLocks noChangeAspect="1" noChangeArrowheads="1"/>
        </xdr:cNvSpPr>
      </xdr:nvSpPr>
      <xdr:spPr bwMode="auto">
        <a:xfrm>
          <a:off x="0" y="11734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view="pageBreakPreview" zoomScale="115" zoomScaleSheetLayoutView="115" workbookViewId="0">
      <selection activeCell="A3" sqref="A3"/>
    </sheetView>
  </sheetViews>
  <sheetFormatPr defaultColWidth="9.109375" defaultRowHeight="13.2" x14ac:dyDescent="0.25"/>
  <cols>
    <col min="1" max="1" width="75.5546875" style="64" bestFit="1" customWidth="1"/>
    <col min="2" max="3" width="9.109375" style="64"/>
    <col min="4" max="4" width="52.44140625" style="64" customWidth="1"/>
    <col min="5" max="16384" width="9.109375" style="64"/>
  </cols>
  <sheetData>
    <row r="1" spans="1:1" x14ac:dyDescent="0.25">
      <c r="A1" s="63" t="s">
        <v>168</v>
      </c>
    </row>
    <row r="2" spans="1:1" x14ac:dyDescent="0.25">
      <c r="A2" s="65" t="s">
        <v>185</v>
      </c>
    </row>
    <row r="4" spans="1:1" x14ac:dyDescent="0.25">
      <c r="A4" s="65" t="s">
        <v>186</v>
      </c>
    </row>
    <row r="5" spans="1:1" x14ac:dyDescent="0.25">
      <c r="A5" s="65" t="s">
        <v>187</v>
      </c>
    </row>
    <row r="6" spans="1:1" x14ac:dyDescent="0.25">
      <c r="A6" s="65" t="s">
        <v>188</v>
      </c>
    </row>
    <row r="8" spans="1:1" x14ac:dyDescent="0.25">
      <c r="A8" s="65" t="s">
        <v>189</v>
      </c>
    </row>
    <row r="9" spans="1:1" x14ac:dyDescent="0.25">
      <c r="A9" s="65" t="s">
        <v>169</v>
      </c>
    </row>
  </sheetData>
  <pageMargins left="0.7" right="0.7" top="0.75" bottom="0.75" header="0.3" footer="0.3"/>
  <pageSetup paperSize="125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topLeftCell="A37" zoomScaleNormal="115" zoomScaleSheetLayoutView="100" zoomScalePageLayoutView="115" workbookViewId="0">
      <selection activeCell="L55" sqref="L55"/>
    </sheetView>
  </sheetViews>
  <sheetFormatPr defaultColWidth="7.44140625" defaultRowHeight="13.2" x14ac:dyDescent="0.25"/>
  <cols>
    <col min="1" max="1" width="31.44140625" style="3" customWidth="1"/>
    <col min="2" max="2" width="26.44140625" style="96" customWidth="1"/>
    <col min="3" max="3" width="15.6640625" style="96" customWidth="1"/>
    <col min="4" max="4" width="15.6640625" style="31" customWidth="1"/>
    <col min="5" max="5" width="12" style="3" bestFit="1" customWidth="1"/>
    <col min="6" max="6" width="11.109375" style="3" bestFit="1" customWidth="1"/>
    <col min="7" max="16384" width="7.44140625" style="3"/>
  </cols>
  <sheetData>
    <row r="1" spans="1:4" x14ac:dyDescent="0.25">
      <c r="A1" s="66" t="str">
        <f>'Cover Sheet'!A2</f>
        <v>Enter School Name: Eagle Academy PCS</v>
      </c>
    </row>
    <row r="2" spans="1:4" x14ac:dyDescent="0.25">
      <c r="A2" s="3" t="str">
        <f>'Cover Sheet'!A8&amp;" Enrollment Data"</f>
        <v>Enter Fiscal Year: 2017-2018SY Enrollment Data</v>
      </c>
    </row>
    <row r="3" spans="1:4" x14ac:dyDescent="0.25">
      <c r="A3" s="13"/>
      <c r="B3" s="97"/>
      <c r="C3" s="98"/>
      <c r="D3" s="14"/>
    </row>
    <row r="4" spans="1:4" ht="31.5" customHeight="1" x14ac:dyDescent="0.25">
      <c r="A4" s="132" t="s">
        <v>69</v>
      </c>
      <c r="B4" s="131" t="s">
        <v>112</v>
      </c>
      <c r="C4" s="131" t="s">
        <v>154</v>
      </c>
      <c r="D4" s="134" t="s">
        <v>153</v>
      </c>
    </row>
    <row r="5" spans="1:4" ht="16.5" customHeight="1" x14ac:dyDescent="0.25">
      <c r="A5" s="133"/>
      <c r="B5" s="131"/>
      <c r="C5" s="131"/>
      <c r="D5" s="134"/>
    </row>
    <row r="6" spans="1:4" ht="12.75" customHeight="1" x14ac:dyDescent="0.25">
      <c r="A6" s="8" t="s">
        <v>70</v>
      </c>
      <c r="B6" s="32">
        <v>160</v>
      </c>
      <c r="C6" s="32">
        <v>160</v>
      </c>
      <c r="D6" s="32"/>
    </row>
    <row r="7" spans="1:4" ht="12.75" customHeight="1" x14ac:dyDescent="0.25">
      <c r="A7" s="8" t="s">
        <v>71</v>
      </c>
      <c r="B7" s="32">
        <v>197</v>
      </c>
      <c r="C7" s="32">
        <v>197</v>
      </c>
      <c r="D7" s="32"/>
    </row>
    <row r="8" spans="1:4" ht="12.75" customHeight="1" x14ac:dyDescent="0.25">
      <c r="A8" s="8" t="s">
        <v>72</v>
      </c>
      <c r="B8" s="32">
        <v>174</v>
      </c>
      <c r="C8" s="32">
        <v>174</v>
      </c>
      <c r="D8" s="32"/>
    </row>
    <row r="9" spans="1:4" ht="12.75" customHeight="1" x14ac:dyDescent="0.25">
      <c r="A9" s="8" t="s">
        <v>73</v>
      </c>
      <c r="B9" s="32">
        <v>139</v>
      </c>
      <c r="C9" s="32">
        <v>140</v>
      </c>
      <c r="D9" s="32"/>
    </row>
    <row r="10" spans="1:4" ht="12.75" customHeight="1" x14ac:dyDescent="0.25">
      <c r="A10" s="8" t="s">
        <v>74</v>
      </c>
      <c r="B10" s="32">
        <v>120</v>
      </c>
      <c r="C10" s="32">
        <v>121</v>
      </c>
      <c r="D10" s="32"/>
    </row>
    <row r="11" spans="1:4" ht="12.75" customHeight="1" x14ac:dyDescent="0.25">
      <c r="A11" s="8" t="s">
        <v>75</v>
      </c>
      <c r="B11" s="32">
        <v>90</v>
      </c>
      <c r="C11" s="32">
        <v>98</v>
      </c>
      <c r="D11" s="32"/>
    </row>
    <row r="12" spans="1:4" ht="12.75" customHeight="1" x14ac:dyDescent="0.25">
      <c r="A12" s="8" t="s">
        <v>76</v>
      </c>
      <c r="B12" s="32"/>
      <c r="C12" s="32"/>
      <c r="D12" s="32"/>
    </row>
    <row r="13" spans="1:4" ht="12.75" customHeight="1" x14ac:dyDescent="0.25">
      <c r="A13" s="8" t="s">
        <v>77</v>
      </c>
      <c r="B13" s="32"/>
      <c r="C13" s="32"/>
      <c r="D13" s="32"/>
    </row>
    <row r="14" spans="1:4" ht="12.75" customHeight="1" x14ac:dyDescent="0.25">
      <c r="A14" s="9" t="s">
        <v>78</v>
      </c>
      <c r="B14" s="32"/>
      <c r="C14" s="32"/>
      <c r="D14" s="32"/>
    </row>
    <row r="15" spans="1:4" ht="12.75" customHeight="1" x14ac:dyDescent="0.25">
      <c r="A15" s="9" t="s">
        <v>79</v>
      </c>
      <c r="B15" s="32"/>
      <c r="C15" s="32"/>
      <c r="D15" s="32"/>
    </row>
    <row r="16" spans="1:4" ht="12.75" customHeight="1" x14ac:dyDescent="0.25">
      <c r="A16" s="9" t="s">
        <v>80</v>
      </c>
      <c r="B16" s="32"/>
      <c r="C16" s="32"/>
      <c r="D16" s="32"/>
    </row>
    <row r="17" spans="1:4" ht="12.75" customHeight="1" x14ac:dyDescent="0.25">
      <c r="A17" s="8" t="s">
        <v>81</v>
      </c>
      <c r="B17" s="32"/>
      <c r="C17" s="32"/>
      <c r="D17" s="32"/>
    </row>
    <row r="18" spans="1:4" ht="12.75" customHeight="1" x14ac:dyDescent="0.25">
      <c r="A18" s="8" t="s">
        <v>82</v>
      </c>
      <c r="B18" s="32"/>
      <c r="C18" s="32"/>
      <c r="D18" s="32"/>
    </row>
    <row r="19" spans="1:4" ht="12.75" customHeight="1" x14ac:dyDescent="0.25">
      <c r="A19" s="8" t="s">
        <v>83</v>
      </c>
      <c r="B19" s="32"/>
      <c r="C19" s="32"/>
      <c r="D19" s="32"/>
    </row>
    <row r="20" spans="1:4" ht="12.75" customHeight="1" x14ac:dyDescent="0.25">
      <c r="A20" s="8" t="s">
        <v>84</v>
      </c>
      <c r="B20" s="32"/>
      <c r="C20" s="32"/>
      <c r="D20" s="32"/>
    </row>
    <row r="21" spans="1:4" ht="12.75" customHeight="1" x14ac:dyDescent="0.25">
      <c r="A21" s="8" t="s">
        <v>85</v>
      </c>
      <c r="B21" s="32"/>
      <c r="C21" s="32"/>
      <c r="D21" s="32"/>
    </row>
    <row r="22" spans="1:4" ht="12.75" customHeight="1" x14ac:dyDescent="0.25">
      <c r="A22" s="8" t="s">
        <v>86</v>
      </c>
      <c r="B22" s="32"/>
      <c r="C22" s="32"/>
      <c r="D22" s="32"/>
    </row>
    <row r="23" spans="1:4" ht="13.5" customHeight="1" x14ac:dyDescent="0.25">
      <c r="A23" s="9" t="s">
        <v>87</v>
      </c>
      <c r="B23" s="32"/>
      <c r="C23" s="32"/>
      <c r="D23" s="32"/>
    </row>
    <row r="24" spans="1:4" x14ac:dyDescent="0.25">
      <c r="A24" s="15" t="s">
        <v>88</v>
      </c>
      <c r="B24" s="12">
        <f>SUM(B6:B23)</f>
        <v>880</v>
      </c>
      <c r="C24" s="12">
        <f>SUM(C6:C23)</f>
        <v>890</v>
      </c>
      <c r="D24" s="12">
        <f>SUM(D6:D23)</f>
        <v>0</v>
      </c>
    </row>
    <row r="25" spans="1:4" x14ac:dyDescent="0.25">
      <c r="A25" s="16"/>
      <c r="B25" s="99"/>
      <c r="C25" s="10"/>
      <c r="D25" s="10"/>
    </row>
    <row r="26" spans="1:4" ht="26.4" x14ac:dyDescent="0.25">
      <c r="A26" s="15" t="s">
        <v>89</v>
      </c>
      <c r="B26" s="100" t="str">
        <f>B4</f>
        <v>Previous Year's Enrollment</v>
      </c>
      <c r="C26" s="100" t="str">
        <f>C4</f>
        <v>Budgeted Enrollment</v>
      </c>
      <c r="D26" s="17" t="str">
        <f>D4</f>
        <v>Audited Enrollment</v>
      </c>
    </row>
    <row r="27" spans="1:4" ht="20.25" customHeight="1" x14ac:dyDescent="0.25">
      <c r="A27" s="8" t="s">
        <v>90</v>
      </c>
      <c r="B27" s="32"/>
      <c r="C27" s="32"/>
      <c r="D27" s="32"/>
    </row>
    <row r="28" spans="1:4" ht="12.75" customHeight="1" x14ac:dyDescent="0.25">
      <c r="A28" s="8" t="s">
        <v>91</v>
      </c>
      <c r="B28" s="32"/>
      <c r="C28" s="32"/>
      <c r="D28" s="32"/>
    </row>
    <row r="29" spans="1:4" ht="12.75" customHeight="1" x14ac:dyDescent="0.25">
      <c r="A29" s="8" t="s">
        <v>92</v>
      </c>
      <c r="B29" s="32"/>
      <c r="C29" s="32"/>
      <c r="D29" s="32"/>
    </row>
    <row r="30" spans="1:4" ht="12.75" customHeight="1" x14ac:dyDescent="0.25">
      <c r="A30" s="8" t="s">
        <v>93</v>
      </c>
      <c r="B30" s="32"/>
      <c r="C30" s="32"/>
      <c r="D30" s="32"/>
    </row>
    <row r="31" spans="1:4" ht="13.5" customHeight="1" x14ac:dyDescent="0.25">
      <c r="A31" s="15" t="s">
        <v>94</v>
      </c>
      <c r="B31" s="12">
        <f>SUM(B27:B30)</f>
        <v>0</v>
      </c>
      <c r="C31" s="12">
        <f>SUM(C27:C30)</f>
        <v>0</v>
      </c>
      <c r="D31" s="12">
        <f>SUM(D27:D30)</f>
        <v>0</v>
      </c>
    </row>
    <row r="32" spans="1:4" ht="13.5" customHeight="1" x14ac:dyDescent="0.25">
      <c r="A32" s="18"/>
      <c r="B32" s="10"/>
      <c r="C32" s="10"/>
      <c r="D32" s="10"/>
    </row>
    <row r="33" spans="1:6" ht="13.8" x14ac:dyDescent="0.3">
      <c r="A33" s="19"/>
      <c r="B33" s="10"/>
      <c r="C33" s="10"/>
      <c r="D33" s="10"/>
    </row>
    <row r="34" spans="1:6" ht="32.25" customHeight="1" x14ac:dyDescent="0.25">
      <c r="A34" s="11" t="s">
        <v>95</v>
      </c>
      <c r="B34" s="100" t="str">
        <f>B26</f>
        <v>Previous Year's Enrollment</v>
      </c>
      <c r="C34" s="100" t="str">
        <f>C26</f>
        <v>Budgeted Enrollment</v>
      </c>
      <c r="D34" s="17" t="str">
        <f>D26</f>
        <v>Audited Enrollment</v>
      </c>
    </row>
    <row r="35" spans="1:6" ht="21.75" customHeight="1" x14ac:dyDescent="0.25">
      <c r="A35" s="11" t="s">
        <v>96</v>
      </c>
      <c r="B35" s="33"/>
      <c r="C35" s="33"/>
      <c r="D35" s="33"/>
    </row>
    <row r="36" spans="1:6" x14ac:dyDescent="0.25">
      <c r="A36" s="18"/>
      <c r="B36" s="10"/>
      <c r="C36" s="10"/>
      <c r="D36" s="10"/>
    </row>
    <row r="37" spans="1:6" ht="12.75" customHeight="1" x14ac:dyDescent="0.25">
      <c r="A37" s="11" t="s">
        <v>97</v>
      </c>
      <c r="B37" s="100" t="str">
        <f>B34</f>
        <v>Previous Year's Enrollment</v>
      </c>
      <c r="C37" s="100" t="str">
        <f>C34</f>
        <v>Budgeted Enrollment</v>
      </c>
      <c r="D37" s="17" t="str">
        <f>D34</f>
        <v>Audited Enrollment</v>
      </c>
    </row>
    <row r="38" spans="1:6" ht="12.75" customHeight="1" x14ac:dyDescent="0.25">
      <c r="A38" s="7" t="s">
        <v>98</v>
      </c>
      <c r="B38" s="32"/>
      <c r="C38" s="32"/>
      <c r="D38" s="32"/>
    </row>
    <row r="39" spans="1:6" ht="12.75" customHeight="1" x14ac:dyDescent="0.25">
      <c r="A39" s="7" t="s">
        <v>99</v>
      </c>
      <c r="B39" s="32"/>
      <c r="C39" s="32"/>
      <c r="D39" s="32"/>
    </row>
    <row r="40" spans="1:6" ht="12.75" customHeight="1" x14ac:dyDescent="0.25">
      <c r="A40" s="7" t="s">
        <v>100</v>
      </c>
      <c r="B40" s="32"/>
      <c r="C40" s="32"/>
      <c r="D40" s="32"/>
      <c r="F40" s="4"/>
    </row>
    <row r="41" spans="1:6" ht="12.75" customHeight="1" x14ac:dyDescent="0.25">
      <c r="A41" s="7" t="s">
        <v>101</v>
      </c>
      <c r="B41" s="32"/>
      <c r="C41" s="32"/>
      <c r="D41" s="32"/>
      <c r="F41" s="4"/>
    </row>
    <row r="42" spans="1:6" ht="13.5" customHeight="1" x14ac:dyDescent="0.25">
      <c r="A42" s="20" t="s">
        <v>102</v>
      </c>
      <c r="B42" s="12">
        <f>SUM(B38:B41)</f>
        <v>0</v>
      </c>
      <c r="C42" s="12">
        <f>SUM(C38:C41)</f>
        <v>0</v>
      </c>
      <c r="D42" s="12">
        <f>SUM(D38:D41)</f>
        <v>0</v>
      </c>
      <c r="F42" s="4"/>
    </row>
    <row r="43" spans="1:6" ht="13.5" customHeight="1" x14ac:dyDescent="0.25">
      <c r="A43" s="16"/>
      <c r="B43" s="10"/>
      <c r="C43" s="21"/>
      <c r="D43" s="21"/>
      <c r="F43" s="4"/>
    </row>
    <row r="44" spans="1:6" ht="26.4" x14ac:dyDescent="0.25">
      <c r="A44" s="22" t="s">
        <v>103</v>
      </c>
      <c r="B44" s="100" t="str">
        <f>B34</f>
        <v>Previous Year's Enrollment</v>
      </c>
      <c r="C44" s="100" t="str">
        <f>C34</f>
        <v>Budgeted Enrollment</v>
      </c>
      <c r="D44" s="17" t="str">
        <f>D34</f>
        <v>Audited Enrollment</v>
      </c>
      <c r="F44" s="4"/>
    </row>
    <row r="45" spans="1:6" ht="13.5" customHeight="1" x14ac:dyDescent="0.25">
      <c r="A45" s="11" t="s">
        <v>104</v>
      </c>
      <c r="B45" s="33"/>
      <c r="C45" s="33"/>
      <c r="D45" s="33"/>
      <c r="F45" s="4"/>
    </row>
    <row r="46" spans="1:6" ht="13.5" customHeight="1" x14ac:dyDescent="0.25">
      <c r="A46" s="18"/>
      <c r="B46" s="10"/>
      <c r="C46" s="23"/>
      <c r="D46" s="23"/>
      <c r="F46" s="4"/>
    </row>
    <row r="47" spans="1:6" ht="12.75" customHeight="1" x14ac:dyDescent="0.25">
      <c r="A47" s="7" t="s">
        <v>105</v>
      </c>
      <c r="B47" s="100" t="str">
        <f>B44</f>
        <v>Previous Year's Enrollment</v>
      </c>
      <c r="C47" s="100" t="str">
        <f>C44</f>
        <v>Budgeted Enrollment</v>
      </c>
      <c r="D47" s="17" t="str">
        <f>D44</f>
        <v>Audited Enrollment</v>
      </c>
      <c r="F47" s="4"/>
    </row>
    <row r="48" spans="1:6" ht="13.5" customHeight="1" x14ac:dyDescent="0.25">
      <c r="A48" s="11" t="s">
        <v>105</v>
      </c>
      <c r="B48" s="33"/>
      <c r="C48" s="33"/>
      <c r="D48" s="33"/>
      <c r="F48" s="4"/>
    </row>
    <row r="49" spans="1:6" x14ac:dyDescent="0.25">
      <c r="A49" s="18"/>
      <c r="B49" s="10"/>
      <c r="C49" s="23"/>
      <c r="D49" s="23"/>
      <c r="F49" s="4"/>
    </row>
    <row r="50" spans="1:6" ht="12.75" customHeight="1" x14ac:dyDescent="0.25">
      <c r="A50" s="11" t="s">
        <v>151</v>
      </c>
      <c r="B50" s="100" t="str">
        <f>B47</f>
        <v>Previous Year's Enrollment</v>
      </c>
      <c r="C50" s="100" t="str">
        <f>C47</f>
        <v>Budgeted Enrollment</v>
      </c>
      <c r="D50" s="17" t="str">
        <f>D47</f>
        <v>Audited Enrollment</v>
      </c>
      <c r="F50" s="4"/>
    </row>
    <row r="51" spans="1:6" ht="13.5" customHeight="1" x14ac:dyDescent="0.25">
      <c r="A51" s="11" t="s">
        <v>152</v>
      </c>
      <c r="B51" s="33">
        <v>569</v>
      </c>
      <c r="C51" s="33">
        <v>569</v>
      </c>
      <c r="D51" s="33"/>
      <c r="F51" s="4"/>
    </row>
    <row r="52" spans="1:6" x14ac:dyDescent="0.25">
      <c r="A52" s="24"/>
      <c r="B52" s="25"/>
      <c r="C52" s="25"/>
      <c r="D52" s="25"/>
      <c r="F52" s="4"/>
    </row>
    <row r="53" spans="1:6" ht="26.4" x14ac:dyDescent="0.25">
      <c r="A53" s="11" t="s">
        <v>106</v>
      </c>
      <c r="B53" s="100" t="str">
        <f>B44</f>
        <v>Previous Year's Enrollment</v>
      </c>
      <c r="C53" s="100" t="str">
        <f>C44</f>
        <v>Budgeted Enrollment</v>
      </c>
      <c r="D53" s="17" t="str">
        <f>D44</f>
        <v>Audited Enrollment</v>
      </c>
      <c r="F53" s="4"/>
    </row>
    <row r="54" spans="1:6" ht="12.75" customHeight="1" x14ac:dyDescent="0.25">
      <c r="A54" s="7" t="s">
        <v>107</v>
      </c>
      <c r="B54" s="32">
        <v>55</v>
      </c>
      <c r="C54" s="32">
        <v>62</v>
      </c>
      <c r="D54" s="32"/>
      <c r="F54" s="4"/>
    </row>
    <row r="55" spans="1:6" ht="12.75" customHeight="1" x14ac:dyDescent="0.25">
      <c r="A55" s="7" t="s">
        <v>108</v>
      </c>
      <c r="B55" s="32">
        <v>43</v>
      </c>
      <c r="C55" s="32">
        <v>43</v>
      </c>
      <c r="D55" s="32"/>
      <c r="F55" s="4"/>
    </row>
    <row r="56" spans="1:6" ht="12.75" customHeight="1" x14ac:dyDescent="0.25">
      <c r="A56" s="7" t="s">
        <v>109</v>
      </c>
      <c r="B56" s="32">
        <v>9</v>
      </c>
      <c r="C56" s="32">
        <v>9</v>
      </c>
      <c r="D56" s="32"/>
      <c r="F56" s="4"/>
    </row>
    <row r="57" spans="1:6" ht="12.75" customHeight="1" x14ac:dyDescent="0.25">
      <c r="A57" s="7" t="s">
        <v>110</v>
      </c>
      <c r="B57" s="32">
        <v>22</v>
      </c>
      <c r="C57" s="32">
        <v>22</v>
      </c>
      <c r="D57" s="32"/>
      <c r="F57" s="4"/>
    </row>
    <row r="58" spans="1:6" ht="14.25" customHeight="1" x14ac:dyDescent="0.3">
      <c r="A58" s="26" t="s">
        <v>111</v>
      </c>
      <c r="B58" s="12">
        <f>SUM(B54:B57)</f>
        <v>129</v>
      </c>
      <c r="C58" s="12">
        <f>SUM(C54:C57)</f>
        <v>136</v>
      </c>
      <c r="D58" s="12">
        <f>SUM(D54:D57)</f>
        <v>0</v>
      </c>
      <c r="F58" s="4"/>
    </row>
    <row r="59" spans="1:6" x14ac:dyDescent="0.25">
      <c r="A59" s="5"/>
      <c r="B59" s="25"/>
      <c r="C59" s="10"/>
      <c r="D59" s="10"/>
      <c r="F59" s="4"/>
    </row>
    <row r="60" spans="1:6" x14ac:dyDescent="0.25">
      <c r="A60" s="27"/>
      <c r="B60" s="10"/>
      <c r="C60" s="10"/>
      <c r="D60" s="28"/>
      <c r="F60" s="4"/>
    </row>
    <row r="61" spans="1:6" x14ac:dyDescent="0.25">
      <c r="A61" s="29"/>
      <c r="B61" s="101"/>
      <c r="C61" s="101"/>
      <c r="D61" s="30"/>
      <c r="E61" s="4"/>
      <c r="F61" s="6"/>
    </row>
    <row r="62" spans="1:6" x14ac:dyDescent="0.25">
      <c r="F62" s="4"/>
    </row>
    <row r="63" spans="1:6" x14ac:dyDescent="0.25">
      <c r="F63" s="4"/>
    </row>
    <row r="64" spans="1:6" x14ac:dyDescent="0.25">
      <c r="F64" s="4"/>
    </row>
    <row r="65" spans="6:6" x14ac:dyDescent="0.25">
      <c r="F65" s="4"/>
    </row>
    <row r="66" spans="6:6" x14ac:dyDescent="0.25">
      <c r="F66" s="4"/>
    </row>
    <row r="67" spans="6:6" x14ac:dyDescent="0.25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4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Z76"/>
  <sheetViews>
    <sheetView showGridLines="0" tabSelected="1" view="pageBreakPreview" topLeftCell="A67" zoomScaleSheetLayoutView="100" workbookViewId="0">
      <selection activeCell="Y7" activeCellId="1" sqref="Y9 Y7"/>
    </sheetView>
  </sheetViews>
  <sheetFormatPr defaultColWidth="9.109375" defaultRowHeight="12.75" customHeight="1" x14ac:dyDescent="0.25"/>
  <cols>
    <col min="1" max="1" width="1.88671875" style="34" customWidth="1"/>
    <col min="2" max="2" width="30.44140625" style="34" customWidth="1"/>
    <col min="3" max="3" width="2.88671875" style="34" customWidth="1"/>
    <col min="4" max="4" width="14.77734375" style="34" bestFit="1" customWidth="1"/>
    <col min="5" max="5" width="2.6640625" style="2" customWidth="1"/>
    <col min="6" max="6" width="10.6640625" style="35" customWidth="1"/>
    <col min="7" max="7" width="2.6640625" style="2" customWidth="1"/>
    <col min="8" max="8" width="13.77734375" style="34" bestFit="1" customWidth="1"/>
    <col min="9" max="23" width="12.109375" style="34" bestFit="1" customWidth="1"/>
    <col min="24" max="24" width="2.6640625" style="34" customWidth="1"/>
    <col min="25" max="25" width="14.88671875" style="34" customWidth="1"/>
    <col min="26" max="16384" width="9.109375" style="34"/>
  </cols>
  <sheetData>
    <row r="1" spans="1:26" ht="12.75" customHeight="1" x14ac:dyDescent="0.25">
      <c r="A1" s="52" t="str">
        <f>'Cover Sheet'!A2</f>
        <v>Enter School Name: Eagle Academy PCS</v>
      </c>
      <c r="B1" s="52"/>
    </row>
    <row r="2" spans="1:26" ht="12.75" customHeight="1" x14ac:dyDescent="0.25">
      <c r="A2" s="34" t="str">
        <f>'Cover Sheet'!A8&amp;" Annual Budget"</f>
        <v>Enter Fiscal Year: 2017-2018SY Annual Budget</v>
      </c>
    </row>
    <row r="3" spans="1:26" ht="13.2" x14ac:dyDescent="0.25">
      <c r="A3" s="36"/>
      <c r="B3" s="37"/>
      <c r="C3" s="36"/>
      <c r="D3" s="37"/>
      <c r="F3" s="2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6"/>
    </row>
    <row r="4" spans="1:26" ht="13.2" x14ac:dyDescent="0.25">
      <c r="A4" s="2"/>
      <c r="B4" s="2"/>
      <c r="C4" s="36"/>
      <c r="D4" s="39" t="s">
        <v>183</v>
      </c>
      <c r="E4" s="40"/>
      <c r="F4" s="40"/>
      <c r="G4" s="40"/>
      <c r="H4" s="39" t="s">
        <v>171</v>
      </c>
      <c r="I4" s="39" t="s">
        <v>172</v>
      </c>
      <c r="J4" s="39" t="s">
        <v>173</v>
      </c>
      <c r="K4" s="39" t="s">
        <v>113</v>
      </c>
      <c r="L4" s="39" t="s">
        <v>174</v>
      </c>
      <c r="M4" s="39" t="s">
        <v>175</v>
      </c>
      <c r="N4" s="39" t="s">
        <v>176</v>
      </c>
      <c r="O4" s="39" t="s">
        <v>114</v>
      </c>
      <c r="P4" s="39" t="s">
        <v>177</v>
      </c>
      <c r="Q4" s="39" t="s">
        <v>178</v>
      </c>
      <c r="R4" s="39" t="s">
        <v>179</v>
      </c>
      <c r="S4" s="39" t="s">
        <v>115</v>
      </c>
      <c r="T4" s="39" t="s">
        <v>180</v>
      </c>
      <c r="U4" s="39" t="s">
        <v>181</v>
      </c>
      <c r="V4" s="39" t="s">
        <v>182</v>
      </c>
      <c r="W4" s="39" t="s">
        <v>116</v>
      </c>
      <c r="X4" s="36"/>
      <c r="Y4" s="39" t="s">
        <v>184</v>
      </c>
    </row>
    <row r="5" spans="1:26" ht="13.2" x14ac:dyDescent="0.25">
      <c r="B5" s="2"/>
      <c r="C5" s="36"/>
      <c r="D5" s="41" t="s">
        <v>2</v>
      </c>
      <c r="E5" s="42"/>
      <c r="F5" s="42"/>
      <c r="G5" s="42"/>
      <c r="H5" s="41" t="str">
        <f>D5</f>
        <v>Budget</v>
      </c>
      <c r="I5" s="41" t="str">
        <f>H5</f>
        <v>Budget</v>
      </c>
      <c r="J5" s="41" t="str">
        <f t="shared" ref="J5:W5" si="0">I5</f>
        <v>Budget</v>
      </c>
      <c r="K5" s="41" t="str">
        <f t="shared" si="0"/>
        <v>Budget</v>
      </c>
      <c r="L5" s="41" t="str">
        <f t="shared" si="0"/>
        <v>Budget</v>
      </c>
      <c r="M5" s="41" t="str">
        <f t="shared" si="0"/>
        <v>Budget</v>
      </c>
      <c r="N5" s="41" t="str">
        <f t="shared" si="0"/>
        <v>Budget</v>
      </c>
      <c r="O5" s="41" t="str">
        <f t="shared" si="0"/>
        <v>Budget</v>
      </c>
      <c r="P5" s="41" t="str">
        <f t="shared" si="0"/>
        <v>Budget</v>
      </c>
      <c r="Q5" s="41" t="str">
        <f t="shared" si="0"/>
        <v>Budget</v>
      </c>
      <c r="R5" s="41" t="str">
        <f t="shared" si="0"/>
        <v>Budget</v>
      </c>
      <c r="S5" s="41" t="str">
        <f t="shared" si="0"/>
        <v>Budget</v>
      </c>
      <c r="T5" s="41" t="str">
        <f t="shared" si="0"/>
        <v>Budget</v>
      </c>
      <c r="U5" s="41" t="str">
        <f t="shared" si="0"/>
        <v>Budget</v>
      </c>
      <c r="V5" s="41" t="str">
        <f t="shared" si="0"/>
        <v>Budget</v>
      </c>
      <c r="W5" s="41" t="str">
        <f t="shared" si="0"/>
        <v>Budget</v>
      </c>
      <c r="X5" s="36"/>
      <c r="Y5" s="41" t="s">
        <v>144</v>
      </c>
    </row>
    <row r="6" spans="1:26" ht="13.2" x14ac:dyDescent="0.25">
      <c r="A6" s="43" t="s">
        <v>4</v>
      </c>
      <c r="B6" s="2"/>
      <c r="C6" s="36"/>
      <c r="X6" s="36"/>
    </row>
    <row r="7" spans="1:26" ht="13.2" x14ac:dyDescent="0.25">
      <c r="A7" s="37"/>
      <c r="B7" s="37" t="s">
        <v>5</v>
      </c>
      <c r="C7" s="36"/>
      <c r="D7" s="102">
        <v>13684927</v>
      </c>
      <c r="E7" s="103"/>
      <c r="F7" s="103"/>
      <c r="G7" s="103"/>
      <c r="H7" s="102">
        <v>1658030</v>
      </c>
      <c r="I7" s="102">
        <v>1658030</v>
      </c>
      <c r="J7" s="102">
        <v>1658030</v>
      </c>
      <c r="K7" s="103">
        <f>SUM(H7:J7)</f>
        <v>4974090</v>
      </c>
      <c r="L7" s="102">
        <v>1184307</v>
      </c>
      <c r="M7" s="102">
        <v>1184307</v>
      </c>
      <c r="N7" s="102">
        <v>1184307</v>
      </c>
      <c r="O7" s="103">
        <f>SUM(L7:N7)</f>
        <v>3552921</v>
      </c>
      <c r="P7" s="102">
        <v>947446</v>
      </c>
      <c r="Q7" s="102">
        <v>947446</v>
      </c>
      <c r="R7" s="102">
        <v>947446</v>
      </c>
      <c r="S7" s="103">
        <f>SUM(P7:R7)</f>
        <v>2842338</v>
      </c>
      <c r="T7" s="102">
        <v>947446</v>
      </c>
      <c r="U7" s="102">
        <v>947446</v>
      </c>
      <c r="V7" s="102">
        <v>947446</v>
      </c>
      <c r="W7" s="103">
        <f>SUM(T7:V7)</f>
        <v>2842338</v>
      </c>
      <c r="X7" s="104"/>
      <c r="Y7" s="105">
        <f>SUM(K7,O7,S7,W7)</f>
        <v>14211687</v>
      </c>
      <c r="Z7" s="106"/>
    </row>
    <row r="8" spans="1:26" ht="13.2" x14ac:dyDescent="0.25">
      <c r="A8" s="37"/>
      <c r="B8" s="37" t="s">
        <v>6</v>
      </c>
      <c r="C8" s="36"/>
      <c r="D8" s="102">
        <v>135000</v>
      </c>
      <c r="E8" s="103"/>
      <c r="F8" s="103"/>
      <c r="G8" s="103"/>
      <c r="H8" s="102">
        <v>132929</v>
      </c>
      <c r="I8" s="102">
        <v>132929</v>
      </c>
      <c r="J8" s="102"/>
      <c r="K8" s="103">
        <f t="shared" ref="K8:K15" si="1">SUM(H8:J8)</f>
        <v>265858</v>
      </c>
      <c r="L8" s="102"/>
      <c r="M8" s="102"/>
      <c r="N8" s="102"/>
      <c r="O8" s="103">
        <f t="shared" ref="O8:O15" si="2">SUM(L8:N8)</f>
        <v>0</v>
      </c>
      <c r="P8" s="102"/>
      <c r="Q8" s="102"/>
      <c r="R8" s="102"/>
      <c r="S8" s="103">
        <f t="shared" ref="S8:S15" si="3">SUM(P8:R8)</f>
        <v>0</v>
      </c>
      <c r="T8" s="102"/>
      <c r="U8" s="102"/>
      <c r="V8" s="102"/>
      <c r="W8" s="103">
        <f t="shared" ref="W8:W15" si="4">SUM(T8:V8)</f>
        <v>0</v>
      </c>
      <c r="X8" s="104"/>
      <c r="Y8" s="105">
        <f t="shared" ref="Y8:Y15" si="5">SUM(K8,O8,S8,W8)</f>
        <v>265858</v>
      </c>
      <c r="Z8" s="106"/>
    </row>
    <row r="9" spans="1:26" ht="13.2" x14ac:dyDescent="0.25">
      <c r="A9" s="37"/>
      <c r="B9" s="37" t="s">
        <v>7</v>
      </c>
      <c r="C9" s="36"/>
      <c r="D9" s="102">
        <v>2755368</v>
      </c>
      <c r="E9" s="103"/>
      <c r="F9" s="103"/>
      <c r="G9" s="103"/>
      <c r="H9" s="102">
        <v>238648</v>
      </c>
      <c r="I9" s="102">
        <v>238648</v>
      </c>
      <c r="J9" s="102">
        <v>238648</v>
      </c>
      <c r="K9" s="103">
        <f t="shared" si="1"/>
        <v>715944</v>
      </c>
      <c r="L9" s="102">
        <v>238648</v>
      </c>
      <c r="M9" s="102">
        <v>238648</v>
      </c>
      <c r="N9" s="102">
        <v>238648</v>
      </c>
      <c r="O9" s="103">
        <f t="shared" si="2"/>
        <v>715944</v>
      </c>
      <c r="P9" s="102">
        <v>238648</v>
      </c>
      <c r="Q9" s="102">
        <v>238648</v>
      </c>
      <c r="R9" s="102">
        <v>238648</v>
      </c>
      <c r="S9" s="103">
        <f t="shared" si="3"/>
        <v>715944</v>
      </c>
      <c r="T9" s="102">
        <v>238648</v>
      </c>
      <c r="U9" s="102">
        <v>238648</v>
      </c>
      <c r="V9" s="102">
        <v>238648</v>
      </c>
      <c r="W9" s="103">
        <f t="shared" si="4"/>
        <v>715944</v>
      </c>
      <c r="X9" s="104"/>
      <c r="Y9" s="105">
        <f t="shared" si="5"/>
        <v>2863776</v>
      </c>
      <c r="Z9" s="106"/>
    </row>
    <row r="10" spans="1:26" ht="13.2" x14ac:dyDescent="0.25">
      <c r="A10" s="37"/>
      <c r="B10" s="37" t="s">
        <v>8</v>
      </c>
      <c r="C10" s="36"/>
      <c r="D10" s="102">
        <v>581238</v>
      </c>
      <c r="E10" s="103"/>
      <c r="F10" s="103"/>
      <c r="G10" s="103"/>
      <c r="H10" s="102"/>
      <c r="I10" s="102"/>
      <c r="J10" s="102">
        <v>57858.6</v>
      </c>
      <c r="K10" s="103">
        <f t="shared" si="1"/>
        <v>57858.6</v>
      </c>
      <c r="L10" s="102">
        <v>57858.6</v>
      </c>
      <c r="M10" s="102">
        <v>57858.6</v>
      </c>
      <c r="N10" s="102">
        <v>57858.6</v>
      </c>
      <c r="O10" s="103">
        <f t="shared" si="2"/>
        <v>173575.8</v>
      </c>
      <c r="P10" s="102">
        <v>57858.6</v>
      </c>
      <c r="Q10" s="102">
        <v>57858.6</v>
      </c>
      <c r="R10" s="102">
        <v>57858.6</v>
      </c>
      <c r="S10" s="103">
        <f t="shared" si="3"/>
        <v>173575.8</v>
      </c>
      <c r="T10" s="102">
        <v>57858.6</v>
      </c>
      <c r="U10" s="102">
        <v>57858.6</v>
      </c>
      <c r="V10" s="102">
        <v>57858.6</v>
      </c>
      <c r="W10" s="103">
        <f t="shared" si="4"/>
        <v>173575.8</v>
      </c>
      <c r="X10" s="104"/>
      <c r="Y10" s="105">
        <f t="shared" si="5"/>
        <v>578586</v>
      </c>
      <c r="Z10" s="106"/>
    </row>
    <row r="11" spans="1:26" ht="13.2" x14ac:dyDescent="0.25">
      <c r="A11" s="37"/>
      <c r="B11" s="37" t="s">
        <v>9</v>
      </c>
      <c r="C11" s="36"/>
      <c r="D11" s="102">
        <v>2263638</v>
      </c>
      <c r="E11" s="103"/>
      <c r="F11" s="103"/>
      <c r="G11" s="103"/>
      <c r="H11" s="102">
        <v>25000</v>
      </c>
      <c r="I11" s="102">
        <v>25000</v>
      </c>
      <c r="J11" s="102">
        <v>118979</v>
      </c>
      <c r="K11" s="103">
        <f t="shared" si="1"/>
        <v>168979</v>
      </c>
      <c r="L11" s="102">
        <v>189311</v>
      </c>
      <c r="M11" s="102">
        <v>189311</v>
      </c>
      <c r="N11" s="102">
        <v>189311</v>
      </c>
      <c r="O11" s="103">
        <f t="shared" si="2"/>
        <v>567933</v>
      </c>
      <c r="P11" s="102">
        <v>189311</v>
      </c>
      <c r="Q11" s="102">
        <v>189311</v>
      </c>
      <c r="R11" s="102">
        <v>189311</v>
      </c>
      <c r="S11" s="103">
        <f t="shared" si="3"/>
        <v>567933</v>
      </c>
      <c r="T11" s="102">
        <v>189311</v>
      </c>
      <c r="U11" s="102">
        <v>189311</v>
      </c>
      <c r="V11" s="102">
        <v>189311</v>
      </c>
      <c r="W11" s="103">
        <f t="shared" si="4"/>
        <v>567933</v>
      </c>
      <c r="X11" s="104"/>
      <c r="Y11" s="105">
        <f t="shared" si="5"/>
        <v>1872778</v>
      </c>
      <c r="Z11" s="106"/>
    </row>
    <row r="12" spans="1:26" ht="13.2" x14ac:dyDescent="0.25">
      <c r="A12" s="37"/>
      <c r="B12" s="37" t="s">
        <v>10</v>
      </c>
      <c r="C12" s="36"/>
      <c r="D12" s="102"/>
      <c r="E12" s="103"/>
      <c r="F12" s="103"/>
      <c r="G12" s="103"/>
      <c r="H12" s="102"/>
      <c r="I12" s="102"/>
      <c r="J12" s="102"/>
      <c r="K12" s="103">
        <f t="shared" si="1"/>
        <v>0</v>
      </c>
      <c r="L12" s="102"/>
      <c r="M12" s="102"/>
      <c r="N12" s="102"/>
      <c r="O12" s="103">
        <f t="shared" si="2"/>
        <v>0</v>
      </c>
      <c r="P12" s="102"/>
      <c r="Q12" s="102"/>
      <c r="R12" s="102"/>
      <c r="S12" s="103">
        <f t="shared" si="3"/>
        <v>0</v>
      </c>
      <c r="T12" s="102"/>
      <c r="U12" s="102"/>
      <c r="V12" s="102"/>
      <c r="W12" s="103">
        <f t="shared" si="4"/>
        <v>0</v>
      </c>
      <c r="X12" s="104"/>
      <c r="Y12" s="105">
        <f t="shared" si="5"/>
        <v>0</v>
      </c>
      <c r="Z12" s="106"/>
    </row>
    <row r="13" spans="1:26" ht="13.2" x14ac:dyDescent="0.25">
      <c r="A13" s="37"/>
      <c r="B13" s="37" t="s">
        <v>11</v>
      </c>
      <c r="C13" s="36"/>
      <c r="D13" s="102">
        <v>400000</v>
      </c>
      <c r="E13" s="103"/>
      <c r="F13" s="103"/>
      <c r="G13" s="103"/>
      <c r="H13" s="102">
        <v>50000</v>
      </c>
      <c r="I13" s="102">
        <v>50000</v>
      </c>
      <c r="J13" s="102">
        <v>50000</v>
      </c>
      <c r="K13" s="103">
        <f t="shared" si="1"/>
        <v>150000</v>
      </c>
      <c r="L13" s="102">
        <v>50000</v>
      </c>
      <c r="M13" s="102">
        <v>50000</v>
      </c>
      <c r="N13" s="102">
        <v>50000</v>
      </c>
      <c r="O13" s="103">
        <f t="shared" si="2"/>
        <v>150000</v>
      </c>
      <c r="P13" s="102">
        <v>50000</v>
      </c>
      <c r="Q13" s="102">
        <v>50000</v>
      </c>
      <c r="R13" s="102">
        <v>50000</v>
      </c>
      <c r="S13" s="103">
        <f t="shared" si="3"/>
        <v>150000</v>
      </c>
      <c r="T13" s="102">
        <v>50000</v>
      </c>
      <c r="U13" s="102">
        <v>50000</v>
      </c>
      <c r="V13" s="102">
        <v>50000</v>
      </c>
      <c r="W13" s="103">
        <f t="shared" si="4"/>
        <v>150000</v>
      </c>
      <c r="X13" s="104"/>
      <c r="Y13" s="105">
        <f t="shared" si="5"/>
        <v>600000</v>
      </c>
      <c r="Z13" s="106"/>
    </row>
    <row r="14" spans="1:26" ht="13.2" x14ac:dyDescent="0.25">
      <c r="A14" s="37"/>
      <c r="B14" s="37" t="s">
        <v>12</v>
      </c>
      <c r="C14" s="36"/>
      <c r="D14" s="102">
        <v>215684</v>
      </c>
      <c r="E14" s="103"/>
      <c r="F14" s="103"/>
      <c r="G14" s="103"/>
      <c r="H14" s="102"/>
      <c r="I14" s="102"/>
      <c r="J14" s="102"/>
      <c r="K14" s="103">
        <f t="shared" si="1"/>
        <v>0</v>
      </c>
      <c r="L14" s="102"/>
      <c r="M14" s="102"/>
      <c r="N14" s="102"/>
      <c r="O14" s="103">
        <f t="shared" si="2"/>
        <v>0</v>
      </c>
      <c r="P14" s="102">
        <v>89500</v>
      </c>
      <c r="Q14" s="102"/>
      <c r="R14" s="102">
        <v>166974</v>
      </c>
      <c r="S14" s="103">
        <f t="shared" si="3"/>
        <v>256474</v>
      </c>
      <c r="T14" s="102"/>
      <c r="U14" s="102"/>
      <c r="V14" s="102">
        <v>89500</v>
      </c>
      <c r="W14" s="103">
        <f t="shared" si="4"/>
        <v>89500</v>
      </c>
      <c r="X14" s="104"/>
      <c r="Y14" s="107">
        <f t="shared" si="5"/>
        <v>345974</v>
      </c>
      <c r="Z14" s="106"/>
    </row>
    <row r="15" spans="1:26" ht="13.2" x14ac:dyDescent="0.25">
      <c r="A15" s="37"/>
      <c r="B15" s="46" t="s">
        <v>13</v>
      </c>
      <c r="C15" s="36"/>
      <c r="D15" s="108">
        <f>SUM(D7:D14)</f>
        <v>20035855</v>
      </c>
      <c r="E15" s="109"/>
      <c r="F15" s="109"/>
      <c r="G15" s="109"/>
      <c r="H15" s="108">
        <f>SUM(H7:H14)</f>
        <v>2104607</v>
      </c>
      <c r="I15" s="108">
        <f t="shared" ref="I15:J15" si="6">SUM(I7:I14)</f>
        <v>2104607</v>
      </c>
      <c r="J15" s="108">
        <f t="shared" si="6"/>
        <v>2123515.6</v>
      </c>
      <c r="K15" s="108">
        <f t="shared" si="1"/>
        <v>6332729.5999999996</v>
      </c>
      <c r="L15" s="108">
        <f>SUM(L7:L14)</f>
        <v>1720124.6</v>
      </c>
      <c r="M15" s="108">
        <f t="shared" ref="M15:N15" si="7">SUM(M7:M14)</f>
        <v>1720124.6</v>
      </c>
      <c r="N15" s="108">
        <f t="shared" si="7"/>
        <v>1720124.6</v>
      </c>
      <c r="O15" s="108">
        <f t="shared" si="2"/>
        <v>5160373.8000000007</v>
      </c>
      <c r="P15" s="108">
        <f>SUM(P7:P14)</f>
        <v>1572763.6</v>
      </c>
      <c r="Q15" s="108">
        <f t="shared" ref="Q15:R15" si="8">SUM(Q7:Q14)</f>
        <v>1483263.6</v>
      </c>
      <c r="R15" s="108">
        <f t="shared" si="8"/>
        <v>1650237.6</v>
      </c>
      <c r="S15" s="108">
        <f t="shared" si="3"/>
        <v>4706264.8000000007</v>
      </c>
      <c r="T15" s="108">
        <f>SUM(T7:T14)</f>
        <v>1483263.6</v>
      </c>
      <c r="U15" s="108">
        <f t="shared" ref="U15:V15" si="9">SUM(U7:U14)</f>
        <v>1483263.6</v>
      </c>
      <c r="V15" s="108">
        <f t="shared" si="9"/>
        <v>1572763.6</v>
      </c>
      <c r="W15" s="108">
        <f t="shared" si="4"/>
        <v>4539290.8000000007</v>
      </c>
      <c r="X15" s="110"/>
      <c r="Y15" s="111">
        <f t="shared" si="5"/>
        <v>20738659</v>
      </c>
      <c r="Z15" s="106"/>
    </row>
    <row r="16" spans="1:26" ht="13.2" x14ac:dyDescent="0.25">
      <c r="A16" s="37"/>
      <c r="B16" s="49"/>
      <c r="C16" s="36"/>
      <c r="D16" s="112"/>
      <c r="E16" s="113"/>
      <c r="F16" s="113"/>
      <c r="G16" s="113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04"/>
      <c r="Y16" s="106"/>
      <c r="Z16" s="106"/>
    </row>
    <row r="17" spans="1:26" ht="13.2" x14ac:dyDescent="0.25">
      <c r="A17" s="52" t="s">
        <v>14</v>
      </c>
      <c r="B17" s="2"/>
      <c r="C17" s="36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04"/>
      <c r="Y17" s="106"/>
      <c r="Z17" s="106"/>
    </row>
    <row r="18" spans="1:26" ht="13.8" x14ac:dyDescent="0.3">
      <c r="A18" s="54" t="s">
        <v>15</v>
      </c>
      <c r="B18" s="2"/>
      <c r="C18" s="36"/>
      <c r="D18" s="115"/>
      <c r="E18" s="115"/>
      <c r="F18" s="115" t="s">
        <v>143</v>
      </c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04"/>
      <c r="Y18" s="106"/>
      <c r="Z18" s="106"/>
    </row>
    <row r="19" spans="1:26" ht="13.2" x14ac:dyDescent="0.25">
      <c r="A19" s="37"/>
      <c r="B19" s="2" t="s">
        <v>16</v>
      </c>
      <c r="C19" s="36"/>
      <c r="D19" s="95">
        <f>10209562.86*12%+700000</f>
        <v>1925147.5432</v>
      </c>
      <c r="E19" s="117"/>
      <c r="F19" s="95">
        <v>19</v>
      </c>
      <c r="G19" s="117"/>
      <c r="H19" s="130">
        <v>177603.75</v>
      </c>
      <c r="I19" s="130">
        <v>177603.75</v>
      </c>
      <c r="J19" s="130">
        <v>177603.75</v>
      </c>
      <c r="K19" s="118">
        <f t="shared" ref="K19:K33" si="10">SUM(H19:J19)</f>
        <v>532811.25</v>
      </c>
      <c r="L19" s="130">
        <v>177603.75</v>
      </c>
      <c r="M19" s="130">
        <v>177603.75</v>
      </c>
      <c r="N19" s="130">
        <v>177603.75</v>
      </c>
      <c r="O19" s="118">
        <f t="shared" ref="O19:O33" si="11">SUM(L19:N19)</f>
        <v>532811.25</v>
      </c>
      <c r="P19" s="130">
        <v>177603.75</v>
      </c>
      <c r="Q19" s="130">
        <v>177603.75</v>
      </c>
      <c r="R19" s="130">
        <v>177603.75</v>
      </c>
      <c r="S19" s="118">
        <f t="shared" ref="S19:S33" si="12">SUM(P19:R19)</f>
        <v>532811.25</v>
      </c>
      <c r="T19" s="130">
        <v>177603.75</v>
      </c>
      <c r="U19" s="130">
        <v>177603.75</v>
      </c>
      <c r="V19" s="130">
        <v>177603.75</v>
      </c>
      <c r="W19" s="118">
        <f t="shared" ref="W19:W33" si="13">SUM(T19:V19)</f>
        <v>532811.25</v>
      </c>
      <c r="X19" s="104"/>
      <c r="Y19" s="105">
        <f t="shared" ref="Y19:Y33" si="14">SUM(K19,O19,S19,W19)</f>
        <v>2131245</v>
      </c>
      <c r="Z19" s="106"/>
    </row>
    <row r="20" spans="1:26" ht="13.2" x14ac:dyDescent="0.25">
      <c r="A20" s="37"/>
      <c r="B20" s="2" t="s">
        <v>17</v>
      </c>
      <c r="C20" s="36"/>
      <c r="D20" s="95">
        <v>2546320</v>
      </c>
      <c r="E20" s="117"/>
      <c r="F20" s="95">
        <v>32</v>
      </c>
      <c r="G20" s="117"/>
      <c r="H20" s="130">
        <v>246851.75</v>
      </c>
      <c r="I20" s="130">
        <v>246851.75</v>
      </c>
      <c r="J20" s="130">
        <v>246851.75</v>
      </c>
      <c r="K20" s="118">
        <f t="shared" si="10"/>
        <v>740555.25</v>
      </c>
      <c r="L20" s="130">
        <v>246851.75</v>
      </c>
      <c r="M20" s="130">
        <v>246851.75</v>
      </c>
      <c r="N20" s="130">
        <v>246851.75</v>
      </c>
      <c r="O20" s="118">
        <f t="shared" si="11"/>
        <v>740555.25</v>
      </c>
      <c r="P20" s="130">
        <v>246851.75</v>
      </c>
      <c r="Q20" s="130">
        <v>246851.75</v>
      </c>
      <c r="R20" s="130">
        <v>246851.75</v>
      </c>
      <c r="S20" s="118">
        <f t="shared" si="12"/>
        <v>740555.25</v>
      </c>
      <c r="T20" s="130">
        <v>246851.75</v>
      </c>
      <c r="U20" s="130">
        <v>246851.75</v>
      </c>
      <c r="V20" s="130">
        <v>246851.75</v>
      </c>
      <c r="W20" s="118">
        <f t="shared" si="13"/>
        <v>740555.25</v>
      </c>
      <c r="X20" s="104"/>
      <c r="Y20" s="105">
        <f t="shared" si="14"/>
        <v>2962221</v>
      </c>
      <c r="Z20" s="106"/>
    </row>
    <row r="21" spans="1:26" ht="13.2" x14ac:dyDescent="0.25">
      <c r="A21" s="37"/>
      <c r="B21" s="2" t="s">
        <v>18</v>
      </c>
      <c r="C21" s="36"/>
      <c r="D21" s="95">
        <v>1879546</v>
      </c>
      <c r="E21" s="117"/>
      <c r="F21" s="95">
        <v>27</v>
      </c>
      <c r="G21" s="117"/>
      <c r="H21" s="130">
        <v>172966.41666666666</v>
      </c>
      <c r="I21" s="130">
        <v>172966.41666666666</v>
      </c>
      <c r="J21" s="130">
        <v>172966.41666666666</v>
      </c>
      <c r="K21" s="118">
        <f t="shared" si="10"/>
        <v>518899.25</v>
      </c>
      <c r="L21" s="130">
        <v>172966.41666666666</v>
      </c>
      <c r="M21" s="130">
        <v>172966.41666666666</v>
      </c>
      <c r="N21" s="130">
        <v>172966.41666666666</v>
      </c>
      <c r="O21" s="118">
        <f t="shared" si="11"/>
        <v>518899.25</v>
      </c>
      <c r="P21" s="130">
        <v>172966.41666666666</v>
      </c>
      <c r="Q21" s="130">
        <v>172966.41666666666</v>
      </c>
      <c r="R21" s="130">
        <v>172966.41666666666</v>
      </c>
      <c r="S21" s="118">
        <f t="shared" si="12"/>
        <v>518899.25</v>
      </c>
      <c r="T21" s="130">
        <v>172966.41666666666</v>
      </c>
      <c r="U21" s="130">
        <v>172966.41666666666</v>
      </c>
      <c r="V21" s="130">
        <v>172966.41666666666</v>
      </c>
      <c r="W21" s="118">
        <f t="shared" si="13"/>
        <v>518899.25</v>
      </c>
      <c r="X21" s="104"/>
      <c r="Y21" s="105">
        <f t="shared" si="14"/>
        <v>2075597</v>
      </c>
      <c r="Z21" s="106"/>
    </row>
    <row r="22" spans="1:26" ht="13.2" x14ac:dyDescent="0.25">
      <c r="A22" s="37"/>
      <c r="B22" s="2" t="s">
        <v>19</v>
      </c>
      <c r="C22" s="36"/>
      <c r="D22" s="95">
        <f>10209562.86*0.02</f>
        <v>204191.25719999999</v>
      </c>
      <c r="E22" s="117"/>
      <c r="F22" s="95">
        <v>2</v>
      </c>
      <c r="G22" s="117"/>
      <c r="H22" s="130">
        <v>2916.6666666666665</v>
      </c>
      <c r="I22" s="130">
        <v>2916.6666666666665</v>
      </c>
      <c r="J22" s="130">
        <v>2916.6666666666665</v>
      </c>
      <c r="K22" s="118">
        <f t="shared" si="10"/>
        <v>8750</v>
      </c>
      <c r="L22" s="130">
        <v>2916.6666666666665</v>
      </c>
      <c r="M22" s="130">
        <v>2916.6666666666665</v>
      </c>
      <c r="N22" s="130">
        <v>2916.6666666666665</v>
      </c>
      <c r="O22" s="118">
        <f t="shared" si="11"/>
        <v>8750</v>
      </c>
      <c r="P22" s="130">
        <v>2916.6666666666665</v>
      </c>
      <c r="Q22" s="130">
        <v>2916.6666666666665</v>
      </c>
      <c r="R22" s="130">
        <v>2916.6666666666665</v>
      </c>
      <c r="S22" s="118">
        <f t="shared" si="12"/>
        <v>8750</v>
      </c>
      <c r="T22" s="130">
        <v>2916.6666666666665</v>
      </c>
      <c r="U22" s="130">
        <v>2916.6666666666665</v>
      </c>
      <c r="V22" s="130">
        <v>2916.6666666666665</v>
      </c>
      <c r="W22" s="118">
        <f t="shared" si="13"/>
        <v>8750</v>
      </c>
      <c r="X22" s="104"/>
      <c r="Y22" s="105">
        <f t="shared" si="14"/>
        <v>35000</v>
      </c>
      <c r="Z22" s="106"/>
    </row>
    <row r="23" spans="1:26" ht="13.2" x14ac:dyDescent="0.25">
      <c r="A23" s="37"/>
      <c r="B23" s="2" t="s">
        <v>20</v>
      </c>
      <c r="C23" s="36"/>
      <c r="D23" s="95">
        <v>625000</v>
      </c>
      <c r="E23" s="117"/>
      <c r="F23" s="95">
        <v>18</v>
      </c>
      <c r="G23" s="117"/>
      <c r="H23" s="130">
        <v>52155.666666666664</v>
      </c>
      <c r="I23" s="130">
        <v>52155.666666666664</v>
      </c>
      <c r="J23" s="130">
        <v>52155.666666666664</v>
      </c>
      <c r="K23" s="118">
        <f t="shared" si="10"/>
        <v>156467</v>
      </c>
      <c r="L23" s="130">
        <v>52155.666666666664</v>
      </c>
      <c r="M23" s="130">
        <v>52155.666666666664</v>
      </c>
      <c r="N23" s="130">
        <v>52155.666666666664</v>
      </c>
      <c r="O23" s="118">
        <f t="shared" si="11"/>
        <v>156467</v>
      </c>
      <c r="P23" s="130">
        <v>52155.666666666664</v>
      </c>
      <c r="Q23" s="130">
        <v>52155.666666666664</v>
      </c>
      <c r="R23" s="130">
        <v>52155.666666666664</v>
      </c>
      <c r="S23" s="118">
        <f t="shared" si="12"/>
        <v>156467</v>
      </c>
      <c r="T23" s="130">
        <v>52155.666666666664</v>
      </c>
      <c r="U23" s="130">
        <v>52155.666666666664</v>
      </c>
      <c r="V23" s="130">
        <v>52155.666666666664</v>
      </c>
      <c r="W23" s="118">
        <f t="shared" si="13"/>
        <v>156467</v>
      </c>
      <c r="X23" s="104"/>
      <c r="Y23" s="105">
        <f t="shared" si="14"/>
        <v>625868</v>
      </c>
      <c r="Z23" s="106"/>
    </row>
    <row r="24" spans="1:26" ht="13.2" x14ac:dyDescent="0.25">
      <c r="A24" s="37"/>
      <c r="B24" s="2" t="s">
        <v>21</v>
      </c>
      <c r="C24" s="36"/>
      <c r="D24" s="95">
        <v>408670</v>
      </c>
      <c r="E24" s="117"/>
      <c r="F24" s="95">
        <v>34</v>
      </c>
      <c r="G24" s="117"/>
      <c r="H24" s="130">
        <v>31250</v>
      </c>
      <c r="I24" s="130">
        <v>31250</v>
      </c>
      <c r="J24" s="130">
        <v>31250</v>
      </c>
      <c r="K24" s="118">
        <f t="shared" si="10"/>
        <v>93750</v>
      </c>
      <c r="L24" s="130">
        <v>31250</v>
      </c>
      <c r="M24" s="130">
        <v>31250</v>
      </c>
      <c r="N24" s="130">
        <v>31250</v>
      </c>
      <c r="O24" s="118">
        <f t="shared" si="11"/>
        <v>93750</v>
      </c>
      <c r="P24" s="130">
        <v>31250</v>
      </c>
      <c r="Q24" s="130">
        <v>31250</v>
      </c>
      <c r="R24" s="130">
        <v>31250</v>
      </c>
      <c r="S24" s="118">
        <f t="shared" si="12"/>
        <v>93750</v>
      </c>
      <c r="T24" s="130">
        <v>31250</v>
      </c>
      <c r="U24" s="130">
        <v>31250</v>
      </c>
      <c r="V24" s="130">
        <v>31250</v>
      </c>
      <c r="W24" s="118">
        <f t="shared" si="13"/>
        <v>93750</v>
      </c>
      <c r="X24" s="104"/>
      <c r="Y24" s="105">
        <f t="shared" si="14"/>
        <v>375000</v>
      </c>
      <c r="Z24" s="106"/>
    </row>
    <row r="25" spans="1:26" ht="13.2" x14ac:dyDescent="0.25">
      <c r="A25" s="37"/>
      <c r="B25" s="2" t="s">
        <v>22</v>
      </c>
      <c r="C25" s="36"/>
      <c r="D25" s="95">
        <v>1456382</v>
      </c>
      <c r="E25" s="117"/>
      <c r="F25" s="95">
        <v>48</v>
      </c>
      <c r="G25" s="117"/>
      <c r="H25" s="130">
        <v>96596.416666666672</v>
      </c>
      <c r="I25" s="130">
        <v>96596.416666666672</v>
      </c>
      <c r="J25" s="130">
        <v>96596.416666666672</v>
      </c>
      <c r="K25" s="118">
        <f t="shared" si="10"/>
        <v>289789.25</v>
      </c>
      <c r="L25" s="130">
        <v>96596.416666666672</v>
      </c>
      <c r="M25" s="130">
        <v>96596.416666666672</v>
      </c>
      <c r="N25" s="130">
        <v>96596.416666666672</v>
      </c>
      <c r="O25" s="118">
        <f t="shared" si="11"/>
        <v>289789.25</v>
      </c>
      <c r="P25" s="130">
        <v>96596.416666666672</v>
      </c>
      <c r="Q25" s="130">
        <v>96596.416666666672</v>
      </c>
      <c r="R25" s="130">
        <v>96596.416666666672</v>
      </c>
      <c r="S25" s="118">
        <f t="shared" si="12"/>
        <v>289789.25</v>
      </c>
      <c r="T25" s="130">
        <v>96596.416666666672</v>
      </c>
      <c r="U25" s="130">
        <v>96596.416666666672</v>
      </c>
      <c r="V25" s="130">
        <v>96596.416666666672</v>
      </c>
      <c r="W25" s="118">
        <f t="shared" si="13"/>
        <v>289789.25</v>
      </c>
      <c r="X25" s="104"/>
      <c r="Y25" s="105">
        <f t="shared" si="14"/>
        <v>1159157</v>
      </c>
      <c r="Z25" s="106"/>
    </row>
    <row r="26" spans="1:26" ht="13.2" x14ac:dyDescent="0.25">
      <c r="A26" s="37"/>
      <c r="B26" s="2" t="s">
        <v>23</v>
      </c>
      <c r="C26" s="36"/>
      <c r="D26" s="95">
        <v>110457</v>
      </c>
      <c r="E26" s="117"/>
      <c r="F26" s="95">
        <v>1</v>
      </c>
      <c r="G26" s="117"/>
      <c r="H26" s="130">
        <v>9699.1666666666661</v>
      </c>
      <c r="I26" s="130">
        <v>9699.1666666666661</v>
      </c>
      <c r="J26" s="130">
        <v>9699.1666666666661</v>
      </c>
      <c r="K26" s="118">
        <f t="shared" si="10"/>
        <v>29097.5</v>
      </c>
      <c r="L26" s="130">
        <v>9699.1666666666661</v>
      </c>
      <c r="M26" s="130">
        <v>9699.1666666666661</v>
      </c>
      <c r="N26" s="130">
        <v>9699.1666666666661</v>
      </c>
      <c r="O26" s="118">
        <f t="shared" si="11"/>
        <v>29097.5</v>
      </c>
      <c r="P26" s="130">
        <v>9699.1666666666661</v>
      </c>
      <c r="Q26" s="130">
        <v>9699.1666666666661</v>
      </c>
      <c r="R26" s="130">
        <v>9699.1666666666661</v>
      </c>
      <c r="S26" s="118">
        <f t="shared" si="12"/>
        <v>29097.5</v>
      </c>
      <c r="T26" s="130">
        <v>9699.1666666666661</v>
      </c>
      <c r="U26" s="130">
        <v>9699.1666666666661</v>
      </c>
      <c r="V26" s="130">
        <v>9699.1666666666661</v>
      </c>
      <c r="W26" s="118">
        <f t="shared" si="13"/>
        <v>29097.5</v>
      </c>
      <c r="X26" s="104"/>
      <c r="Y26" s="105">
        <f t="shared" si="14"/>
        <v>116390</v>
      </c>
      <c r="Z26" s="106"/>
    </row>
    <row r="27" spans="1:26" ht="13.2" x14ac:dyDescent="0.25">
      <c r="A27" s="37"/>
      <c r="B27" s="2" t="s">
        <v>24</v>
      </c>
      <c r="C27" s="36"/>
      <c r="D27" s="116"/>
      <c r="E27" s="117"/>
      <c r="F27" s="95">
        <v>4</v>
      </c>
      <c r="G27" s="117"/>
      <c r="H27" s="130"/>
      <c r="I27" s="130"/>
      <c r="J27" s="130"/>
      <c r="K27" s="118">
        <f t="shared" si="10"/>
        <v>0</v>
      </c>
      <c r="L27" s="130"/>
      <c r="M27" s="130"/>
      <c r="N27" s="130"/>
      <c r="O27" s="118">
        <f t="shared" si="11"/>
        <v>0</v>
      </c>
      <c r="P27" s="130"/>
      <c r="Q27" s="130"/>
      <c r="R27" s="130"/>
      <c r="S27" s="118">
        <f t="shared" si="12"/>
        <v>0</v>
      </c>
      <c r="T27" s="130"/>
      <c r="U27" s="130"/>
      <c r="V27" s="130"/>
      <c r="W27" s="118">
        <f t="shared" si="13"/>
        <v>0</v>
      </c>
      <c r="X27" s="104"/>
      <c r="Y27" s="105">
        <f t="shared" si="14"/>
        <v>0</v>
      </c>
      <c r="Z27" s="106"/>
    </row>
    <row r="28" spans="1:26" ht="13.2" x14ac:dyDescent="0.25">
      <c r="A28" s="37"/>
      <c r="B28" s="2" t="s">
        <v>25</v>
      </c>
      <c r="C28" s="36"/>
      <c r="D28" s="116">
        <v>204191</v>
      </c>
      <c r="E28" s="117"/>
      <c r="F28" s="95">
        <v>6</v>
      </c>
      <c r="G28" s="117"/>
      <c r="H28" s="130">
        <v>12500.58</v>
      </c>
      <c r="I28" s="130">
        <v>12500.58</v>
      </c>
      <c r="J28" s="130">
        <v>12500.58</v>
      </c>
      <c r="K28" s="118">
        <f t="shared" si="10"/>
        <v>37501.74</v>
      </c>
      <c r="L28" s="130">
        <v>12500.58</v>
      </c>
      <c r="M28" s="130">
        <v>12500.58</v>
      </c>
      <c r="N28" s="130">
        <v>12500.58</v>
      </c>
      <c r="O28" s="118">
        <f t="shared" si="11"/>
        <v>37501.74</v>
      </c>
      <c r="P28" s="130">
        <v>12500.58</v>
      </c>
      <c r="Q28" s="130">
        <v>12500.58</v>
      </c>
      <c r="R28" s="130">
        <v>12500.58</v>
      </c>
      <c r="S28" s="118">
        <f t="shared" si="12"/>
        <v>37501.74</v>
      </c>
      <c r="T28" s="130">
        <v>12500.58</v>
      </c>
      <c r="U28" s="130">
        <v>12500.58</v>
      </c>
      <c r="V28" s="130">
        <v>12500.58</v>
      </c>
      <c r="W28" s="118">
        <f t="shared" si="13"/>
        <v>37501.74</v>
      </c>
      <c r="X28" s="104"/>
      <c r="Y28" s="105">
        <f t="shared" si="14"/>
        <v>150006.96</v>
      </c>
      <c r="Z28" s="106"/>
    </row>
    <row r="29" spans="1:26" ht="13.2" x14ac:dyDescent="0.25">
      <c r="A29" s="37"/>
      <c r="B29" s="2" t="s">
        <v>26</v>
      </c>
      <c r="C29" s="36"/>
      <c r="D29" s="116">
        <v>626274</v>
      </c>
      <c r="E29" s="117"/>
      <c r="F29" s="95">
        <v>5</v>
      </c>
      <c r="G29" s="117"/>
      <c r="H29" s="130">
        <v>68854.83</v>
      </c>
      <c r="I29" s="130">
        <v>68854.83</v>
      </c>
      <c r="J29" s="130">
        <v>68854.83</v>
      </c>
      <c r="K29" s="118">
        <f t="shared" si="10"/>
        <v>206564.49</v>
      </c>
      <c r="L29" s="130">
        <v>68854.83</v>
      </c>
      <c r="M29" s="130">
        <v>68854.83</v>
      </c>
      <c r="N29" s="130">
        <v>68854.83</v>
      </c>
      <c r="O29" s="118">
        <f t="shared" si="11"/>
        <v>206564.49</v>
      </c>
      <c r="P29" s="130">
        <v>68854.83</v>
      </c>
      <c r="Q29" s="130">
        <v>68854.83</v>
      </c>
      <c r="R29" s="130">
        <v>68854.83</v>
      </c>
      <c r="S29" s="118">
        <f t="shared" si="12"/>
        <v>206564.49</v>
      </c>
      <c r="T29" s="130">
        <v>68854.83</v>
      </c>
      <c r="U29" s="130">
        <v>68854.83</v>
      </c>
      <c r="V29" s="130">
        <v>68854.83</v>
      </c>
      <c r="W29" s="118">
        <f t="shared" si="13"/>
        <v>206564.49</v>
      </c>
      <c r="X29" s="104"/>
      <c r="Y29" s="105">
        <f t="shared" si="14"/>
        <v>826257.96</v>
      </c>
      <c r="Z29" s="106"/>
    </row>
    <row r="30" spans="1:26" ht="13.2" x14ac:dyDescent="0.25">
      <c r="A30" s="37"/>
      <c r="B30" s="2" t="s">
        <v>27</v>
      </c>
      <c r="C30" s="36"/>
      <c r="D30" s="116">
        <v>2084940</v>
      </c>
      <c r="E30" s="117"/>
      <c r="F30" s="116"/>
      <c r="G30" s="117"/>
      <c r="H30" s="130">
        <v>162274.4</v>
      </c>
      <c r="I30" s="130">
        <v>162274.4</v>
      </c>
      <c r="J30" s="130">
        <v>162274.4</v>
      </c>
      <c r="K30" s="118">
        <f t="shared" si="10"/>
        <v>486823.19999999995</v>
      </c>
      <c r="L30" s="130">
        <v>162274.4</v>
      </c>
      <c r="M30" s="130">
        <v>162274.4</v>
      </c>
      <c r="N30" s="130">
        <v>162274.4</v>
      </c>
      <c r="O30" s="118">
        <f t="shared" si="11"/>
        <v>486823.19999999995</v>
      </c>
      <c r="P30" s="130">
        <v>162274.4</v>
      </c>
      <c r="Q30" s="130">
        <v>162274.4</v>
      </c>
      <c r="R30" s="130">
        <v>162274.4</v>
      </c>
      <c r="S30" s="118">
        <f t="shared" si="12"/>
        <v>486823.19999999995</v>
      </c>
      <c r="T30" s="130">
        <v>162274.4</v>
      </c>
      <c r="U30" s="130">
        <v>162274.4</v>
      </c>
      <c r="V30" s="130">
        <v>162274.4</v>
      </c>
      <c r="W30" s="118">
        <f t="shared" si="13"/>
        <v>486823.19999999995</v>
      </c>
      <c r="X30" s="104"/>
      <c r="Y30" s="105">
        <f t="shared" si="14"/>
        <v>1947292.7999999998</v>
      </c>
      <c r="Z30" s="106"/>
    </row>
    <row r="31" spans="1:26" ht="13.2" x14ac:dyDescent="0.25">
      <c r="A31" s="37"/>
      <c r="B31" s="2" t="s">
        <v>28</v>
      </c>
      <c r="C31" s="36"/>
      <c r="D31" s="116"/>
      <c r="E31" s="117"/>
      <c r="F31" s="116"/>
      <c r="G31" s="117"/>
      <c r="H31" s="130"/>
      <c r="I31" s="130"/>
      <c r="J31" s="130"/>
      <c r="K31" s="118">
        <f t="shared" si="10"/>
        <v>0</v>
      </c>
      <c r="L31" s="130"/>
      <c r="M31" s="130"/>
      <c r="N31" s="130"/>
      <c r="O31" s="118">
        <f t="shared" si="11"/>
        <v>0</v>
      </c>
      <c r="P31" s="130"/>
      <c r="Q31" s="130"/>
      <c r="R31" s="130"/>
      <c r="S31" s="118">
        <f t="shared" si="12"/>
        <v>0</v>
      </c>
      <c r="T31" s="130"/>
      <c r="U31" s="130"/>
      <c r="V31" s="130"/>
      <c r="W31" s="118">
        <f t="shared" si="13"/>
        <v>0</v>
      </c>
      <c r="X31" s="104"/>
      <c r="Y31" s="105">
        <f t="shared" si="14"/>
        <v>0</v>
      </c>
      <c r="Z31" s="106"/>
    </row>
    <row r="32" spans="1:26" ht="13.2" x14ac:dyDescent="0.25">
      <c r="A32" s="37"/>
      <c r="B32" s="2" t="s">
        <v>29</v>
      </c>
      <c r="C32" s="36"/>
      <c r="D32" s="116">
        <v>240000</v>
      </c>
      <c r="E32" s="117"/>
      <c r="F32" s="116"/>
      <c r="G32" s="117"/>
      <c r="H32" s="130">
        <v>22916.67</v>
      </c>
      <c r="I32" s="130">
        <v>22916.67</v>
      </c>
      <c r="J32" s="130">
        <v>22916.67</v>
      </c>
      <c r="K32" s="118">
        <f t="shared" si="10"/>
        <v>68750.009999999995</v>
      </c>
      <c r="L32" s="130">
        <v>22916.67</v>
      </c>
      <c r="M32" s="130">
        <v>22916.67</v>
      </c>
      <c r="N32" s="130">
        <v>22916.67</v>
      </c>
      <c r="O32" s="118">
        <f t="shared" si="11"/>
        <v>68750.009999999995</v>
      </c>
      <c r="P32" s="130">
        <v>22916.67</v>
      </c>
      <c r="Q32" s="130">
        <v>22916.67</v>
      </c>
      <c r="R32" s="130">
        <v>22916.67</v>
      </c>
      <c r="S32" s="118">
        <f t="shared" si="12"/>
        <v>68750.009999999995</v>
      </c>
      <c r="T32" s="130">
        <v>22916.67</v>
      </c>
      <c r="U32" s="130">
        <v>22916.67</v>
      </c>
      <c r="V32" s="130">
        <v>22916.67</v>
      </c>
      <c r="W32" s="118">
        <f t="shared" si="13"/>
        <v>68750.009999999995</v>
      </c>
      <c r="X32" s="104"/>
      <c r="Y32" s="107">
        <f t="shared" si="14"/>
        <v>275000.03999999998</v>
      </c>
      <c r="Z32" s="106"/>
    </row>
    <row r="33" spans="1:26" ht="13.2" x14ac:dyDescent="0.25">
      <c r="A33" s="2"/>
      <c r="B33" s="46" t="s">
        <v>30</v>
      </c>
      <c r="C33" s="36"/>
      <c r="D33" s="108">
        <f>SUM(D19:D32)</f>
        <v>12311118.8004</v>
      </c>
      <c r="E33" s="109"/>
      <c r="F33" s="108">
        <f>SUM(F19:F32)</f>
        <v>196</v>
      </c>
      <c r="G33" s="109"/>
      <c r="H33" s="108">
        <f>SUM(H19:H32)</f>
        <v>1056586.313333333</v>
      </c>
      <c r="I33" s="108">
        <f>SUM(I19:I32)</f>
        <v>1056586.313333333</v>
      </c>
      <c r="J33" s="108">
        <f>SUM(J19:J32)</f>
        <v>1056586.313333333</v>
      </c>
      <c r="K33" s="108">
        <f t="shared" si="10"/>
        <v>3169758.939999999</v>
      </c>
      <c r="L33" s="108">
        <f>SUM(L19:L32)</f>
        <v>1056586.313333333</v>
      </c>
      <c r="M33" s="108">
        <f>SUM(M19:M32)</f>
        <v>1056586.313333333</v>
      </c>
      <c r="N33" s="108">
        <f>SUM(N19:N32)</f>
        <v>1056586.313333333</v>
      </c>
      <c r="O33" s="108">
        <f t="shared" si="11"/>
        <v>3169758.939999999</v>
      </c>
      <c r="P33" s="108">
        <f>SUM(P19:P32)</f>
        <v>1056586.313333333</v>
      </c>
      <c r="Q33" s="108">
        <f>SUM(Q19:Q32)</f>
        <v>1056586.313333333</v>
      </c>
      <c r="R33" s="108">
        <f>SUM(R19:R32)</f>
        <v>1056586.313333333</v>
      </c>
      <c r="S33" s="108">
        <f t="shared" si="12"/>
        <v>3169758.939999999</v>
      </c>
      <c r="T33" s="108">
        <f>SUM(T19:T32)</f>
        <v>1056586.313333333</v>
      </c>
      <c r="U33" s="108">
        <f>SUM(U19:U32)</f>
        <v>1056586.313333333</v>
      </c>
      <c r="V33" s="108">
        <f>SUM(V19:V32)</f>
        <v>1056586.313333333</v>
      </c>
      <c r="W33" s="108">
        <f t="shared" si="13"/>
        <v>3169758.939999999</v>
      </c>
      <c r="X33" s="110"/>
      <c r="Y33" s="111">
        <f t="shared" si="14"/>
        <v>12679035.759999996</v>
      </c>
      <c r="Z33" s="106"/>
    </row>
    <row r="34" spans="1:26" ht="13.2" x14ac:dyDescent="0.25">
      <c r="A34" s="2"/>
      <c r="C34" s="36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04"/>
      <c r="Y34" s="106"/>
      <c r="Z34" s="106"/>
    </row>
    <row r="35" spans="1:26" ht="13.8" x14ac:dyDescent="0.3">
      <c r="A35" s="54" t="s">
        <v>31</v>
      </c>
      <c r="B35" s="2"/>
      <c r="C35" s="36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04"/>
      <c r="Y35" s="106"/>
      <c r="Z35" s="106"/>
    </row>
    <row r="36" spans="1:26" ht="13.2" x14ac:dyDescent="0.25">
      <c r="A36" s="37"/>
      <c r="B36" s="2" t="s">
        <v>32</v>
      </c>
      <c r="C36" s="36"/>
      <c r="D36" s="116">
        <v>227466</v>
      </c>
      <c r="E36" s="117"/>
      <c r="F36" s="117"/>
      <c r="G36" s="117"/>
      <c r="H36" s="116">
        <v>8827.25</v>
      </c>
      <c r="I36" s="116">
        <v>8827.25</v>
      </c>
      <c r="J36" s="116">
        <v>8827.25</v>
      </c>
      <c r="K36" s="118">
        <f t="shared" ref="K36:K42" si="15">SUM(H36:J36)</f>
        <v>26481.75</v>
      </c>
      <c r="L36" s="116">
        <v>8827.25</v>
      </c>
      <c r="M36" s="116">
        <v>8827.25</v>
      </c>
      <c r="N36" s="116">
        <v>8827.25</v>
      </c>
      <c r="O36" s="118">
        <f t="shared" ref="O36:O42" si="16">SUM(L36:N36)</f>
        <v>26481.75</v>
      </c>
      <c r="P36" s="116">
        <v>8827.25</v>
      </c>
      <c r="Q36" s="116">
        <v>8827.25</v>
      </c>
      <c r="R36" s="116">
        <v>8827.25</v>
      </c>
      <c r="S36" s="118">
        <f t="shared" ref="S36:S42" si="17">SUM(P36:R36)</f>
        <v>26481.75</v>
      </c>
      <c r="T36" s="116">
        <v>8827.25</v>
      </c>
      <c r="U36" s="116">
        <v>8827.25</v>
      </c>
      <c r="V36" s="116">
        <v>8827.25</v>
      </c>
      <c r="W36" s="118">
        <f t="shared" ref="W36:W42" si="18">SUM(T36:V36)</f>
        <v>26481.75</v>
      </c>
      <c r="X36" s="104"/>
      <c r="Y36" s="105">
        <f t="shared" ref="Y36:Y42" si="19">SUM(K36,O36,S36,W36)</f>
        <v>105927</v>
      </c>
      <c r="Z36" s="106"/>
    </row>
    <row r="37" spans="1:26" ht="13.2" x14ac:dyDescent="0.25">
      <c r="A37" s="37"/>
      <c r="B37" s="2" t="s">
        <v>33</v>
      </c>
      <c r="C37" s="36"/>
      <c r="D37" s="116">
        <v>158464</v>
      </c>
      <c r="E37" s="117"/>
      <c r="F37" s="117"/>
      <c r="G37" s="117"/>
      <c r="H37" s="116">
        <v>23331.919999999998</v>
      </c>
      <c r="I37" s="116">
        <v>23331.919999999998</v>
      </c>
      <c r="J37" s="116">
        <v>23331.919999999998</v>
      </c>
      <c r="K37" s="118">
        <f t="shared" si="15"/>
        <v>69995.759999999995</v>
      </c>
      <c r="L37" s="116">
        <v>23331.919999999998</v>
      </c>
      <c r="M37" s="116">
        <v>23331.919999999998</v>
      </c>
      <c r="N37" s="116">
        <v>23331.919999999998</v>
      </c>
      <c r="O37" s="118">
        <f t="shared" si="16"/>
        <v>69995.759999999995</v>
      </c>
      <c r="P37" s="116">
        <v>23331.919999999998</v>
      </c>
      <c r="Q37" s="116">
        <v>23331.919999999998</v>
      </c>
      <c r="R37" s="116">
        <v>23331.919999999998</v>
      </c>
      <c r="S37" s="118">
        <f t="shared" si="17"/>
        <v>69995.759999999995</v>
      </c>
      <c r="T37" s="116">
        <v>23331.919999999998</v>
      </c>
      <c r="U37" s="116">
        <v>23331.919999999998</v>
      </c>
      <c r="V37" s="116">
        <v>23331.919999999998</v>
      </c>
      <c r="W37" s="118">
        <f t="shared" si="18"/>
        <v>69995.759999999995</v>
      </c>
      <c r="X37" s="104"/>
      <c r="Y37" s="105">
        <f t="shared" si="19"/>
        <v>279983.03999999998</v>
      </c>
      <c r="Z37" s="106"/>
    </row>
    <row r="38" spans="1:26" ht="13.2" x14ac:dyDescent="0.25">
      <c r="A38" s="37"/>
      <c r="B38" s="2" t="s">
        <v>34</v>
      </c>
      <c r="C38" s="36"/>
      <c r="D38" s="116">
        <v>15000</v>
      </c>
      <c r="E38" s="117"/>
      <c r="F38" s="117"/>
      <c r="G38" s="117"/>
      <c r="H38" s="116">
        <v>1666.67</v>
      </c>
      <c r="I38" s="116">
        <v>1666.67</v>
      </c>
      <c r="J38" s="116">
        <v>1666.67</v>
      </c>
      <c r="K38" s="118">
        <f t="shared" si="15"/>
        <v>5000.01</v>
      </c>
      <c r="L38" s="116">
        <v>1666.67</v>
      </c>
      <c r="M38" s="116">
        <v>1666.67</v>
      </c>
      <c r="N38" s="116">
        <v>1666.67</v>
      </c>
      <c r="O38" s="118">
        <f t="shared" si="16"/>
        <v>5000.01</v>
      </c>
      <c r="P38" s="116">
        <v>1666.67</v>
      </c>
      <c r="Q38" s="116">
        <v>1666.67</v>
      </c>
      <c r="R38" s="116">
        <v>1666.67</v>
      </c>
      <c r="S38" s="118">
        <f t="shared" si="17"/>
        <v>5000.01</v>
      </c>
      <c r="T38" s="116">
        <v>1666.67</v>
      </c>
      <c r="U38" s="116">
        <v>1666.67</v>
      </c>
      <c r="V38" s="116">
        <v>1666.67</v>
      </c>
      <c r="W38" s="118">
        <f t="shared" si="18"/>
        <v>5000.01</v>
      </c>
      <c r="X38" s="104"/>
      <c r="Y38" s="105">
        <f t="shared" si="19"/>
        <v>20000.04</v>
      </c>
      <c r="Z38" s="106"/>
    </row>
    <row r="39" spans="1:26" ht="13.2" x14ac:dyDescent="0.25">
      <c r="A39" s="37"/>
      <c r="B39" s="2" t="s">
        <v>35</v>
      </c>
      <c r="C39" s="36"/>
      <c r="D39" s="116">
        <v>18500</v>
      </c>
      <c r="E39" s="117"/>
      <c r="F39" s="117"/>
      <c r="G39" s="117"/>
      <c r="H39" s="116">
        <v>3000</v>
      </c>
      <c r="I39" s="116">
        <v>3000</v>
      </c>
      <c r="J39" s="116">
        <v>3000</v>
      </c>
      <c r="K39" s="118">
        <f t="shared" si="15"/>
        <v>9000</v>
      </c>
      <c r="L39" s="116">
        <v>3000</v>
      </c>
      <c r="M39" s="116">
        <v>3000</v>
      </c>
      <c r="N39" s="116">
        <v>3000</v>
      </c>
      <c r="O39" s="118">
        <f t="shared" si="16"/>
        <v>9000</v>
      </c>
      <c r="P39" s="116">
        <v>3000</v>
      </c>
      <c r="Q39" s="116">
        <v>3000</v>
      </c>
      <c r="R39" s="116">
        <v>3000</v>
      </c>
      <c r="S39" s="118">
        <f t="shared" si="17"/>
        <v>9000</v>
      </c>
      <c r="T39" s="116">
        <v>3000</v>
      </c>
      <c r="U39" s="116">
        <v>3000</v>
      </c>
      <c r="V39" s="116">
        <v>3000</v>
      </c>
      <c r="W39" s="118">
        <f t="shared" si="18"/>
        <v>9000</v>
      </c>
      <c r="X39" s="104"/>
      <c r="Y39" s="105">
        <f t="shared" si="19"/>
        <v>36000</v>
      </c>
      <c r="Z39" s="106"/>
    </row>
    <row r="40" spans="1:26" ht="13.2" x14ac:dyDescent="0.25">
      <c r="A40" s="37"/>
      <c r="B40" s="2" t="s">
        <v>36</v>
      </c>
      <c r="C40" s="36"/>
      <c r="D40" s="116">
        <v>929784</v>
      </c>
      <c r="E40" s="117"/>
      <c r="F40" s="117"/>
      <c r="G40" s="117"/>
      <c r="H40" s="116">
        <v>50000</v>
      </c>
      <c r="I40" s="116">
        <v>50000</v>
      </c>
      <c r="J40" s="116">
        <v>50000</v>
      </c>
      <c r="K40" s="118">
        <f t="shared" si="15"/>
        <v>150000</v>
      </c>
      <c r="L40" s="116">
        <v>50000</v>
      </c>
      <c r="M40" s="116">
        <v>50000</v>
      </c>
      <c r="N40" s="116">
        <v>50000</v>
      </c>
      <c r="O40" s="118">
        <f t="shared" si="16"/>
        <v>150000</v>
      </c>
      <c r="P40" s="116">
        <v>50000</v>
      </c>
      <c r="Q40" s="116">
        <v>50000</v>
      </c>
      <c r="R40" s="116">
        <v>50000</v>
      </c>
      <c r="S40" s="118">
        <f t="shared" si="17"/>
        <v>150000</v>
      </c>
      <c r="T40" s="116">
        <v>50000</v>
      </c>
      <c r="U40" s="116">
        <v>50000</v>
      </c>
      <c r="V40" s="116">
        <v>50000</v>
      </c>
      <c r="W40" s="118">
        <f t="shared" si="18"/>
        <v>150000</v>
      </c>
      <c r="X40" s="104"/>
      <c r="Y40" s="105">
        <f t="shared" si="19"/>
        <v>600000</v>
      </c>
      <c r="Z40" s="106"/>
    </row>
    <row r="41" spans="1:26" ht="13.2" x14ac:dyDescent="0.25">
      <c r="A41" s="37"/>
      <c r="B41" s="2" t="s">
        <v>37</v>
      </c>
      <c r="C41" s="36"/>
      <c r="D41" s="116">
        <v>237424</v>
      </c>
      <c r="E41" s="117"/>
      <c r="F41" s="117"/>
      <c r="G41" s="117"/>
      <c r="H41" s="116">
        <v>30375</v>
      </c>
      <c r="I41" s="116">
        <v>30375</v>
      </c>
      <c r="J41" s="116">
        <v>30375</v>
      </c>
      <c r="K41" s="118">
        <f t="shared" si="15"/>
        <v>91125</v>
      </c>
      <c r="L41" s="116">
        <v>30375</v>
      </c>
      <c r="M41" s="116">
        <v>30375</v>
      </c>
      <c r="N41" s="116">
        <v>30375</v>
      </c>
      <c r="O41" s="118">
        <f t="shared" si="16"/>
        <v>91125</v>
      </c>
      <c r="P41" s="116">
        <v>30375</v>
      </c>
      <c r="Q41" s="116">
        <v>30375</v>
      </c>
      <c r="R41" s="116">
        <v>30375</v>
      </c>
      <c r="S41" s="118">
        <f t="shared" si="17"/>
        <v>91125</v>
      </c>
      <c r="T41" s="116">
        <v>30375</v>
      </c>
      <c r="U41" s="116">
        <v>30375</v>
      </c>
      <c r="V41" s="116">
        <v>30375</v>
      </c>
      <c r="W41" s="118">
        <f t="shared" si="18"/>
        <v>91125</v>
      </c>
      <c r="X41" s="104"/>
      <c r="Y41" s="107">
        <f t="shared" si="19"/>
        <v>364500</v>
      </c>
      <c r="Z41" s="106"/>
    </row>
    <row r="42" spans="1:26" ht="13.2" x14ac:dyDescent="0.25">
      <c r="A42" s="2"/>
      <c r="B42" s="46" t="s">
        <v>38</v>
      </c>
      <c r="C42" s="36"/>
      <c r="D42" s="119">
        <f>SUM(D36:D41)</f>
        <v>1586638</v>
      </c>
      <c r="E42" s="120"/>
      <c r="F42" s="120"/>
      <c r="G42" s="120"/>
      <c r="H42" s="119">
        <f>SUM(H36:H41)</f>
        <v>117200.84</v>
      </c>
      <c r="I42" s="119">
        <f t="shared" ref="I42:J42" si="20">SUM(I36:I41)</f>
        <v>117200.84</v>
      </c>
      <c r="J42" s="119">
        <f t="shared" si="20"/>
        <v>117200.84</v>
      </c>
      <c r="K42" s="119">
        <f t="shared" si="15"/>
        <v>351602.52</v>
      </c>
      <c r="L42" s="119">
        <f>SUM(L36:L41)</f>
        <v>117200.84</v>
      </c>
      <c r="M42" s="119">
        <f t="shared" ref="M42:N42" si="21">SUM(M36:M41)</f>
        <v>117200.84</v>
      </c>
      <c r="N42" s="119">
        <f t="shared" si="21"/>
        <v>117200.84</v>
      </c>
      <c r="O42" s="119">
        <f t="shared" si="16"/>
        <v>351602.52</v>
      </c>
      <c r="P42" s="119">
        <f>SUM(P36:P41)</f>
        <v>117200.84</v>
      </c>
      <c r="Q42" s="119">
        <f t="shared" ref="Q42:R42" si="22">SUM(Q36:Q41)</f>
        <v>117200.84</v>
      </c>
      <c r="R42" s="119">
        <f t="shared" si="22"/>
        <v>117200.84</v>
      </c>
      <c r="S42" s="119">
        <f t="shared" si="17"/>
        <v>351602.52</v>
      </c>
      <c r="T42" s="119">
        <f>SUM(T36:T41)</f>
        <v>117200.84</v>
      </c>
      <c r="U42" s="119">
        <f t="shared" ref="U42:V42" si="23">SUM(U36:U41)</f>
        <v>117200.84</v>
      </c>
      <c r="V42" s="119">
        <f t="shared" si="23"/>
        <v>117200.84</v>
      </c>
      <c r="W42" s="119">
        <f t="shared" si="18"/>
        <v>351602.52</v>
      </c>
      <c r="X42" s="104"/>
      <c r="Y42" s="105">
        <f t="shared" si="19"/>
        <v>1406410.08</v>
      </c>
      <c r="Z42" s="106"/>
    </row>
    <row r="43" spans="1:26" ht="13.2" x14ac:dyDescent="0.25">
      <c r="A43" s="43"/>
      <c r="B43" s="43"/>
      <c r="C43" s="36"/>
      <c r="D43" s="121"/>
      <c r="E43" s="115"/>
      <c r="F43" s="115"/>
      <c r="G43" s="115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04"/>
      <c r="Y43" s="106"/>
      <c r="Z43" s="106"/>
    </row>
    <row r="44" spans="1:26" ht="13.8" x14ac:dyDescent="0.3">
      <c r="A44" s="58" t="s">
        <v>39</v>
      </c>
      <c r="B44" s="37"/>
      <c r="C44" s="36"/>
      <c r="D44" s="118"/>
      <c r="E44" s="117"/>
      <c r="F44" s="117"/>
      <c r="G44" s="117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04"/>
      <c r="Y44" s="106"/>
      <c r="Z44" s="106"/>
    </row>
    <row r="45" spans="1:26" ht="13.2" x14ac:dyDescent="0.25">
      <c r="A45" s="37"/>
      <c r="B45" s="37" t="s">
        <v>40</v>
      </c>
      <c r="C45" s="36"/>
      <c r="D45" s="116">
        <v>407698</v>
      </c>
      <c r="E45" s="117"/>
      <c r="F45" s="117"/>
      <c r="G45" s="117"/>
      <c r="H45" s="116">
        <v>34000</v>
      </c>
      <c r="I45" s="116">
        <v>34000</v>
      </c>
      <c r="J45" s="116">
        <v>34000</v>
      </c>
      <c r="K45" s="118">
        <f t="shared" ref="K45:K50" si="24">SUM(H45:J45)</f>
        <v>102000</v>
      </c>
      <c r="L45" s="116">
        <v>34000</v>
      </c>
      <c r="M45" s="116">
        <v>34000</v>
      </c>
      <c r="N45" s="116">
        <v>34000</v>
      </c>
      <c r="O45" s="118">
        <f t="shared" ref="O45:O50" si="25">SUM(L45:N45)</f>
        <v>102000</v>
      </c>
      <c r="P45" s="116">
        <v>34000</v>
      </c>
      <c r="Q45" s="116">
        <v>34000</v>
      </c>
      <c r="R45" s="116">
        <v>34000</v>
      </c>
      <c r="S45" s="118">
        <f t="shared" ref="S45:S50" si="26">SUM(P45:R45)</f>
        <v>102000</v>
      </c>
      <c r="T45" s="116">
        <v>34000</v>
      </c>
      <c r="U45" s="116">
        <v>34000</v>
      </c>
      <c r="V45" s="116">
        <v>34000</v>
      </c>
      <c r="W45" s="118">
        <f t="shared" ref="W45:W50" si="27">SUM(T45:V45)</f>
        <v>102000</v>
      </c>
      <c r="X45" s="104"/>
      <c r="Y45" s="105">
        <f t="shared" ref="Y45:Y50" si="28">SUM(K45,O45,S45,W45)</f>
        <v>408000</v>
      </c>
      <c r="Z45" s="106"/>
    </row>
    <row r="46" spans="1:26" ht="13.2" x14ac:dyDescent="0.25">
      <c r="A46" s="37"/>
      <c r="B46" s="37" t="s">
        <v>41</v>
      </c>
      <c r="C46" s="36"/>
      <c r="D46" s="116">
        <v>14000</v>
      </c>
      <c r="E46" s="117"/>
      <c r="F46" s="117"/>
      <c r="G46" s="117"/>
      <c r="H46" s="116">
        <v>10417</v>
      </c>
      <c r="I46" s="116">
        <v>10417</v>
      </c>
      <c r="J46" s="116">
        <v>10417</v>
      </c>
      <c r="K46" s="118">
        <f t="shared" si="24"/>
        <v>31251</v>
      </c>
      <c r="L46" s="116">
        <v>10417</v>
      </c>
      <c r="M46" s="116">
        <v>10417</v>
      </c>
      <c r="N46" s="116">
        <v>10417</v>
      </c>
      <c r="O46" s="118">
        <f t="shared" si="25"/>
        <v>31251</v>
      </c>
      <c r="P46" s="116">
        <v>10417</v>
      </c>
      <c r="Q46" s="116">
        <v>10417</v>
      </c>
      <c r="R46" s="116">
        <v>10417</v>
      </c>
      <c r="S46" s="118">
        <f t="shared" si="26"/>
        <v>31251</v>
      </c>
      <c r="T46" s="116">
        <v>10417</v>
      </c>
      <c r="U46" s="116">
        <v>10417</v>
      </c>
      <c r="V46" s="116">
        <v>10417</v>
      </c>
      <c r="W46" s="118">
        <f t="shared" si="27"/>
        <v>31251</v>
      </c>
      <c r="X46" s="104"/>
      <c r="Y46" s="105">
        <f t="shared" si="28"/>
        <v>125004</v>
      </c>
      <c r="Z46" s="106"/>
    </row>
    <row r="47" spans="1:26" ht="13.2" x14ac:dyDescent="0.25">
      <c r="A47" s="37"/>
      <c r="B47" s="37" t="s">
        <v>42</v>
      </c>
      <c r="C47" s="36"/>
      <c r="D47" s="116">
        <v>327522</v>
      </c>
      <c r="E47" s="117"/>
      <c r="F47" s="117"/>
      <c r="G47" s="117"/>
      <c r="H47" s="116">
        <v>30213</v>
      </c>
      <c r="I47" s="116">
        <v>30213</v>
      </c>
      <c r="J47" s="116">
        <v>30213</v>
      </c>
      <c r="K47" s="118">
        <f t="shared" si="24"/>
        <v>90639</v>
      </c>
      <c r="L47" s="116">
        <v>30213</v>
      </c>
      <c r="M47" s="116">
        <v>30213</v>
      </c>
      <c r="N47" s="116">
        <v>30213</v>
      </c>
      <c r="O47" s="118">
        <f t="shared" si="25"/>
        <v>90639</v>
      </c>
      <c r="P47" s="116">
        <v>30213</v>
      </c>
      <c r="Q47" s="116">
        <v>30213</v>
      </c>
      <c r="R47" s="116">
        <v>30213</v>
      </c>
      <c r="S47" s="118">
        <f t="shared" si="26"/>
        <v>90639</v>
      </c>
      <c r="T47" s="116">
        <v>30213</v>
      </c>
      <c r="U47" s="116">
        <v>30213</v>
      </c>
      <c r="V47" s="116">
        <v>30213</v>
      </c>
      <c r="W47" s="118">
        <f t="shared" si="27"/>
        <v>90639</v>
      </c>
      <c r="X47" s="104"/>
      <c r="Y47" s="105">
        <f t="shared" si="28"/>
        <v>362556</v>
      </c>
      <c r="Z47" s="106"/>
    </row>
    <row r="48" spans="1:26" ht="13.2" x14ac:dyDescent="0.25">
      <c r="A48" s="37"/>
      <c r="B48" s="37" t="s">
        <v>43</v>
      </c>
      <c r="C48" s="36"/>
      <c r="D48" s="116">
        <v>25028</v>
      </c>
      <c r="E48" s="117"/>
      <c r="F48" s="117"/>
      <c r="G48" s="117"/>
      <c r="H48" s="116">
        <v>2500</v>
      </c>
      <c r="I48" s="116">
        <v>2500</v>
      </c>
      <c r="J48" s="116">
        <v>2500</v>
      </c>
      <c r="K48" s="118">
        <f t="shared" si="24"/>
        <v>7500</v>
      </c>
      <c r="L48" s="116">
        <v>2500</v>
      </c>
      <c r="M48" s="116">
        <v>2500</v>
      </c>
      <c r="N48" s="116">
        <v>2500</v>
      </c>
      <c r="O48" s="118">
        <f t="shared" si="25"/>
        <v>7500</v>
      </c>
      <c r="P48" s="116">
        <v>2500</v>
      </c>
      <c r="Q48" s="116">
        <v>2500</v>
      </c>
      <c r="R48" s="116">
        <v>2500</v>
      </c>
      <c r="S48" s="118">
        <f t="shared" si="26"/>
        <v>7500</v>
      </c>
      <c r="T48" s="116">
        <v>2500</v>
      </c>
      <c r="U48" s="116">
        <v>2500</v>
      </c>
      <c r="V48" s="116">
        <v>2500</v>
      </c>
      <c r="W48" s="118">
        <f t="shared" si="27"/>
        <v>7500</v>
      </c>
      <c r="X48" s="104"/>
      <c r="Y48" s="105">
        <f t="shared" si="28"/>
        <v>30000</v>
      </c>
      <c r="Z48" s="106"/>
    </row>
    <row r="49" spans="1:26" ht="13.2" x14ac:dyDescent="0.25">
      <c r="A49" s="37"/>
      <c r="B49" s="37" t="s">
        <v>44</v>
      </c>
      <c r="C49" s="36"/>
      <c r="D49" s="116">
        <v>486642</v>
      </c>
      <c r="E49" s="117"/>
      <c r="F49" s="117"/>
      <c r="G49" s="117"/>
      <c r="H49" s="116">
        <v>31917</v>
      </c>
      <c r="I49" s="116">
        <v>31917</v>
      </c>
      <c r="J49" s="116">
        <v>31917</v>
      </c>
      <c r="K49" s="118">
        <f t="shared" si="24"/>
        <v>95751</v>
      </c>
      <c r="L49" s="116">
        <v>31917</v>
      </c>
      <c r="M49" s="116">
        <v>31917</v>
      </c>
      <c r="N49" s="116">
        <v>31917</v>
      </c>
      <c r="O49" s="118">
        <f t="shared" si="25"/>
        <v>95751</v>
      </c>
      <c r="P49" s="116">
        <v>31917</v>
      </c>
      <c r="Q49" s="116">
        <v>31917</v>
      </c>
      <c r="R49" s="116">
        <v>31917</v>
      </c>
      <c r="S49" s="118">
        <f t="shared" si="26"/>
        <v>95751</v>
      </c>
      <c r="T49" s="116">
        <v>31917</v>
      </c>
      <c r="U49" s="116">
        <v>31917</v>
      </c>
      <c r="V49" s="116">
        <v>31917</v>
      </c>
      <c r="W49" s="118">
        <f t="shared" si="27"/>
        <v>95751</v>
      </c>
      <c r="X49" s="104"/>
      <c r="Y49" s="107">
        <f t="shared" si="28"/>
        <v>383004</v>
      </c>
      <c r="Z49" s="106"/>
    </row>
    <row r="50" spans="1:26" ht="13.2" x14ac:dyDescent="0.25">
      <c r="A50" s="37"/>
      <c r="B50" s="46" t="s">
        <v>45</v>
      </c>
      <c r="C50" s="36"/>
      <c r="D50" s="119">
        <f>SUM(D45:D49)</f>
        <v>1260890</v>
      </c>
      <c r="E50" s="120"/>
      <c r="F50" s="120"/>
      <c r="G50" s="120"/>
      <c r="H50" s="119">
        <f>SUM(H45:H49)</f>
        <v>109047</v>
      </c>
      <c r="I50" s="119">
        <f t="shared" ref="I50:J50" si="29">SUM(I45:I49)</f>
        <v>109047</v>
      </c>
      <c r="J50" s="119">
        <f t="shared" si="29"/>
        <v>109047</v>
      </c>
      <c r="K50" s="119">
        <f t="shared" si="24"/>
        <v>327141</v>
      </c>
      <c r="L50" s="119">
        <f>SUM(L45:L49)</f>
        <v>109047</v>
      </c>
      <c r="M50" s="119">
        <f t="shared" ref="M50:N50" si="30">SUM(M45:M49)</f>
        <v>109047</v>
      </c>
      <c r="N50" s="119">
        <f t="shared" si="30"/>
        <v>109047</v>
      </c>
      <c r="O50" s="119">
        <f t="shared" si="25"/>
        <v>327141</v>
      </c>
      <c r="P50" s="119">
        <f>SUM(P45:P49)</f>
        <v>109047</v>
      </c>
      <c r="Q50" s="119">
        <f t="shared" ref="Q50:R50" si="31">SUM(Q45:Q49)</f>
        <v>109047</v>
      </c>
      <c r="R50" s="119">
        <f t="shared" si="31"/>
        <v>109047</v>
      </c>
      <c r="S50" s="119">
        <f t="shared" si="26"/>
        <v>327141</v>
      </c>
      <c r="T50" s="119">
        <f>SUM(T45:T49)</f>
        <v>109047</v>
      </c>
      <c r="U50" s="119">
        <f t="shared" ref="U50:V50" si="32">SUM(U45:U49)</f>
        <v>109047</v>
      </c>
      <c r="V50" s="119">
        <f t="shared" si="32"/>
        <v>109047</v>
      </c>
      <c r="W50" s="119">
        <f t="shared" si="27"/>
        <v>327141</v>
      </c>
      <c r="X50" s="104"/>
      <c r="Y50" s="105">
        <f t="shared" si="28"/>
        <v>1308564</v>
      </c>
      <c r="Z50" s="106"/>
    </row>
    <row r="51" spans="1:26" ht="13.2" x14ac:dyDescent="0.25">
      <c r="A51" s="37"/>
      <c r="B51" s="43"/>
      <c r="C51" s="36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04"/>
      <c r="Y51" s="106"/>
      <c r="Z51" s="106"/>
    </row>
    <row r="52" spans="1:26" ht="13.8" x14ac:dyDescent="0.3">
      <c r="A52" s="58" t="s">
        <v>46</v>
      </c>
      <c r="B52" s="37"/>
      <c r="C52" s="36"/>
      <c r="D52" s="121"/>
      <c r="E52" s="115"/>
      <c r="F52" s="115"/>
      <c r="G52" s="115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04"/>
      <c r="Y52" s="106"/>
      <c r="Z52" s="106"/>
    </row>
    <row r="53" spans="1:26" ht="13.2" x14ac:dyDescent="0.25">
      <c r="A53" s="37"/>
      <c r="B53" s="37" t="s">
        <v>47</v>
      </c>
      <c r="C53" s="36"/>
      <c r="D53" s="116">
        <v>80358</v>
      </c>
      <c r="E53" s="117"/>
      <c r="F53" s="117"/>
      <c r="G53" s="117"/>
      <c r="H53" s="116">
        <v>8083</v>
      </c>
      <c r="I53" s="116">
        <v>8083</v>
      </c>
      <c r="J53" s="116">
        <v>8083</v>
      </c>
      <c r="K53" s="118">
        <f t="shared" ref="K53:K60" si="33">SUM(H53:J53)</f>
        <v>24249</v>
      </c>
      <c r="L53" s="116">
        <v>8083</v>
      </c>
      <c r="M53" s="116">
        <v>8083</v>
      </c>
      <c r="N53" s="116">
        <v>8083</v>
      </c>
      <c r="O53" s="118">
        <f t="shared" ref="O53:O60" si="34">SUM(L53:N53)</f>
        <v>24249</v>
      </c>
      <c r="P53" s="116">
        <v>8083</v>
      </c>
      <c r="Q53" s="116">
        <v>8083</v>
      </c>
      <c r="R53" s="116">
        <v>8083</v>
      </c>
      <c r="S53" s="118">
        <f t="shared" ref="S53:S60" si="35">SUM(P53:R53)</f>
        <v>24249</v>
      </c>
      <c r="T53" s="116">
        <v>8083</v>
      </c>
      <c r="U53" s="116">
        <v>8083</v>
      </c>
      <c r="V53" s="116">
        <v>8083</v>
      </c>
      <c r="W53" s="118">
        <f t="shared" ref="W53:W60" si="36">SUM(T53:V53)</f>
        <v>24249</v>
      </c>
      <c r="X53" s="104"/>
      <c r="Y53" s="105">
        <f t="shared" ref="Y53:Y60" si="37">SUM(K53,O53,S53,W53)</f>
        <v>96996</v>
      </c>
      <c r="Z53" s="106"/>
    </row>
    <row r="54" spans="1:26" ht="13.2" x14ac:dyDescent="0.25">
      <c r="A54" s="37"/>
      <c r="B54" s="37" t="s">
        <v>48</v>
      </c>
      <c r="C54" s="36"/>
      <c r="D54" s="116">
        <v>49876</v>
      </c>
      <c r="E54" s="117"/>
      <c r="F54" s="117"/>
      <c r="G54" s="117"/>
      <c r="H54" s="116">
        <v>6803</v>
      </c>
      <c r="I54" s="116">
        <v>6803</v>
      </c>
      <c r="J54" s="116">
        <v>6803</v>
      </c>
      <c r="K54" s="118">
        <f t="shared" si="33"/>
        <v>20409</v>
      </c>
      <c r="L54" s="116">
        <v>6803</v>
      </c>
      <c r="M54" s="116">
        <v>6803</v>
      </c>
      <c r="N54" s="116">
        <v>6803</v>
      </c>
      <c r="O54" s="118">
        <f t="shared" si="34"/>
        <v>20409</v>
      </c>
      <c r="P54" s="116">
        <v>6803</v>
      </c>
      <c r="Q54" s="116">
        <v>6803</v>
      </c>
      <c r="R54" s="116">
        <v>6803</v>
      </c>
      <c r="S54" s="118">
        <f t="shared" si="35"/>
        <v>20409</v>
      </c>
      <c r="T54" s="116">
        <v>6803</v>
      </c>
      <c r="U54" s="116">
        <v>6803</v>
      </c>
      <c r="V54" s="116">
        <v>6803</v>
      </c>
      <c r="W54" s="118">
        <f t="shared" si="36"/>
        <v>20409</v>
      </c>
      <c r="X54" s="104"/>
      <c r="Y54" s="105">
        <f t="shared" si="37"/>
        <v>81636</v>
      </c>
      <c r="Z54" s="106"/>
    </row>
    <row r="55" spans="1:26" ht="13.2" x14ac:dyDescent="0.25">
      <c r="A55" s="37"/>
      <c r="B55" s="37" t="s">
        <v>49</v>
      </c>
      <c r="C55" s="36"/>
      <c r="D55" s="116">
        <v>156618</v>
      </c>
      <c r="E55" s="117"/>
      <c r="F55" s="117"/>
      <c r="G55" s="117"/>
      <c r="H55" s="116">
        <v>15168</v>
      </c>
      <c r="I55" s="116">
        <v>15168</v>
      </c>
      <c r="J55" s="116">
        <v>15168</v>
      </c>
      <c r="K55" s="118">
        <f t="shared" si="33"/>
        <v>45504</v>
      </c>
      <c r="L55" s="116">
        <v>15168</v>
      </c>
      <c r="M55" s="116">
        <v>15168</v>
      </c>
      <c r="N55" s="116">
        <v>15168</v>
      </c>
      <c r="O55" s="118">
        <f t="shared" si="34"/>
        <v>45504</v>
      </c>
      <c r="P55" s="116">
        <v>15168</v>
      </c>
      <c r="Q55" s="116">
        <v>15168</v>
      </c>
      <c r="R55" s="116">
        <v>15168</v>
      </c>
      <c r="S55" s="118">
        <f t="shared" si="35"/>
        <v>45504</v>
      </c>
      <c r="T55" s="116">
        <v>15168</v>
      </c>
      <c r="U55" s="116">
        <v>15168</v>
      </c>
      <c r="V55" s="116">
        <v>15168</v>
      </c>
      <c r="W55" s="118">
        <f t="shared" si="36"/>
        <v>45504</v>
      </c>
      <c r="X55" s="104"/>
      <c r="Y55" s="105">
        <f t="shared" si="37"/>
        <v>182016</v>
      </c>
      <c r="Z55" s="106"/>
    </row>
    <row r="56" spans="1:26" ht="13.2" x14ac:dyDescent="0.25">
      <c r="A56" s="37"/>
      <c r="B56" s="37" t="s">
        <v>50</v>
      </c>
      <c r="C56" s="36"/>
      <c r="D56" s="116">
        <v>1036000</v>
      </c>
      <c r="E56" s="117"/>
      <c r="F56" s="117"/>
      <c r="G56" s="117"/>
      <c r="H56" s="116">
        <v>41667</v>
      </c>
      <c r="I56" s="116">
        <v>41667</v>
      </c>
      <c r="J56" s="116">
        <v>41667</v>
      </c>
      <c r="K56" s="118">
        <f t="shared" si="33"/>
        <v>125001</v>
      </c>
      <c r="L56" s="116">
        <v>41667</v>
      </c>
      <c r="M56" s="116">
        <v>41667</v>
      </c>
      <c r="N56" s="116">
        <v>41667</v>
      </c>
      <c r="O56" s="118">
        <f t="shared" si="34"/>
        <v>125001</v>
      </c>
      <c r="P56" s="116">
        <v>41667</v>
      </c>
      <c r="Q56" s="116">
        <v>41667</v>
      </c>
      <c r="R56" s="116">
        <v>41667</v>
      </c>
      <c r="S56" s="118">
        <f t="shared" si="35"/>
        <v>125001</v>
      </c>
      <c r="T56" s="116">
        <v>41667</v>
      </c>
      <c r="U56" s="116">
        <v>41667</v>
      </c>
      <c r="V56" s="116">
        <v>41667</v>
      </c>
      <c r="W56" s="118">
        <f t="shared" si="36"/>
        <v>125001</v>
      </c>
      <c r="X56" s="104"/>
      <c r="Y56" s="105">
        <f t="shared" si="37"/>
        <v>500004</v>
      </c>
      <c r="Z56" s="106"/>
    </row>
    <row r="57" spans="1:26" ht="13.2" x14ac:dyDescent="0.25">
      <c r="A57" s="37"/>
      <c r="B57" s="37" t="s">
        <v>51</v>
      </c>
      <c r="C57" s="36"/>
      <c r="D57" s="116">
        <v>17398</v>
      </c>
      <c r="E57" s="117"/>
      <c r="F57" s="117"/>
      <c r="G57" s="117"/>
      <c r="H57" s="116">
        <v>2750</v>
      </c>
      <c r="I57" s="116">
        <v>2750</v>
      </c>
      <c r="J57" s="116">
        <v>2750</v>
      </c>
      <c r="K57" s="118">
        <f t="shared" si="33"/>
        <v>8250</v>
      </c>
      <c r="L57" s="116">
        <v>2750</v>
      </c>
      <c r="M57" s="116">
        <v>2750</v>
      </c>
      <c r="N57" s="116">
        <v>2750</v>
      </c>
      <c r="O57" s="118">
        <f t="shared" si="34"/>
        <v>8250</v>
      </c>
      <c r="P57" s="116">
        <v>2750</v>
      </c>
      <c r="Q57" s="116">
        <v>2750</v>
      </c>
      <c r="R57" s="116">
        <v>2750</v>
      </c>
      <c r="S57" s="118">
        <f t="shared" si="35"/>
        <v>8250</v>
      </c>
      <c r="T57" s="116">
        <v>2750</v>
      </c>
      <c r="U57" s="116">
        <v>2750</v>
      </c>
      <c r="V57" s="116">
        <v>2750</v>
      </c>
      <c r="W57" s="118">
        <f t="shared" si="36"/>
        <v>8250</v>
      </c>
      <c r="X57" s="104"/>
      <c r="Y57" s="105">
        <f t="shared" si="37"/>
        <v>33000</v>
      </c>
      <c r="Z57" s="106"/>
    </row>
    <row r="58" spans="1:26" ht="13.2" x14ac:dyDescent="0.25">
      <c r="A58" s="37"/>
      <c r="B58" s="37" t="s">
        <v>52</v>
      </c>
      <c r="C58" s="36"/>
      <c r="D58" s="116">
        <v>3716</v>
      </c>
      <c r="E58" s="117"/>
      <c r="F58" s="117"/>
      <c r="G58" s="117"/>
      <c r="H58" s="116">
        <v>750</v>
      </c>
      <c r="I58" s="116">
        <v>750</v>
      </c>
      <c r="J58" s="116">
        <v>750</v>
      </c>
      <c r="K58" s="118">
        <f t="shared" si="33"/>
        <v>2250</v>
      </c>
      <c r="L58" s="116">
        <v>750</v>
      </c>
      <c r="M58" s="116">
        <v>750</v>
      </c>
      <c r="N58" s="116">
        <v>750</v>
      </c>
      <c r="O58" s="118">
        <f t="shared" si="34"/>
        <v>2250</v>
      </c>
      <c r="P58" s="116">
        <v>750</v>
      </c>
      <c r="Q58" s="116">
        <v>750</v>
      </c>
      <c r="R58" s="116">
        <v>750</v>
      </c>
      <c r="S58" s="118">
        <f t="shared" si="35"/>
        <v>2250</v>
      </c>
      <c r="T58" s="116">
        <v>750</v>
      </c>
      <c r="U58" s="116">
        <v>750</v>
      </c>
      <c r="V58" s="116">
        <v>750</v>
      </c>
      <c r="W58" s="118">
        <f t="shared" si="36"/>
        <v>2250</v>
      </c>
      <c r="X58" s="104"/>
      <c r="Y58" s="105">
        <f t="shared" si="37"/>
        <v>9000</v>
      </c>
      <c r="Z58" s="106"/>
    </row>
    <row r="59" spans="1:26" ht="13.2" x14ac:dyDescent="0.25">
      <c r="A59" s="37"/>
      <c r="B59" s="37" t="s">
        <v>53</v>
      </c>
      <c r="C59" s="36"/>
      <c r="D59" s="116">
        <v>227083</v>
      </c>
      <c r="E59" s="117"/>
      <c r="F59" s="117"/>
      <c r="G59" s="117"/>
      <c r="H59" s="116">
        <v>16666.669999999998</v>
      </c>
      <c r="I59" s="116">
        <v>16666.669999999998</v>
      </c>
      <c r="J59" s="116">
        <v>16666.669999999998</v>
      </c>
      <c r="K59" s="118">
        <f t="shared" si="33"/>
        <v>50000.009999999995</v>
      </c>
      <c r="L59" s="116">
        <v>16666.669999999998</v>
      </c>
      <c r="M59" s="116">
        <v>16666.669999999998</v>
      </c>
      <c r="N59" s="116">
        <v>16666.669999999998</v>
      </c>
      <c r="O59" s="118">
        <f t="shared" si="34"/>
        <v>50000.009999999995</v>
      </c>
      <c r="P59" s="116">
        <v>16666.669999999998</v>
      </c>
      <c r="Q59" s="116">
        <v>16666.669999999998</v>
      </c>
      <c r="R59" s="116">
        <v>16666.669999999998</v>
      </c>
      <c r="S59" s="118">
        <f t="shared" si="35"/>
        <v>50000.009999999995</v>
      </c>
      <c r="T59" s="116">
        <v>16666.669999999998</v>
      </c>
      <c r="U59" s="116">
        <v>16666.669999999998</v>
      </c>
      <c r="V59" s="116">
        <v>16666.669999999998</v>
      </c>
      <c r="W59" s="118">
        <f t="shared" si="36"/>
        <v>50000.009999999995</v>
      </c>
      <c r="X59" s="104"/>
      <c r="Y59" s="107">
        <f t="shared" si="37"/>
        <v>200000.03999999998</v>
      </c>
      <c r="Z59" s="106"/>
    </row>
    <row r="60" spans="1:26" ht="13.2" x14ac:dyDescent="0.25">
      <c r="A60" s="37"/>
      <c r="B60" s="46" t="s">
        <v>54</v>
      </c>
      <c r="C60" s="36"/>
      <c r="D60" s="119">
        <f>SUM(D53:D59)</f>
        <v>1571049</v>
      </c>
      <c r="E60" s="120"/>
      <c r="F60" s="120"/>
      <c r="G60" s="120"/>
      <c r="H60" s="119">
        <f>SUM(H53:H59)</f>
        <v>91887.67</v>
      </c>
      <c r="I60" s="119">
        <f t="shared" ref="I60:J60" si="38">SUM(I53:I59)</f>
        <v>91887.67</v>
      </c>
      <c r="J60" s="119">
        <f t="shared" si="38"/>
        <v>91887.67</v>
      </c>
      <c r="K60" s="119">
        <f t="shared" si="33"/>
        <v>275663.01</v>
      </c>
      <c r="L60" s="119">
        <f>SUM(L53:L59)</f>
        <v>91887.67</v>
      </c>
      <c r="M60" s="119">
        <f t="shared" ref="M60:N60" si="39">SUM(M53:M59)</f>
        <v>91887.67</v>
      </c>
      <c r="N60" s="119">
        <f t="shared" si="39"/>
        <v>91887.67</v>
      </c>
      <c r="O60" s="119">
        <f t="shared" si="34"/>
        <v>275663.01</v>
      </c>
      <c r="P60" s="119">
        <f>SUM(P53:P59)</f>
        <v>91887.67</v>
      </c>
      <c r="Q60" s="119">
        <f t="shared" ref="Q60:R60" si="40">SUM(Q53:Q59)</f>
        <v>91887.67</v>
      </c>
      <c r="R60" s="119">
        <f t="shared" si="40"/>
        <v>91887.67</v>
      </c>
      <c r="S60" s="119">
        <f t="shared" si="35"/>
        <v>275663.01</v>
      </c>
      <c r="T60" s="119">
        <f>SUM(T53:T59)</f>
        <v>91887.67</v>
      </c>
      <c r="U60" s="119">
        <f t="shared" ref="U60:V60" si="41">SUM(U53:U59)</f>
        <v>91887.67</v>
      </c>
      <c r="V60" s="119">
        <f t="shared" si="41"/>
        <v>91887.67</v>
      </c>
      <c r="W60" s="119">
        <f t="shared" si="36"/>
        <v>275663.01</v>
      </c>
      <c r="X60" s="104"/>
      <c r="Y60" s="105">
        <f t="shared" si="37"/>
        <v>1102652.04</v>
      </c>
      <c r="Z60" s="106"/>
    </row>
    <row r="61" spans="1:26" ht="13.2" x14ac:dyDescent="0.25">
      <c r="A61" s="37"/>
      <c r="B61" s="43"/>
      <c r="C61" s="36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04"/>
      <c r="Y61" s="106"/>
      <c r="Z61" s="106"/>
    </row>
    <row r="62" spans="1:26" ht="13.8" x14ac:dyDescent="0.3">
      <c r="A62" s="58" t="s">
        <v>55</v>
      </c>
      <c r="B62" s="37"/>
      <c r="C62" s="36"/>
      <c r="D62" s="118"/>
      <c r="E62" s="117"/>
      <c r="F62" s="117"/>
      <c r="G62" s="117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04"/>
      <c r="Y62" s="106"/>
      <c r="Z62" s="106"/>
    </row>
    <row r="63" spans="1:26" ht="13.2" x14ac:dyDescent="0.25">
      <c r="A63" s="37"/>
      <c r="B63" s="37" t="s">
        <v>56</v>
      </c>
      <c r="C63" s="36"/>
      <c r="D63" s="116">
        <v>145722</v>
      </c>
      <c r="E63" s="117"/>
      <c r="F63" s="117"/>
      <c r="G63" s="117"/>
      <c r="H63" s="116">
        <v>11208</v>
      </c>
      <c r="I63" s="116">
        <v>11208</v>
      </c>
      <c r="J63" s="116">
        <v>11208</v>
      </c>
      <c r="K63" s="118">
        <f t="shared" ref="K63:K70" si="42">SUM(H63:J63)</f>
        <v>33624</v>
      </c>
      <c r="L63" s="116">
        <v>11208</v>
      </c>
      <c r="M63" s="116">
        <v>11208</v>
      </c>
      <c r="N63" s="116">
        <v>11208</v>
      </c>
      <c r="O63" s="118">
        <f t="shared" ref="O63:O70" si="43">SUM(L63:N63)</f>
        <v>33624</v>
      </c>
      <c r="P63" s="116">
        <v>11208</v>
      </c>
      <c r="Q63" s="116">
        <v>11208</v>
      </c>
      <c r="R63" s="116">
        <v>11208</v>
      </c>
      <c r="S63" s="118">
        <f t="shared" ref="S63:S70" si="44">SUM(P63:R63)</f>
        <v>33624</v>
      </c>
      <c r="T63" s="116">
        <v>11208</v>
      </c>
      <c r="U63" s="116">
        <v>11208</v>
      </c>
      <c r="V63" s="116">
        <v>11208</v>
      </c>
      <c r="W63" s="118">
        <f t="shared" ref="W63:W70" si="45">SUM(T63:V63)</f>
        <v>33624</v>
      </c>
      <c r="X63" s="104"/>
      <c r="Y63" s="105">
        <f t="shared" ref="Y63:Y72" si="46">SUM(K63,O63,S63,W63)</f>
        <v>134496</v>
      </c>
      <c r="Z63" s="106"/>
    </row>
    <row r="64" spans="1:26" ht="13.2" x14ac:dyDescent="0.25">
      <c r="A64" s="37"/>
      <c r="B64" s="37" t="s">
        <v>57</v>
      </c>
      <c r="C64" s="36"/>
      <c r="D64" s="116">
        <v>111230</v>
      </c>
      <c r="E64" s="117"/>
      <c r="F64" s="117"/>
      <c r="G64" s="117"/>
      <c r="H64" s="116">
        <v>5000</v>
      </c>
      <c r="I64" s="116">
        <v>5000</v>
      </c>
      <c r="J64" s="116">
        <v>5000</v>
      </c>
      <c r="K64" s="118">
        <f t="shared" si="42"/>
        <v>15000</v>
      </c>
      <c r="L64" s="116">
        <v>5000</v>
      </c>
      <c r="M64" s="116">
        <v>5000</v>
      </c>
      <c r="N64" s="116">
        <v>5000</v>
      </c>
      <c r="O64" s="118">
        <f t="shared" si="43"/>
        <v>15000</v>
      </c>
      <c r="P64" s="116">
        <v>5000</v>
      </c>
      <c r="Q64" s="116">
        <v>5000</v>
      </c>
      <c r="R64" s="116">
        <v>5000</v>
      </c>
      <c r="S64" s="118">
        <f t="shared" si="44"/>
        <v>15000</v>
      </c>
      <c r="T64" s="116">
        <v>5000</v>
      </c>
      <c r="U64" s="116">
        <v>5000</v>
      </c>
      <c r="V64" s="116">
        <v>5000</v>
      </c>
      <c r="W64" s="118">
        <f t="shared" si="45"/>
        <v>15000</v>
      </c>
      <c r="X64" s="104"/>
      <c r="Y64" s="105">
        <f t="shared" si="46"/>
        <v>60000</v>
      </c>
      <c r="Z64" s="106"/>
    </row>
    <row r="65" spans="1:26" ht="13.2" x14ac:dyDescent="0.25">
      <c r="A65" s="37"/>
      <c r="B65" s="37" t="s">
        <v>58</v>
      </c>
      <c r="C65" s="36"/>
      <c r="D65" s="116">
        <v>515338</v>
      </c>
      <c r="E65" s="117"/>
      <c r="F65" s="117"/>
      <c r="G65" s="117"/>
      <c r="H65" s="116">
        <v>47917</v>
      </c>
      <c r="I65" s="116">
        <v>47917</v>
      </c>
      <c r="J65" s="116">
        <v>47917</v>
      </c>
      <c r="K65" s="118">
        <f t="shared" si="42"/>
        <v>143751</v>
      </c>
      <c r="L65" s="116">
        <v>47917</v>
      </c>
      <c r="M65" s="116">
        <v>47917</v>
      </c>
      <c r="N65" s="116">
        <v>47917</v>
      </c>
      <c r="O65" s="118">
        <f t="shared" si="43"/>
        <v>143751</v>
      </c>
      <c r="P65" s="116">
        <v>47917</v>
      </c>
      <c r="Q65" s="116">
        <v>47917</v>
      </c>
      <c r="R65" s="116">
        <v>47917</v>
      </c>
      <c r="S65" s="118">
        <f t="shared" si="44"/>
        <v>143751</v>
      </c>
      <c r="T65" s="116">
        <v>47917</v>
      </c>
      <c r="U65" s="116">
        <v>47917</v>
      </c>
      <c r="V65" s="116">
        <v>47917</v>
      </c>
      <c r="W65" s="118">
        <f t="shared" si="45"/>
        <v>143751</v>
      </c>
      <c r="X65" s="104"/>
      <c r="Y65" s="105">
        <f t="shared" si="46"/>
        <v>575004</v>
      </c>
      <c r="Z65" s="106"/>
    </row>
    <row r="66" spans="1:26" ht="13.2" x14ac:dyDescent="0.25">
      <c r="A66" s="37"/>
      <c r="B66" s="37" t="s">
        <v>59</v>
      </c>
      <c r="C66" s="36"/>
      <c r="D66" s="116">
        <v>201540</v>
      </c>
      <c r="E66" s="117"/>
      <c r="F66" s="117"/>
      <c r="G66" s="117"/>
      <c r="H66" s="116">
        <v>18083</v>
      </c>
      <c r="I66" s="116">
        <v>18083</v>
      </c>
      <c r="J66" s="116">
        <v>18083</v>
      </c>
      <c r="K66" s="118">
        <f t="shared" si="42"/>
        <v>54249</v>
      </c>
      <c r="L66" s="116">
        <v>18083</v>
      </c>
      <c r="M66" s="116">
        <v>18083</v>
      </c>
      <c r="N66" s="116">
        <v>18083</v>
      </c>
      <c r="O66" s="118">
        <f t="shared" si="43"/>
        <v>54249</v>
      </c>
      <c r="P66" s="116">
        <v>18083</v>
      </c>
      <c r="Q66" s="116">
        <v>18083</v>
      </c>
      <c r="R66" s="116">
        <v>18083</v>
      </c>
      <c r="S66" s="118">
        <f t="shared" si="44"/>
        <v>54249</v>
      </c>
      <c r="T66" s="116">
        <v>18083</v>
      </c>
      <c r="U66" s="116">
        <v>18083</v>
      </c>
      <c r="V66" s="116">
        <v>18083</v>
      </c>
      <c r="W66" s="118">
        <f t="shared" si="45"/>
        <v>54249</v>
      </c>
      <c r="X66" s="104"/>
      <c r="Y66" s="105">
        <f t="shared" si="46"/>
        <v>216996</v>
      </c>
      <c r="Z66" s="106"/>
    </row>
    <row r="67" spans="1:26" ht="13.2" x14ac:dyDescent="0.25">
      <c r="A67" s="37"/>
      <c r="B67" s="37" t="s">
        <v>60</v>
      </c>
      <c r="C67" s="36"/>
      <c r="D67" s="116"/>
      <c r="E67" s="117"/>
      <c r="F67" s="117"/>
      <c r="G67" s="117"/>
      <c r="H67" s="116"/>
      <c r="I67" s="116"/>
      <c r="J67" s="116"/>
      <c r="K67" s="118">
        <f t="shared" si="42"/>
        <v>0</v>
      </c>
      <c r="L67" s="116"/>
      <c r="M67" s="116"/>
      <c r="N67" s="116"/>
      <c r="O67" s="118">
        <f t="shared" si="43"/>
        <v>0</v>
      </c>
      <c r="P67" s="116"/>
      <c r="Q67" s="116"/>
      <c r="R67" s="116"/>
      <c r="S67" s="118">
        <f t="shared" si="44"/>
        <v>0</v>
      </c>
      <c r="T67" s="116"/>
      <c r="U67" s="116"/>
      <c r="V67" s="116"/>
      <c r="W67" s="118">
        <f t="shared" si="45"/>
        <v>0</v>
      </c>
      <c r="X67" s="104"/>
      <c r="Y67" s="105">
        <f t="shared" si="46"/>
        <v>0</v>
      </c>
      <c r="Z67" s="106"/>
    </row>
    <row r="68" spans="1:26" ht="13.2" x14ac:dyDescent="0.25">
      <c r="A68" s="37"/>
      <c r="B68" s="37" t="s">
        <v>68</v>
      </c>
      <c r="C68" s="36"/>
      <c r="D68" s="116">
        <v>436716</v>
      </c>
      <c r="E68" s="117"/>
      <c r="F68" s="117"/>
      <c r="G68" s="117"/>
      <c r="H68" s="116">
        <v>60000</v>
      </c>
      <c r="I68" s="116">
        <v>60000</v>
      </c>
      <c r="J68" s="116">
        <v>60000</v>
      </c>
      <c r="K68" s="118">
        <f t="shared" si="42"/>
        <v>180000</v>
      </c>
      <c r="L68" s="116">
        <v>60000</v>
      </c>
      <c r="M68" s="116">
        <v>60000</v>
      </c>
      <c r="N68" s="116">
        <v>60000</v>
      </c>
      <c r="O68" s="118">
        <f t="shared" si="43"/>
        <v>180000</v>
      </c>
      <c r="P68" s="116">
        <v>60000</v>
      </c>
      <c r="Q68" s="116">
        <v>60000</v>
      </c>
      <c r="R68" s="116">
        <v>60000</v>
      </c>
      <c r="S68" s="118">
        <f t="shared" si="44"/>
        <v>180000</v>
      </c>
      <c r="T68" s="116">
        <v>60000</v>
      </c>
      <c r="U68" s="116">
        <v>60000</v>
      </c>
      <c r="V68" s="116">
        <v>60000</v>
      </c>
      <c r="W68" s="118">
        <f t="shared" si="45"/>
        <v>180000</v>
      </c>
      <c r="X68" s="104"/>
      <c r="Y68" s="105">
        <f t="shared" si="46"/>
        <v>720000</v>
      </c>
      <c r="Z68" s="106"/>
    </row>
    <row r="69" spans="1:26" ht="13.2" x14ac:dyDescent="0.25">
      <c r="A69" s="37"/>
      <c r="B69" s="37" t="s">
        <v>61</v>
      </c>
      <c r="C69" s="36"/>
      <c r="D69" s="116">
        <v>307040</v>
      </c>
      <c r="E69" s="117"/>
      <c r="F69" s="117"/>
      <c r="G69" s="117"/>
      <c r="H69" s="116">
        <v>12500</v>
      </c>
      <c r="I69" s="116">
        <v>12500</v>
      </c>
      <c r="J69" s="116">
        <v>116500</v>
      </c>
      <c r="K69" s="118">
        <f t="shared" si="42"/>
        <v>141500</v>
      </c>
      <c r="L69" s="116">
        <v>12500</v>
      </c>
      <c r="M69" s="116">
        <v>12500</v>
      </c>
      <c r="N69" s="116">
        <v>12500</v>
      </c>
      <c r="O69" s="118">
        <f t="shared" si="43"/>
        <v>37500</v>
      </c>
      <c r="P69" s="116">
        <v>12500</v>
      </c>
      <c r="Q69" s="116">
        <v>12500</v>
      </c>
      <c r="R69" s="116">
        <v>12500</v>
      </c>
      <c r="S69" s="118">
        <f t="shared" si="44"/>
        <v>37500</v>
      </c>
      <c r="T69" s="116">
        <v>12500</v>
      </c>
      <c r="U69" s="116">
        <v>12500</v>
      </c>
      <c r="V69" s="116">
        <v>116500</v>
      </c>
      <c r="W69" s="118">
        <f t="shared" si="45"/>
        <v>141500</v>
      </c>
      <c r="X69" s="104"/>
      <c r="Y69" s="107">
        <f t="shared" si="46"/>
        <v>358000</v>
      </c>
      <c r="Z69" s="106"/>
    </row>
    <row r="70" spans="1:26" ht="13.2" x14ac:dyDescent="0.25">
      <c r="A70" s="37"/>
      <c r="B70" s="59" t="s">
        <v>62</v>
      </c>
      <c r="C70" s="36"/>
      <c r="D70" s="122">
        <f>SUM(D63:D69)</f>
        <v>1717586</v>
      </c>
      <c r="E70" s="120"/>
      <c r="F70" s="120"/>
      <c r="G70" s="120"/>
      <c r="H70" s="122">
        <f>SUM(H63:H69)</f>
        <v>154708</v>
      </c>
      <c r="I70" s="122">
        <f>SUM(I63:I69)</f>
        <v>154708</v>
      </c>
      <c r="J70" s="122">
        <f>SUM(J63:J69)</f>
        <v>258708</v>
      </c>
      <c r="K70" s="122">
        <f t="shared" si="42"/>
        <v>568124</v>
      </c>
      <c r="L70" s="122">
        <f>SUM(L63:L69)</f>
        <v>154708</v>
      </c>
      <c r="M70" s="122">
        <f>SUM(M63:M69)</f>
        <v>154708</v>
      </c>
      <c r="N70" s="122">
        <f>SUM(N63:N69)</f>
        <v>154708</v>
      </c>
      <c r="O70" s="122">
        <f t="shared" si="43"/>
        <v>464124</v>
      </c>
      <c r="P70" s="122">
        <f>SUM(P63:P69)</f>
        <v>154708</v>
      </c>
      <c r="Q70" s="122">
        <f>SUM(Q63:Q69)</f>
        <v>154708</v>
      </c>
      <c r="R70" s="122">
        <f>SUM(R63:R69)</f>
        <v>154708</v>
      </c>
      <c r="S70" s="122">
        <f t="shared" si="44"/>
        <v>464124</v>
      </c>
      <c r="T70" s="122">
        <f>SUM(T63:T69)</f>
        <v>154708</v>
      </c>
      <c r="U70" s="122">
        <f>SUM(U63:U69)</f>
        <v>154708</v>
      </c>
      <c r="V70" s="122">
        <f>SUM(V63:V69)</f>
        <v>258708</v>
      </c>
      <c r="W70" s="122">
        <f t="shared" si="45"/>
        <v>568124</v>
      </c>
      <c r="X70" s="104"/>
      <c r="Y70" s="107">
        <f t="shared" si="46"/>
        <v>2064496</v>
      </c>
      <c r="Z70" s="106"/>
    </row>
    <row r="71" spans="1:26" ht="13.2" x14ac:dyDescent="0.25">
      <c r="A71" s="37"/>
      <c r="B71" s="46" t="s">
        <v>63</v>
      </c>
      <c r="C71" s="36"/>
      <c r="D71" s="119">
        <f>D70+D60+D50+D42+D33</f>
        <v>18447281.8004</v>
      </c>
      <c r="E71" s="120"/>
      <c r="F71" s="120"/>
      <c r="G71" s="120"/>
      <c r="H71" s="119">
        <f t="shared" ref="H71:W71" si="47">H70+H60+H50+H42+H33</f>
        <v>1529429.823333333</v>
      </c>
      <c r="I71" s="119">
        <f t="shared" si="47"/>
        <v>1529429.823333333</v>
      </c>
      <c r="J71" s="119">
        <f t="shared" si="47"/>
        <v>1633429.823333333</v>
      </c>
      <c r="K71" s="119">
        <f t="shared" si="47"/>
        <v>4692289.4699999988</v>
      </c>
      <c r="L71" s="119">
        <f t="shared" si="47"/>
        <v>1529429.823333333</v>
      </c>
      <c r="M71" s="119">
        <f t="shared" si="47"/>
        <v>1529429.823333333</v>
      </c>
      <c r="N71" s="119">
        <f t="shared" si="47"/>
        <v>1529429.823333333</v>
      </c>
      <c r="O71" s="119">
        <f t="shared" si="47"/>
        <v>4588289.4699999988</v>
      </c>
      <c r="P71" s="119">
        <f t="shared" si="47"/>
        <v>1529429.823333333</v>
      </c>
      <c r="Q71" s="119">
        <f t="shared" si="47"/>
        <v>1529429.823333333</v>
      </c>
      <c r="R71" s="119">
        <f t="shared" si="47"/>
        <v>1529429.823333333</v>
      </c>
      <c r="S71" s="119">
        <f t="shared" si="47"/>
        <v>4588289.4699999988</v>
      </c>
      <c r="T71" s="119">
        <f t="shared" si="47"/>
        <v>1529429.823333333</v>
      </c>
      <c r="U71" s="119">
        <f t="shared" si="47"/>
        <v>1529429.823333333</v>
      </c>
      <c r="V71" s="119">
        <f t="shared" si="47"/>
        <v>1633429.823333333</v>
      </c>
      <c r="W71" s="123">
        <f t="shared" si="47"/>
        <v>4692289.4699999988</v>
      </c>
      <c r="X71" s="104"/>
      <c r="Y71" s="107">
        <f t="shared" si="46"/>
        <v>18561157.879999995</v>
      </c>
      <c r="Z71" s="106"/>
    </row>
    <row r="72" spans="1:26" ht="12.75" customHeight="1" x14ac:dyDescent="0.25">
      <c r="A72" s="49" t="s">
        <v>64</v>
      </c>
      <c r="B72" s="46"/>
      <c r="C72" s="36"/>
      <c r="D72" s="119">
        <f>D15-D71</f>
        <v>1588573.1995999999</v>
      </c>
      <c r="E72" s="120"/>
      <c r="F72" s="120"/>
      <c r="G72" s="120"/>
      <c r="H72" s="119">
        <f t="shared" ref="H72:W72" si="48">H15-H71</f>
        <v>575177.17666666699</v>
      </c>
      <c r="I72" s="119">
        <f t="shared" si="48"/>
        <v>575177.17666666699</v>
      </c>
      <c r="J72" s="119">
        <f t="shared" si="48"/>
        <v>490085.77666666708</v>
      </c>
      <c r="K72" s="119">
        <f t="shared" si="48"/>
        <v>1640440.1300000008</v>
      </c>
      <c r="L72" s="119">
        <f t="shared" si="48"/>
        <v>190694.77666666708</v>
      </c>
      <c r="M72" s="119">
        <f t="shared" si="48"/>
        <v>190694.77666666708</v>
      </c>
      <c r="N72" s="119">
        <f t="shared" si="48"/>
        <v>190694.77666666708</v>
      </c>
      <c r="O72" s="119">
        <f t="shared" si="48"/>
        <v>572084.33000000194</v>
      </c>
      <c r="P72" s="119">
        <f t="shared" si="48"/>
        <v>43333.77666666708</v>
      </c>
      <c r="Q72" s="119">
        <f t="shared" si="48"/>
        <v>-46166.22333333292</v>
      </c>
      <c r="R72" s="119">
        <f t="shared" si="48"/>
        <v>120807.77666666708</v>
      </c>
      <c r="S72" s="119">
        <f t="shared" si="48"/>
        <v>117975.33000000194</v>
      </c>
      <c r="T72" s="119">
        <f t="shared" si="48"/>
        <v>-46166.22333333292</v>
      </c>
      <c r="U72" s="119">
        <f t="shared" si="48"/>
        <v>-46166.22333333292</v>
      </c>
      <c r="V72" s="119">
        <f t="shared" si="48"/>
        <v>-60666.22333333292</v>
      </c>
      <c r="W72" s="119">
        <f t="shared" si="48"/>
        <v>-152998.66999999806</v>
      </c>
      <c r="X72" s="104"/>
      <c r="Y72" s="105">
        <f t="shared" si="46"/>
        <v>2177501.1200000066</v>
      </c>
      <c r="Z72" s="106"/>
    </row>
    <row r="73" spans="1:26" ht="12.75" customHeight="1" x14ac:dyDescent="0.25">
      <c r="A73" s="49"/>
      <c r="B73" s="43"/>
      <c r="C73" s="36"/>
      <c r="D73" s="124"/>
      <c r="E73" s="120"/>
      <c r="F73" s="120"/>
      <c r="G73" s="120"/>
      <c r="H73" s="124"/>
      <c r="I73" s="124"/>
      <c r="J73" s="124"/>
      <c r="K73" s="120"/>
      <c r="L73" s="124"/>
      <c r="M73" s="124"/>
      <c r="N73" s="124"/>
      <c r="O73" s="120"/>
      <c r="P73" s="124"/>
      <c r="Q73" s="124"/>
      <c r="R73" s="124"/>
      <c r="S73" s="120"/>
      <c r="T73" s="124"/>
      <c r="U73" s="124"/>
      <c r="V73" s="124"/>
      <c r="W73" s="120"/>
      <c r="X73" s="104"/>
      <c r="Y73" s="106"/>
      <c r="Z73" s="106"/>
    </row>
    <row r="74" spans="1:26" ht="12.75" customHeight="1" x14ac:dyDescent="0.25">
      <c r="A74" s="37"/>
      <c r="B74" s="37" t="s">
        <v>65</v>
      </c>
      <c r="C74" s="36"/>
      <c r="D74" s="116">
        <v>819475</v>
      </c>
      <c r="E74" s="117"/>
      <c r="F74" s="117"/>
      <c r="G74" s="117"/>
      <c r="H74" s="116">
        <v>67083.33</v>
      </c>
      <c r="I74" s="116">
        <v>67083.33</v>
      </c>
      <c r="J74" s="116">
        <v>67083.33</v>
      </c>
      <c r="K74" s="118">
        <f t="shared" ref="K74" si="49">SUM(H74:J74)</f>
        <v>201249.99</v>
      </c>
      <c r="L74" s="116">
        <v>67083.33</v>
      </c>
      <c r="M74" s="116">
        <v>67083.33</v>
      </c>
      <c r="N74" s="116">
        <v>67083.33</v>
      </c>
      <c r="O74" s="118">
        <f t="shared" ref="O74" si="50">SUM(L74:N74)</f>
        <v>201249.99</v>
      </c>
      <c r="P74" s="116">
        <v>67083.33</v>
      </c>
      <c r="Q74" s="116">
        <v>67083.33</v>
      </c>
      <c r="R74" s="116">
        <v>67083.33</v>
      </c>
      <c r="S74" s="118">
        <f t="shared" ref="S74" si="51">SUM(P74:R74)</f>
        <v>201249.99</v>
      </c>
      <c r="T74" s="116">
        <v>67083.33</v>
      </c>
      <c r="U74" s="116">
        <v>67083.33</v>
      </c>
      <c r="V74" s="116">
        <v>67083.33</v>
      </c>
      <c r="W74" s="118">
        <f t="shared" ref="W74" si="52">SUM(T74:V74)</f>
        <v>201249.99</v>
      </c>
      <c r="X74" s="104"/>
      <c r="Y74" s="107">
        <f t="shared" ref="Y74:Y75" si="53">SUM(K74,O74,S74,W74)</f>
        <v>804999.96</v>
      </c>
      <c r="Z74" s="106"/>
    </row>
    <row r="75" spans="1:26" ht="13.2" x14ac:dyDescent="0.25">
      <c r="A75" s="49" t="s">
        <v>66</v>
      </c>
      <c r="B75" s="46"/>
      <c r="C75" s="36"/>
      <c r="D75" s="125">
        <f>D72-D74</f>
        <v>769098.19959999993</v>
      </c>
      <c r="E75" s="126"/>
      <c r="F75" s="126"/>
      <c r="G75" s="126"/>
      <c r="H75" s="125">
        <f t="shared" ref="H75:W75" si="54">H72-H74</f>
        <v>508093.84666666697</v>
      </c>
      <c r="I75" s="125">
        <f t="shared" si="54"/>
        <v>508093.84666666697</v>
      </c>
      <c r="J75" s="125">
        <f t="shared" si="54"/>
        <v>423002.44666666706</v>
      </c>
      <c r="K75" s="125">
        <f t="shared" si="54"/>
        <v>1439190.1400000008</v>
      </c>
      <c r="L75" s="125">
        <f t="shared" si="54"/>
        <v>123611.44666666708</v>
      </c>
      <c r="M75" s="125">
        <f t="shared" si="54"/>
        <v>123611.44666666708</v>
      </c>
      <c r="N75" s="125">
        <f t="shared" si="54"/>
        <v>123611.44666666708</v>
      </c>
      <c r="O75" s="125">
        <f t="shared" si="54"/>
        <v>370834.34000000195</v>
      </c>
      <c r="P75" s="125">
        <f t="shared" si="54"/>
        <v>-23749.553333332922</v>
      </c>
      <c r="Q75" s="125">
        <f t="shared" si="54"/>
        <v>-113249.55333333292</v>
      </c>
      <c r="R75" s="125">
        <f t="shared" si="54"/>
        <v>53724.446666667078</v>
      </c>
      <c r="S75" s="125">
        <f t="shared" si="54"/>
        <v>-83274.659999998054</v>
      </c>
      <c r="T75" s="125">
        <f t="shared" si="54"/>
        <v>-113249.55333333292</v>
      </c>
      <c r="U75" s="125">
        <f t="shared" si="54"/>
        <v>-113249.55333333292</v>
      </c>
      <c r="V75" s="125">
        <f t="shared" si="54"/>
        <v>-127749.55333333292</v>
      </c>
      <c r="W75" s="125">
        <f t="shared" si="54"/>
        <v>-354248.65999999805</v>
      </c>
      <c r="X75" s="127"/>
      <c r="Y75" s="128">
        <f t="shared" si="53"/>
        <v>1372501.1600000067</v>
      </c>
      <c r="Z75" s="106"/>
    </row>
    <row r="76" spans="1:26" ht="12.75" customHeight="1" x14ac:dyDescent="0.25">
      <c r="D76" s="106"/>
      <c r="E76" s="115"/>
      <c r="F76" s="129"/>
      <c r="G76" s="115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</sheetData>
  <pageMargins left="0.75" right="0.35" top="0.5" bottom="0.5" header="0.5" footer="0.5"/>
  <pageSetup scale="33" orientation="portrait" horizontalDpi="300" verticalDpi="300" r:id="rId1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81"/>
  <sheetViews>
    <sheetView showGridLines="0" workbookViewId="0">
      <selection activeCell="F7" sqref="F7"/>
    </sheetView>
  </sheetViews>
  <sheetFormatPr defaultColWidth="9.109375" defaultRowHeight="12.75" customHeight="1" x14ac:dyDescent="0.25"/>
  <cols>
    <col min="1" max="1" width="1.88671875" style="34" customWidth="1"/>
    <col min="2" max="2" width="30.44140625" style="34" customWidth="1"/>
    <col min="3" max="3" width="2.88671875" style="34" customWidth="1"/>
    <col min="4" max="4" width="10.6640625" style="34" customWidth="1"/>
    <col min="5" max="5" width="2.88671875" style="2" customWidth="1"/>
    <col min="6" max="21" width="10.6640625" style="34" customWidth="1"/>
    <col min="22" max="22" width="2.6640625" style="34" customWidth="1"/>
    <col min="23" max="25" width="9.6640625" style="34" bestFit="1" customWidth="1"/>
    <col min="26" max="16384" width="9.109375" style="34"/>
  </cols>
  <sheetData>
    <row r="1" spans="1:27" ht="12.75" customHeight="1" x14ac:dyDescent="0.25">
      <c r="A1" s="52" t="str">
        <f>'Cover Sheet'!A2</f>
        <v>Enter School Name: Eagle Academy PCS</v>
      </c>
    </row>
    <row r="2" spans="1:27" ht="13.2" x14ac:dyDescent="0.25">
      <c r="A2" s="34" t="str">
        <f>'Cover Sheet'!A8&amp;" "&amp;'Cover Sheet'!$A$9&amp;" Financials"</f>
        <v>Enter Fiscal Year: 2017-2018SY Enter Period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42"/>
      <c r="X2" s="2"/>
      <c r="Y2" s="67"/>
    </row>
    <row r="3" spans="1:27" ht="13.2" x14ac:dyDescent="0.25">
      <c r="A3" s="36"/>
      <c r="B3" s="37"/>
      <c r="C3" s="36"/>
      <c r="D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6"/>
      <c r="W3" s="37"/>
      <c r="X3" s="36"/>
      <c r="Y3" s="37"/>
    </row>
    <row r="4" spans="1:27" ht="13.2" x14ac:dyDescent="0.25">
      <c r="A4" s="2"/>
      <c r="B4" s="2"/>
      <c r="C4" s="36"/>
      <c r="D4" s="39" t="s">
        <v>183</v>
      </c>
      <c r="E4" s="40"/>
      <c r="F4" s="39" t="s">
        <v>171</v>
      </c>
      <c r="G4" s="39" t="s">
        <v>172</v>
      </c>
      <c r="H4" s="39" t="s">
        <v>173</v>
      </c>
      <c r="I4" s="39" t="s">
        <v>113</v>
      </c>
      <c r="J4" s="39" t="s">
        <v>174</v>
      </c>
      <c r="K4" s="39" t="s">
        <v>175</v>
      </c>
      <c r="L4" s="39" t="s">
        <v>176</v>
      </c>
      <c r="M4" s="39" t="s">
        <v>114</v>
      </c>
      <c r="N4" s="39" t="s">
        <v>177</v>
      </c>
      <c r="O4" s="39" t="s">
        <v>178</v>
      </c>
      <c r="P4" s="39" t="s">
        <v>179</v>
      </c>
      <c r="Q4" s="39" t="s">
        <v>115</v>
      </c>
      <c r="R4" s="39" t="s">
        <v>180</v>
      </c>
      <c r="S4" s="39" t="s">
        <v>181</v>
      </c>
      <c r="T4" s="39" t="s">
        <v>182</v>
      </c>
      <c r="U4" s="39" t="s">
        <v>116</v>
      </c>
      <c r="V4" s="36"/>
      <c r="W4" s="68"/>
      <c r="X4" s="69" t="s">
        <v>0</v>
      </c>
      <c r="Y4" s="68"/>
    </row>
    <row r="5" spans="1:27" ht="13.2" x14ac:dyDescent="0.25">
      <c r="B5" s="2"/>
      <c r="C5" s="36"/>
      <c r="D5" s="41" t="s">
        <v>67</v>
      </c>
      <c r="E5" s="42"/>
      <c r="F5" s="41" t="s">
        <v>67</v>
      </c>
      <c r="G5" s="41" t="s">
        <v>67</v>
      </c>
      <c r="H5" s="41" t="s">
        <v>67</v>
      </c>
      <c r="I5" s="41" t="s">
        <v>67</v>
      </c>
      <c r="J5" s="41" t="s">
        <v>67</v>
      </c>
      <c r="K5" s="41" t="s">
        <v>67</v>
      </c>
      <c r="L5" s="41" t="s">
        <v>67</v>
      </c>
      <c r="M5" s="41" t="s">
        <v>67</v>
      </c>
      <c r="N5" s="41" t="s">
        <v>67</v>
      </c>
      <c r="O5" s="41" t="s">
        <v>67</v>
      </c>
      <c r="P5" s="41" t="s">
        <v>67</v>
      </c>
      <c r="Q5" s="41" t="s">
        <v>67</v>
      </c>
      <c r="R5" s="41" t="s">
        <v>67</v>
      </c>
      <c r="S5" s="41" t="s">
        <v>67</v>
      </c>
      <c r="T5" s="41" t="s">
        <v>67</v>
      </c>
      <c r="U5" s="41" t="s">
        <v>67</v>
      </c>
      <c r="V5" s="36"/>
      <c r="W5" s="41" t="s">
        <v>1</v>
      </c>
      <c r="X5" s="41" t="s">
        <v>2</v>
      </c>
      <c r="Y5" s="41" t="s">
        <v>3</v>
      </c>
    </row>
    <row r="6" spans="1:27" ht="13.2" x14ac:dyDescent="0.25">
      <c r="A6" s="43" t="s">
        <v>4</v>
      </c>
      <c r="B6" s="2"/>
      <c r="C6" s="36"/>
      <c r="V6" s="36"/>
      <c r="W6" s="42"/>
      <c r="X6" s="42"/>
      <c r="Y6" s="42"/>
    </row>
    <row r="7" spans="1:27" ht="13.2" x14ac:dyDescent="0.25">
      <c r="A7" s="37"/>
      <c r="B7" s="37" t="s">
        <v>5</v>
      </c>
      <c r="C7" s="36"/>
      <c r="D7" s="44"/>
      <c r="E7" s="45"/>
      <c r="F7" s="44"/>
      <c r="G7" s="44"/>
      <c r="H7" s="44"/>
      <c r="I7" s="45">
        <f>SUM(F7:H7)</f>
        <v>0</v>
      </c>
      <c r="J7" s="44"/>
      <c r="K7" s="44"/>
      <c r="L7" s="44"/>
      <c r="M7" s="45">
        <f>SUM(J7:L7)</f>
        <v>0</v>
      </c>
      <c r="N7" s="44"/>
      <c r="O7" s="44"/>
      <c r="P7" s="44"/>
      <c r="Q7" s="45">
        <f>SUM(N7:P7)</f>
        <v>0</v>
      </c>
      <c r="R7" s="44"/>
      <c r="S7" s="44"/>
      <c r="T7" s="44"/>
      <c r="U7" s="45">
        <f>SUM(R7:T7)</f>
        <v>0</v>
      </c>
      <c r="V7" s="36"/>
      <c r="W7" s="45">
        <f>SUM(I7,M7,Q7,U7)</f>
        <v>0</v>
      </c>
      <c r="X7" s="45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14211687</v>
      </c>
      <c r="Y7" s="57">
        <f>W7-X7</f>
        <v>-14211687</v>
      </c>
      <c r="AA7" s="45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3079199</v>
      </c>
    </row>
    <row r="8" spans="1:27" ht="13.2" x14ac:dyDescent="0.25">
      <c r="A8" s="37"/>
      <c r="B8" s="37" t="s">
        <v>7</v>
      </c>
      <c r="C8" s="36"/>
      <c r="D8" s="44"/>
      <c r="E8" s="45"/>
      <c r="F8" s="44"/>
      <c r="G8" s="44"/>
      <c r="H8" s="44"/>
      <c r="I8" s="45">
        <f t="shared" ref="I8:I14" si="0">SUM(F8:H8)</f>
        <v>0</v>
      </c>
      <c r="J8" s="44"/>
      <c r="K8" s="44"/>
      <c r="L8" s="44"/>
      <c r="M8" s="45">
        <f t="shared" ref="M8:M14" si="1">SUM(J8:L8)</f>
        <v>0</v>
      </c>
      <c r="N8" s="44"/>
      <c r="O8" s="44"/>
      <c r="P8" s="44"/>
      <c r="Q8" s="45">
        <f t="shared" ref="Q8:Q14" si="2">SUM(N8:P8)</f>
        <v>0</v>
      </c>
      <c r="R8" s="44"/>
      <c r="S8" s="44"/>
      <c r="T8" s="44"/>
      <c r="U8" s="45">
        <f t="shared" ref="U8:U14" si="3">SUM(R8:T8)</f>
        <v>0</v>
      </c>
      <c r="V8" s="36"/>
      <c r="W8" s="45">
        <f t="shared" ref="W8:W13" si="4">SUM(I8,M8,Q8,U8)</f>
        <v>0</v>
      </c>
      <c r="X8" s="57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2863776</v>
      </c>
      <c r="Y8" s="57">
        <f t="shared" ref="Y8:Y14" si="5">W8-X8</f>
        <v>-2863776</v>
      </c>
    </row>
    <row r="9" spans="1:27" ht="13.2" x14ac:dyDescent="0.25">
      <c r="A9" s="37"/>
      <c r="B9" s="37" t="s">
        <v>8</v>
      </c>
      <c r="C9" s="36"/>
      <c r="D9" s="44"/>
      <c r="E9" s="45"/>
      <c r="F9" s="44"/>
      <c r="G9" s="44"/>
      <c r="H9" s="44"/>
      <c r="I9" s="45">
        <f t="shared" si="0"/>
        <v>0</v>
      </c>
      <c r="J9" s="44"/>
      <c r="K9" s="44"/>
      <c r="L9" s="44"/>
      <c r="M9" s="45">
        <f t="shared" si="1"/>
        <v>0</v>
      </c>
      <c r="N9" s="44"/>
      <c r="O9" s="44"/>
      <c r="P9" s="44"/>
      <c r="Q9" s="45">
        <f t="shared" si="2"/>
        <v>0</v>
      </c>
      <c r="R9" s="44"/>
      <c r="S9" s="44"/>
      <c r="T9" s="44"/>
      <c r="U9" s="45">
        <f t="shared" si="3"/>
        <v>0</v>
      </c>
      <c r="V9" s="36"/>
      <c r="W9" s="45">
        <f t="shared" si="4"/>
        <v>0</v>
      </c>
      <c r="X9" s="57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578586</v>
      </c>
      <c r="Y9" s="57">
        <f t="shared" si="5"/>
        <v>-578586</v>
      </c>
    </row>
    <row r="10" spans="1:27" ht="13.2" x14ac:dyDescent="0.25">
      <c r="A10" s="37"/>
      <c r="B10" s="37" t="s">
        <v>9</v>
      </c>
      <c r="C10" s="36"/>
      <c r="D10" s="44"/>
      <c r="E10" s="45"/>
      <c r="F10" s="44"/>
      <c r="G10" s="44"/>
      <c r="H10" s="44"/>
      <c r="I10" s="45">
        <f t="shared" si="0"/>
        <v>0</v>
      </c>
      <c r="J10" s="44"/>
      <c r="K10" s="44"/>
      <c r="L10" s="44"/>
      <c r="M10" s="45">
        <f t="shared" si="1"/>
        <v>0</v>
      </c>
      <c r="N10" s="44"/>
      <c r="O10" s="44"/>
      <c r="P10" s="44"/>
      <c r="Q10" s="45">
        <f t="shared" si="2"/>
        <v>0</v>
      </c>
      <c r="R10" s="44"/>
      <c r="S10" s="44"/>
      <c r="T10" s="44"/>
      <c r="U10" s="45">
        <f t="shared" si="3"/>
        <v>0</v>
      </c>
      <c r="V10" s="36"/>
      <c r="W10" s="45">
        <f t="shared" si="4"/>
        <v>0</v>
      </c>
      <c r="X10" s="57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1872778</v>
      </c>
      <c r="Y10" s="57">
        <f t="shared" si="5"/>
        <v>-1872778</v>
      </c>
    </row>
    <row r="11" spans="1:27" ht="13.2" x14ac:dyDescent="0.25">
      <c r="A11" s="37"/>
      <c r="B11" s="37" t="s">
        <v>10</v>
      </c>
      <c r="C11" s="36"/>
      <c r="D11" s="44"/>
      <c r="E11" s="45"/>
      <c r="F11" s="44"/>
      <c r="G11" s="44"/>
      <c r="H11" s="44"/>
      <c r="I11" s="45">
        <f t="shared" si="0"/>
        <v>0</v>
      </c>
      <c r="J11" s="44"/>
      <c r="K11" s="44"/>
      <c r="L11" s="44"/>
      <c r="M11" s="45">
        <f t="shared" si="1"/>
        <v>0</v>
      </c>
      <c r="N11" s="44"/>
      <c r="O11" s="44"/>
      <c r="P11" s="44"/>
      <c r="Q11" s="45">
        <f t="shared" si="2"/>
        <v>0</v>
      </c>
      <c r="R11" s="44"/>
      <c r="S11" s="44"/>
      <c r="T11" s="44"/>
      <c r="U11" s="45">
        <f t="shared" si="3"/>
        <v>0</v>
      </c>
      <c r="V11" s="36"/>
      <c r="W11" s="45">
        <f t="shared" si="4"/>
        <v>0</v>
      </c>
      <c r="X11" s="57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1" s="57">
        <f t="shared" si="5"/>
        <v>0</v>
      </c>
    </row>
    <row r="12" spans="1:27" ht="13.2" x14ac:dyDescent="0.25">
      <c r="A12" s="37"/>
      <c r="B12" s="37" t="s">
        <v>11</v>
      </c>
      <c r="C12" s="36"/>
      <c r="D12" s="44"/>
      <c r="E12" s="45"/>
      <c r="F12" s="44"/>
      <c r="G12" s="44"/>
      <c r="H12" s="44"/>
      <c r="I12" s="45">
        <f t="shared" si="0"/>
        <v>0</v>
      </c>
      <c r="J12" s="44"/>
      <c r="K12" s="44"/>
      <c r="L12" s="44"/>
      <c r="M12" s="45">
        <f t="shared" si="1"/>
        <v>0</v>
      </c>
      <c r="N12" s="44"/>
      <c r="O12" s="44"/>
      <c r="P12" s="44"/>
      <c r="Q12" s="45">
        <f t="shared" si="2"/>
        <v>0</v>
      </c>
      <c r="R12" s="44"/>
      <c r="S12" s="44"/>
      <c r="T12" s="44"/>
      <c r="U12" s="45">
        <f t="shared" si="3"/>
        <v>0</v>
      </c>
      <c r="V12" s="36"/>
      <c r="W12" s="45">
        <f t="shared" si="4"/>
        <v>0</v>
      </c>
      <c r="X12" s="57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600000</v>
      </c>
      <c r="Y12" s="57">
        <f t="shared" si="5"/>
        <v>-600000</v>
      </c>
    </row>
    <row r="13" spans="1:27" ht="13.2" x14ac:dyDescent="0.25">
      <c r="A13" s="37"/>
      <c r="B13" s="37" t="s">
        <v>12</v>
      </c>
      <c r="C13" s="36"/>
      <c r="D13" s="44"/>
      <c r="E13" s="45"/>
      <c r="F13" s="44"/>
      <c r="G13" s="44"/>
      <c r="H13" s="44"/>
      <c r="I13" s="45">
        <f t="shared" si="0"/>
        <v>0</v>
      </c>
      <c r="J13" s="44"/>
      <c r="K13" s="44"/>
      <c r="L13" s="44"/>
      <c r="M13" s="45">
        <f t="shared" si="1"/>
        <v>0</v>
      </c>
      <c r="N13" s="44"/>
      <c r="O13" s="44"/>
      <c r="P13" s="44"/>
      <c r="Q13" s="45">
        <f t="shared" si="2"/>
        <v>0</v>
      </c>
      <c r="R13" s="44"/>
      <c r="S13" s="44"/>
      <c r="T13" s="44"/>
      <c r="U13" s="45">
        <f t="shared" si="3"/>
        <v>0</v>
      </c>
      <c r="V13" s="36"/>
      <c r="W13" s="45">
        <f t="shared" si="4"/>
        <v>0</v>
      </c>
      <c r="X13" s="57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345974</v>
      </c>
      <c r="Y13" s="57">
        <f t="shared" si="5"/>
        <v>-345974</v>
      </c>
    </row>
    <row r="14" spans="1:27" ht="13.2" x14ac:dyDescent="0.25">
      <c r="A14" s="37"/>
      <c r="B14" s="46" t="s">
        <v>13</v>
      </c>
      <c r="C14" s="36"/>
      <c r="D14" s="47">
        <f>SUM(D7:D13)</f>
        <v>0</v>
      </c>
      <c r="E14" s="48"/>
      <c r="F14" s="47">
        <f>SUM(F7:F13)</f>
        <v>0</v>
      </c>
      <c r="G14" s="47">
        <f>SUM(G7:G13)</f>
        <v>0</v>
      </c>
      <c r="H14" s="47">
        <f>SUM(H7:H13)</f>
        <v>0</v>
      </c>
      <c r="I14" s="47">
        <f t="shared" si="0"/>
        <v>0</v>
      </c>
      <c r="J14" s="47">
        <f>SUM(J7:J13)</f>
        <v>0</v>
      </c>
      <c r="K14" s="47">
        <f>SUM(K7:K13)</f>
        <v>0</v>
      </c>
      <c r="L14" s="47">
        <f>SUM(L7:L13)</f>
        <v>0</v>
      </c>
      <c r="M14" s="47">
        <f t="shared" si="1"/>
        <v>0</v>
      </c>
      <c r="N14" s="47">
        <f>SUM(N7:N13)</f>
        <v>0</v>
      </c>
      <c r="O14" s="47">
        <f>SUM(O7:O13)</f>
        <v>0</v>
      </c>
      <c r="P14" s="47">
        <f>SUM(P7:P13)</f>
        <v>0</v>
      </c>
      <c r="Q14" s="47">
        <f t="shared" si="2"/>
        <v>0</v>
      </c>
      <c r="R14" s="47">
        <f>SUM(R7:R13)</f>
        <v>0</v>
      </c>
      <c r="S14" s="47">
        <f>SUM(S7:S13)</f>
        <v>0</v>
      </c>
      <c r="T14" s="47">
        <f>SUM(T7:T13)</f>
        <v>0</v>
      </c>
      <c r="U14" s="47">
        <f t="shared" si="3"/>
        <v>0</v>
      </c>
      <c r="V14" s="36"/>
      <c r="W14" s="47">
        <f>SUM(W7:W13)</f>
        <v>0</v>
      </c>
      <c r="X14" s="47">
        <f>SUM(X7:X13)</f>
        <v>20472801</v>
      </c>
      <c r="Y14" s="47">
        <f t="shared" si="5"/>
        <v>-20472801</v>
      </c>
    </row>
    <row r="15" spans="1:27" ht="13.2" x14ac:dyDescent="0.25">
      <c r="A15" s="37"/>
      <c r="B15" s="49"/>
      <c r="C15" s="36"/>
      <c r="D15" s="50"/>
      <c r="E15" s="51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36"/>
      <c r="W15" s="50"/>
      <c r="X15" s="50"/>
      <c r="Y15" s="50"/>
    </row>
    <row r="16" spans="1:27" ht="13.2" x14ac:dyDescent="0.25">
      <c r="A16" s="52" t="s">
        <v>14</v>
      </c>
      <c r="B16" s="2"/>
      <c r="C16" s="36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36"/>
      <c r="W16" s="53"/>
      <c r="X16" s="53"/>
      <c r="Y16" s="53"/>
    </row>
    <row r="17" spans="1:25" ht="13.8" x14ac:dyDescent="0.3">
      <c r="A17" s="54" t="s">
        <v>15</v>
      </c>
      <c r="B17" s="2"/>
      <c r="C17" s="36"/>
      <c r="D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6"/>
      <c r="W17" s="2"/>
      <c r="X17" s="2"/>
      <c r="Y17" s="2"/>
    </row>
    <row r="18" spans="1:25" ht="13.2" x14ac:dyDescent="0.25">
      <c r="A18" s="37"/>
      <c r="B18" s="2" t="s">
        <v>16</v>
      </c>
      <c r="C18" s="36"/>
      <c r="D18" s="55"/>
      <c r="E18" s="56"/>
      <c r="F18" s="55"/>
      <c r="G18" s="55"/>
      <c r="H18" s="55"/>
      <c r="I18" s="57">
        <f t="shared" ref="I18:I32" si="6">SUM(F18:H18)</f>
        <v>0</v>
      </c>
      <c r="J18" s="55"/>
      <c r="K18" s="55"/>
      <c r="L18" s="55"/>
      <c r="M18" s="57">
        <f t="shared" ref="M18:M32" si="7">SUM(J18:L18)</f>
        <v>0</v>
      </c>
      <c r="N18" s="55"/>
      <c r="O18" s="55"/>
      <c r="P18" s="55"/>
      <c r="Q18" s="57">
        <f t="shared" ref="Q18:Q32" si="8">SUM(N18:P18)</f>
        <v>0</v>
      </c>
      <c r="R18" s="55"/>
      <c r="S18" s="55"/>
      <c r="T18" s="55"/>
      <c r="U18" s="57">
        <f t="shared" ref="U18:U32" si="9">SUM(R18:T18)</f>
        <v>0</v>
      </c>
      <c r="V18" s="36"/>
      <c r="W18" s="45">
        <f t="shared" ref="W18:W31" si="10">SUM(I18,M18,Q18,U18)</f>
        <v>0</v>
      </c>
      <c r="X18" s="57">
        <f>IF('Cover Sheet'!$A$9=References!$A$3,'Annual Budget'!K19,IF('Cover Sheet'!$A$9=References!$A$4,SUM('Annual Budget'!K19,'Annual Budget'!S19),IF('Cover Sheet'!$A$9=References!$A$5,SUM('Annual Budget'!K19,'Annual Budget'!S19,'Annual Budget'!O19),SUM('Annual Budget'!K19,'Annual Budget'!S19,'Annual Budget'!O19,'Annual Budget'!W19))))</f>
        <v>2131245</v>
      </c>
      <c r="Y18" s="57">
        <f>X18-W18</f>
        <v>2131245</v>
      </c>
    </row>
    <row r="19" spans="1:25" ht="13.2" x14ac:dyDescent="0.25">
      <c r="A19" s="37"/>
      <c r="B19" s="2" t="s">
        <v>17</v>
      </c>
      <c r="C19" s="36"/>
      <c r="D19" s="55"/>
      <c r="E19" s="56"/>
      <c r="F19" s="55"/>
      <c r="G19" s="55"/>
      <c r="H19" s="55"/>
      <c r="I19" s="57">
        <f t="shared" si="6"/>
        <v>0</v>
      </c>
      <c r="J19" s="55"/>
      <c r="K19" s="55"/>
      <c r="L19" s="55"/>
      <c r="M19" s="57">
        <f t="shared" si="7"/>
        <v>0</v>
      </c>
      <c r="N19" s="55"/>
      <c r="O19" s="55"/>
      <c r="P19" s="55"/>
      <c r="Q19" s="57">
        <f t="shared" si="8"/>
        <v>0</v>
      </c>
      <c r="R19" s="55"/>
      <c r="S19" s="55"/>
      <c r="T19" s="55"/>
      <c r="U19" s="57">
        <f t="shared" si="9"/>
        <v>0</v>
      </c>
      <c r="V19" s="36"/>
      <c r="W19" s="45">
        <f t="shared" si="10"/>
        <v>0</v>
      </c>
      <c r="X19" s="57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2962221</v>
      </c>
      <c r="Y19" s="57">
        <f t="shared" ref="Y19:Y31" si="11">X19-W19</f>
        <v>2962221</v>
      </c>
    </row>
    <row r="20" spans="1:25" ht="13.2" x14ac:dyDescent="0.25">
      <c r="A20" s="37"/>
      <c r="B20" s="2" t="s">
        <v>18</v>
      </c>
      <c r="C20" s="36"/>
      <c r="D20" s="55"/>
      <c r="E20" s="56"/>
      <c r="F20" s="55"/>
      <c r="G20" s="55"/>
      <c r="H20" s="55"/>
      <c r="I20" s="57">
        <f t="shared" si="6"/>
        <v>0</v>
      </c>
      <c r="J20" s="55"/>
      <c r="K20" s="55"/>
      <c r="L20" s="55"/>
      <c r="M20" s="57">
        <f t="shared" si="7"/>
        <v>0</v>
      </c>
      <c r="N20" s="55"/>
      <c r="O20" s="55"/>
      <c r="P20" s="55"/>
      <c r="Q20" s="57">
        <f t="shared" si="8"/>
        <v>0</v>
      </c>
      <c r="R20" s="55"/>
      <c r="S20" s="55"/>
      <c r="T20" s="55"/>
      <c r="U20" s="57">
        <f t="shared" si="9"/>
        <v>0</v>
      </c>
      <c r="V20" s="36"/>
      <c r="W20" s="45">
        <f t="shared" si="10"/>
        <v>0</v>
      </c>
      <c r="X20" s="57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2075597</v>
      </c>
      <c r="Y20" s="57">
        <f t="shared" si="11"/>
        <v>2075597</v>
      </c>
    </row>
    <row r="21" spans="1:25" ht="13.2" x14ac:dyDescent="0.25">
      <c r="A21" s="37"/>
      <c r="B21" s="2" t="s">
        <v>19</v>
      </c>
      <c r="C21" s="36"/>
      <c r="D21" s="55"/>
      <c r="E21" s="56"/>
      <c r="F21" s="55"/>
      <c r="G21" s="55"/>
      <c r="H21" s="55"/>
      <c r="I21" s="57">
        <f t="shared" si="6"/>
        <v>0</v>
      </c>
      <c r="J21" s="55"/>
      <c r="K21" s="55"/>
      <c r="L21" s="55"/>
      <c r="M21" s="57">
        <f t="shared" si="7"/>
        <v>0</v>
      </c>
      <c r="N21" s="55"/>
      <c r="O21" s="55"/>
      <c r="P21" s="55"/>
      <c r="Q21" s="57">
        <f t="shared" si="8"/>
        <v>0</v>
      </c>
      <c r="R21" s="55"/>
      <c r="S21" s="55"/>
      <c r="T21" s="55"/>
      <c r="U21" s="57">
        <f t="shared" si="9"/>
        <v>0</v>
      </c>
      <c r="V21" s="36"/>
      <c r="W21" s="45">
        <f t="shared" si="10"/>
        <v>0</v>
      </c>
      <c r="X21" s="57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35000</v>
      </c>
      <c r="Y21" s="57">
        <f t="shared" si="11"/>
        <v>35000</v>
      </c>
    </row>
    <row r="22" spans="1:25" ht="13.2" x14ac:dyDescent="0.25">
      <c r="A22" s="37"/>
      <c r="B22" s="2" t="s">
        <v>20</v>
      </c>
      <c r="C22" s="36"/>
      <c r="D22" s="55"/>
      <c r="E22" s="56"/>
      <c r="F22" s="55"/>
      <c r="G22" s="55"/>
      <c r="H22" s="55"/>
      <c r="I22" s="57">
        <f t="shared" si="6"/>
        <v>0</v>
      </c>
      <c r="J22" s="55"/>
      <c r="K22" s="55"/>
      <c r="L22" s="55"/>
      <c r="M22" s="57">
        <f t="shared" si="7"/>
        <v>0</v>
      </c>
      <c r="N22" s="55"/>
      <c r="O22" s="55"/>
      <c r="P22" s="55"/>
      <c r="Q22" s="57">
        <f t="shared" si="8"/>
        <v>0</v>
      </c>
      <c r="R22" s="55"/>
      <c r="S22" s="55"/>
      <c r="T22" s="55"/>
      <c r="U22" s="57">
        <f t="shared" si="9"/>
        <v>0</v>
      </c>
      <c r="V22" s="36"/>
      <c r="W22" s="45">
        <f t="shared" si="10"/>
        <v>0</v>
      </c>
      <c r="X22" s="57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625868</v>
      </c>
      <c r="Y22" s="57">
        <f t="shared" si="11"/>
        <v>625868</v>
      </c>
    </row>
    <row r="23" spans="1:25" ht="13.2" x14ac:dyDescent="0.25">
      <c r="A23" s="37"/>
      <c r="B23" s="2" t="s">
        <v>21</v>
      </c>
      <c r="C23" s="36"/>
      <c r="D23" s="55"/>
      <c r="E23" s="56"/>
      <c r="F23" s="55"/>
      <c r="G23" s="55"/>
      <c r="H23" s="55"/>
      <c r="I23" s="57">
        <f t="shared" si="6"/>
        <v>0</v>
      </c>
      <c r="J23" s="55"/>
      <c r="K23" s="55"/>
      <c r="L23" s="55"/>
      <c r="M23" s="57">
        <f t="shared" si="7"/>
        <v>0</v>
      </c>
      <c r="N23" s="55"/>
      <c r="O23" s="55"/>
      <c r="P23" s="55"/>
      <c r="Q23" s="57">
        <f t="shared" si="8"/>
        <v>0</v>
      </c>
      <c r="R23" s="55"/>
      <c r="S23" s="55"/>
      <c r="T23" s="55"/>
      <c r="U23" s="57">
        <f t="shared" si="9"/>
        <v>0</v>
      </c>
      <c r="V23" s="36"/>
      <c r="W23" s="45">
        <f t="shared" si="10"/>
        <v>0</v>
      </c>
      <c r="X23" s="57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375000</v>
      </c>
      <c r="Y23" s="57">
        <f t="shared" si="11"/>
        <v>375000</v>
      </c>
    </row>
    <row r="24" spans="1:25" ht="13.2" x14ac:dyDescent="0.25">
      <c r="A24" s="37"/>
      <c r="B24" s="2" t="s">
        <v>22</v>
      </c>
      <c r="C24" s="36"/>
      <c r="D24" s="55"/>
      <c r="E24" s="56"/>
      <c r="F24" s="55"/>
      <c r="G24" s="55"/>
      <c r="H24" s="55"/>
      <c r="I24" s="57">
        <f t="shared" si="6"/>
        <v>0</v>
      </c>
      <c r="J24" s="55"/>
      <c r="K24" s="55"/>
      <c r="L24" s="55"/>
      <c r="M24" s="57">
        <f t="shared" si="7"/>
        <v>0</v>
      </c>
      <c r="N24" s="55"/>
      <c r="O24" s="55"/>
      <c r="P24" s="55"/>
      <c r="Q24" s="57">
        <f t="shared" si="8"/>
        <v>0</v>
      </c>
      <c r="R24" s="55"/>
      <c r="S24" s="55"/>
      <c r="T24" s="55"/>
      <c r="U24" s="57">
        <f t="shared" si="9"/>
        <v>0</v>
      </c>
      <c r="V24" s="36"/>
      <c r="W24" s="45">
        <f t="shared" si="10"/>
        <v>0</v>
      </c>
      <c r="X24" s="57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1159157</v>
      </c>
      <c r="Y24" s="57">
        <f t="shared" si="11"/>
        <v>1159157</v>
      </c>
    </row>
    <row r="25" spans="1:25" ht="13.2" x14ac:dyDescent="0.25">
      <c r="A25" s="37"/>
      <c r="B25" s="2" t="s">
        <v>23</v>
      </c>
      <c r="C25" s="36"/>
      <c r="D25" s="55"/>
      <c r="E25" s="56"/>
      <c r="F25" s="55"/>
      <c r="G25" s="55"/>
      <c r="H25" s="55"/>
      <c r="I25" s="57">
        <f t="shared" si="6"/>
        <v>0</v>
      </c>
      <c r="J25" s="55"/>
      <c r="K25" s="55"/>
      <c r="L25" s="55"/>
      <c r="M25" s="57">
        <f t="shared" si="7"/>
        <v>0</v>
      </c>
      <c r="N25" s="55"/>
      <c r="O25" s="55"/>
      <c r="P25" s="55"/>
      <c r="Q25" s="57">
        <f t="shared" si="8"/>
        <v>0</v>
      </c>
      <c r="R25" s="55"/>
      <c r="S25" s="55"/>
      <c r="T25" s="55"/>
      <c r="U25" s="57">
        <f t="shared" si="9"/>
        <v>0</v>
      </c>
      <c r="V25" s="36"/>
      <c r="W25" s="45">
        <f t="shared" si="10"/>
        <v>0</v>
      </c>
      <c r="X25" s="57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116390</v>
      </c>
      <c r="Y25" s="57">
        <f t="shared" si="11"/>
        <v>116390</v>
      </c>
    </row>
    <row r="26" spans="1:25" ht="13.2" x14ac:dyDescent="0.25">
      <c r="A26" s="37"/>
      <c r="B26" s="2" t="s">
        <v>24</v>
      </c>
      <c r="C26" s="36"/>
      <c r="D26" s="55"/>
      <c r="E26" s="56"/>
      <c r="F26" s="55"/>
      <c r="G26" s="55"/>
      <c r="H26" s="55"/>
      <c r="I26" s="57">
        <f t="shared" si="6"/>
        <v>0</v>
      </c>
      <c r="J26" s="55"/>
      <c r="K26" s="55"/>
      <c r="L26" s="55"/>
      <c r="M26" s="57">
        <f t="shared" si="7"/>
        <v>0</v>
      </c>
      <c r="N26" s="55"/>
      <c r="O26" s="55"/>
      <c r="P26" s="55"/>
      <c r="Q26" s="57">
        <f t="shared" si="8"/>
        <v>0</v>
      </c>
      <c r="R26" s="55"/>
      <c r="S26" s="55"/>
      <c r="T26" s="55"/>
      <c r="U26" s="57">
        <f t="shared" si="9"/>
        <v>0</v>
      </c>
      <c r="V26" s="36"/>
      <c r="W26" s="45">
        <f t="shared" si="10"/>
        <v>0</v>
      </c>
      <c r="X26" s="57">
        <f>IF('Cover Sheet'!$A$9=References!$A$3,'Annual Budget'!K27,IF('Cover Sheet'!$A$9=References!$A$4,SUM('Annual Budget'!K27,'Annual Budget'!S27),IF('Cover Sheet'!$A$9=References!$A$5,SUM('Annual Budget'!K27,'Annual Budget'!S27,'Annual Budget'!O27),SUM('Annual Budget'!K27,'Annual Budget'!S27,'Annual Budget'!O27,'Annual Budget'!W27))))</f>
        <v>0</v>
      </c>
      <c r="Y26" s="57">
        <f t="shared" si="11"/>
        <v>0</v>
      </c>
    </row>
    <row r="27" spans="1:25" ht="13.2" x14ac:dyDescent="0.25">
      <c r="A27" s="37"/>
      <c r="B27" s="2" t="s">
        <v>25</v>
      </c>
      <c r="C27" s="36"/>
      <c r="D27" s="55"/>
      <c r="E27" s="56"/>
      <c r="F27" s="55"/>
      <c r="G27" s="55"/>
      <c r="H27" s="55"/>
      <c r="I27" s="57">
        <f t="shared" si="6"/>
        <v>0</v>
      </c>
      <c r="J27" s="55"/>
      <c r="K27" s="55"/>
      <c r="L27" s="55"/>
      <c r="M27" s="57">
        <f t="shared" si="7"/>
        <v>0</v>
      </c>
      <c r="N27" s="55"/>
      <c r="O27" s="55"/>
      <c r="P27" s="55"/>
      <c r="Q27" s="57">
        <f t="shared" si="8"/>
        <v>0</v>
      </c>
      <c r="R27" s="55"/>
      <c r="S27" s="55"/>
      <c r="T27" s="55"/>
      <c r="U27" s="57">
        <f t="shared" si="9"/>
        <v>0</v>
      </c>
      <c r="V27" s="36"/>
      <c r="W27" s="45">
        <f t="shared" si="10"/>
        <v>0</v>
      </c>
      <c r="X27" s="57">
        <f>IF('Cover Sheet'!$A$9=References!$A$3,'Annual Budget'!K28,IF('Cover Sheet'!$A$9=References!$A$4,SUM('Annual Budget'!K28,'Annual Budget'!S28),IF('Cover Sheet'!$A$9=References!$A$5,SUM('Annual Budget'!K28,'Annual Budget'!S28,'Annual Budget'!O28),SUM('Annual Budget'!K28,'Annual Budget'!S28,'Annual Budget'!O28,'Annual Budget'!W28))))</f>
        <v>150006.96</v>
      </c>
      <c r="Y27" s="57">
        <f t="shared" si="11"/>
        <v>150006.96</v>
      </c>
    </row>
    <row r="28" spans="1:25" ht="13.2" x14ac:dyDescent="0.25">
      <c r="A28" s="37"/>
      <c r="B28" s="2" t="s">
        <v>26</v>
      </c>
      <c r="C28" s="36"/>
      <c r="D28" s="55"/>
      <c r="E28" s="56"/>
      <c r="F28" s="55"/>
      <c r="G28" s="55"/>
      <c r="H28" s="55"/>
      <c r="I28" s="57">
        <f t="shared" si="6"/>
        <v>0</v>
      </c>
      <c r="J28" s="55"/>
      <c r="K28" s="55"/>
      <c r="L28" s="55"/>
      <c r="M28" s="57">
        <f t="shared" si="7"/>
        <v>0</v>
      </c>
      <c r="N28" s="55"/>
      <c r="O28" s="55"/>
      <c r="P28" s="55"/>
      <c r="Q28" s="57">
        <f t="shared" si="8"/>
        <v>0</v>
      </c>
      <c r="R28" s="55"/>
      <c r="S28" s="55"/>
      <c r="T28" s="55"/>
      <c r="U28" s="57">
        <f t="shared" si="9"/>
        <v>0</v>
      </c>
      <c r="V28" s="36"/>
      <c r="W28" s="45">
        <f t="shared" si="10"/>
        <v>0</v>
      </c>
      <c r="X28" s="57">
        <f>IF('Cover Sheet'!$A$9=References!$A$3,'Annual Budget'!K29,IF('Cover Sheet'!$A$9=References!$A$4,SUM('Annual Budget'!K29,'Annual Budget'!S29),IF('Cover Sheet'!$A$9=References!$A$5,SUM('Annual Budget'!K29,'Annual Budget'!S29,'Annual Budget'!O29),SUM('Annual Budget'!K29,'Annual Budget'!S29,'Annual Budget'!O29,'Annual Budget'!W29))))</f>
        <v>826257.96</v>
      </c>
      <c r="Y28" s="57">
        <f t="shared" si="11"/>
        <v>826257.96</v>
      </c>
    </row>
    <row r="29" spans="1:25" ht="13.2" x14ac:dyDescent="0.25">
      <c r="A29" s="37"/>
      <c r="B29" s="2" t="s">
        <v>27</v>
      </c>
      <c r="C29" s="36"/>
      <c r="D29" s="55"/>
      <c r="E29" s="56"/>
      <c r="F29" s="55"/>
      <c r="G29" s="55"/>
      <c r="H29" s="55"/>
      <c r="I29" s="57">
        <f t="shared" si="6"/>
        <v>0</v>
      </c>
      <c r="J29" s="55"/>
      <c r="K29" s="55"/>
      <c r="L29" s="55"/>
      <c r="M29" s="57">
        <f t="shared" si="7"/>
        <v>0</v>
      </c>
      <c r="N29" s="55"/>
      <c r="O29" s="55"/>
      <c r="P29" s="55"/>
      <c r="Q29" s="57">
        <f t="shared" si="8"/>
        <v>0</v>
      </c>
      <c r="R29" s="55"/>
      <c r="S29" s="55"/>
      <c r="T29" s="55"/>
      <c r="U29" s="57">
        <f t="shared" si="9"/>
        <v>0</v>
      </c>
      <c r="V29" s="36"/>
      <c r="W29" s="45">
        <f t="shared" si="10"/>
        <v>0</v>
      </c>
      <c r="X29" s="57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1947292.7999999998</v>
      </c>
      <c r="Y29" s="57">
        <f t="shared" si="11"/>
        <v>1947292.7999999998</v>
      </c>
    </row>
    <row r="30" spans="1:25" ht="13.2" x14ac:dyDescent="0.25">
      <c r="A30" s="37"/>
      <c r="B30" s="2" t="s">
        <v>28</v>
      </c>
      <c r="C30" s="36"/>
      <c r="D30" s="55"/>
      <c r="E30" s="56"/>
      <c r="F30" s="55"/>
      <c r="G30" s="55"/>
      <c r="H30" s="55"/>
      <c r="I30" s="57">
        <f t="shared" si="6"/>
        <v>0</v>
      </c>
      <c r="J30" s="55"/>
      <c r="K30" s="55"/>
      <c r="L30" s="55"/>
      <c r="M30" s="57">
        <f t="shared" si="7"/>
        <v>0</v>
      </c>
      <c r="N30" s="55"/>
      <c r="O30" s="55"/>
      <c r="P30" s="55"/>
      <c r="Q30" s="57">
        <f t="shared" si="8"/>
        <v>0</v>
      </c>
      <c r="R30" s="55"/>
      <c r="S30" s="55"/>
      <c r="T30" s="55"/>
      <c r="U30" s="57">
        <f t="shared" si="9"/>
        <v>0</v>
      </c>
      <c r="V30" s="36"/>
      <c r="W30" s="45">
        <f t="shared" si="10"/>
        <v>0</v>
      </c>
      <c r="X30" s="57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0</v>
      </c>
      <c r="Y30" s="57">
        <f t="shared" si="11"/>
        <v>0</v>
      </c>
    </row>
    <row r="31" spans="1:25" ht="13.2" x14ac:dyDescent="0.25">
      <c r="A31" s="37"/>
      <c r="B31" s="2" t="s">
        <v>29</v>
      </c>
      <c r="C31" s="36"/>
      <c r="D31" s="55"/>
      <c r="E31" s="56"/>
      <c r="F31" s="55"/>
      <c r="G31" s="55"/>
      <c r="H31" s="55"/>
      <c r="I31" s="57">
        <f t="shared" si="6"/>
        <v>0</v>
      </c>
      <c r="J31" s="55"/>
      <c r="K31" s="55"/>
      <c r="L31" s="55"/>
      <c r="M31" s="57">
        <f t="shared" si="7"/>
        <v>0</v>
      </c>
      <c r="N31" s="55"/>
      <c r="O31" s="55"/>
      <c r="P31" s="55"/>
      <c r="Q31" s="57">
        <f t="shared" si="8"/>
        <v>0</v>
      </c>
      <c r="R31" s="55"/>
      <c r="S31" s="55"/>
      <c r="T31" s="55"/>
      <c r="U31" s="57">
        <f t="shared" si="9"/>
        <v>0</v>
      </c>
      <c r="V31" s="36"/>
      <c r="W31" s="45">
        <f t="shared" si="10"/>
        <v>0</v>
      </c>
      <c r="X31" s="57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275000.03999999998</v>
      </c>
      <c r="Y31" s="57">
        <f t="shared" si="11"/>
        <v>275000.03999999998</v>
      </c>
    </row>
    <row r="32" spans="1:25" ht="13.2" x14ac:dyDescent="0.25">
      <c r="A32" s="2"/>
      <c r="B32" s="46" t="s">
        <v>30</v>
      </c>
      <c r="C32" s="36"/>
      <c r="D32" s="47">
        <f>SUM(D18:D31)</f>
        <v>0</v>
      </c>
      <c r="E32" s="48"/>
      <c r="F32" s="47">
        <f>SUM(F18:F31)</f>
        <v>0</v>
      </c>
      <c r="G32" s="47">
        <f>SUM(G18:G31)</f>
        <v>0</v>
      </c>
      <c r="H32" s="47">
        <f>SUM(H18:H31)</f>
        <v>0</v>
      </c>
      <c r="I32" s="47">
        <f t="shared" si="6"/>
        <v>0</v>
      </c>
      <c r="J32" s="47">
        <f>SUM(J18:J31)</f>
        <v>0</v>
      </c>
      <c r="K32" s="47">
        <f>SUM(K18:K31)</f>
        <v>0</v>
      </c>
      <c r="L32" s="47">
        <f>SUM(L18:L31)</f>
        <v>0</v>
      </c>
      <c r="M32" s="47">
        <f t="shared" si="7"/>
        <v>0</v>
      </c>
      <c r="N32" s="47">
        <f>SUM(N18:N31)</f>
        <v>0</v>
      </c>
      <c r="O32" s="47">
        <f>SUM(O18:O31)</f>
        <v>0</v>
      </c>
      <c r="P32" s="47">
        <f>SUM(P18:P31)</f>
        <v>0</v>
      </c>
      <c r="Q32" s="47">
        <f t="shared" si="8"/>
        <v>0</v>
      </c>
      <c r="R32" s="47">
        <f>SUM(R18:R31)</f>
        <v>0</v>
      </c>
      <c r="S32" s="47">
        <f>SUM(S18:S31)</f>
        <v>0</v>
      </c>
      <c r="T32" s="47">
        <f>SUM(T18:T31)</f>
        <v>0</v>
      </c>
      <c r="U32" s="47">
        <f t="shared" si="9"/>
        <v>0</v>
      </c>
      <c r="V32" s="36"/>
      <c r="W32" s="47">
        <f>SUM(W18:W31)</f>
        <v>0</v>
      </c>
      <c r="X32" s="47">
        <f>SUM(X18:X31)</f>
        <v>12679035.760000002</v>
      </c>
      <c r="Y32" s="47">
        <f>X32-W32</f>
        <v>12679035.760000002</v>
      </c>
    </row>
    <row r="33" spans="1:26" ht="13.2" x14ac:dyDescent="0.25">
      <c r="A33" s="2"/>
      <c r="C33" s="36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36"/>
      <c r="W33" s="51"/>
      <c r="X33" s="51"/>
      <c r="Y33" s="51"/>
    </row>
    <row r="34" spans="1:26" ht="13.8" x14ac:dyDescent="0.3">
      <c r="A34" s="54" t="s">
        <v>31</v>
      </c>
      <c r="B34" s="2"/>
      <c r="C34" s="36"/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6"/>
      <c r="W34" s="2"/>
      <c r="X34" s="2"/>
      <c r="Y34" s="2"/>
    </row>
    <row r="35" spans="1:26" ht="13.2" x14ac:dyDescent="0.25">
      <c r="A35" s="37"/>
      <c r="B35" s="2" t="s">
        <v>32</v>
      </c>
      <c r="C35" s="36"/>
      <c r="D35" s="55"/>
      <c r="E35" s="56"/>
      <c r="F35" s="55"/>
      <c r="G35" s="55"/>
      <c r="H35" s="55"/>
      <c r="I35" s="57">
        <f t="shared" ref="I35:I42" si="12">SUM(F35:H35)</f>
        <v>0</v>
      </c>
      <c r="J35" s="55"/>
      <c r="K35" s="55"/>
      <c r="L35" s="55"/>
      <c r="M35" s="57">
        <f t="shared" ref="M35:M42" si="13">SUM(J35:L35)</f>
        <v>0</v>
      </c>
      <c r="N35" s="55"/>
      <c r="O35" s="55"/>
      <c r="P35" s="55"/>
      <c r="Q35" s="57">
        <f t="shared" ref="Q35:Q42" si="14">SUM(N35:P35)</f>
        <v>0</v>
      </c>
      <c r="R35" s="55"/>
      <c r="S35" s="55"/>
      <c r="T35" s="55"/>
      <c r="U35" s="57">
        <f t="shared" ref="U35:U42" si="15">SUM(R35:T35)</f>
        <v>0</v>
      </c>
      <c r="V35" s="36"/>
      <c r="W35" s="45">
        <f t="shared" ref="W35:W41" si="16">SUM(I35,M35,Q35,U35)</f>
        <v>0</v>
      </c>
      <c r="X35" s="57">
        <f>IF('Cover Sheet'!$A$9=References!$A$3,'Annual Budget'!K36,IF('Cover Sheet'!$A$9=References!$A$4,SUM('Annual Budget'!K36,'Annual Budget'!S36),IF('Cover Sheet'!$A$9=References!$A$5,SUM('Annual Budget'!K36,'Annual Budget'!S36,'Annual Budget'!O36),SUM('Annual Budget'!K36,'Annual Budget'!S36,'Annual Budget'!O36,'Annual Budget'!W36))))</f>
        <v>105927</v>
      </c>
      <c r="Y35" s="57">
        <f t="shared" ref="Y35:Y41" si="17">X35-W35</f>
        <v>105927</v>
      </c>
    </row>
    <row r="36" spans="1:26" ht="13.2" x14ac:dyDescent="0.25">
      <c r="A36" s="37"/>
      <c r="B36" s="2" t="s">
        <v>33</v>
      </c>
      <c r="C36" s="36"/>
      <c r="D36" s="55"/>
      <c r="E36" s="56"/>
      <c r="F36" s="55"/>
      <c r="G36" s="55"/>
      <c r="H36" s="55"/>
      <c r="I36" s="57">
        <f t="shared" si="12"/>
        <v>0</v>
      </c>
      <c r="J36" s="55"/>
      <c r="K36" s="55"/>
      <c r="L36" s="55"/>
      <c r="M36" s="57">
        <f t="shared" si="13"/>
        <v>0</v>
      </c>
      <c r="N36" s="55"/>
      <c r="O36" s="55"/>
      <c r="P36" s="55"/>
      <c r="Q36" s="57">
        <f t="shared" si="14"/>
        <v>0</v>
      </c>
      <c r="R36" s="55"/>
      <c r="S36" s="55"/>
      <c r="T36" s="55"/>
      <c r="U36" s="57">
        <f t="shared" si="15"/>
        <v>0</v>
      </c>
      <c r="V36" s="36"/>
      <c r="W36" s="45">
        <f t="shared" si="16"/>
        <v>0</v>
      </c>
      <c r="X36" s="57">
        <f>IF('Cover Sheet'!$A$9=References!$A$3,'Annual Budget'!K37,IF('Cover Sheet'!$A$9=References!$A$4,SUM('Annual Budget'!K37,'Annual Budget'!S37),IF('Cover Sheet'!$A$9=References!$A$5,SUM('Annual Budget'!K37,'Annual Budget'!S37,'Annual Budget'!O37),SUM('Annual Budget'!K37,'Annual Budget'!S37,'Annual Budget'!O37,'Annual Budget'!W37))))</f>
        <v>279983.03999999998</v>
      </c>
      <c r="Y36" s="57">
        <f t="shared" si="17"/>
        <v>279983.03999999998</v>
      </c>
    </row>
    <row r="37" spans="1:26" ht="13.2" x14ac:dyDescent="0.25">
      <c r="A37" s="37"/>
      <c r="B37" s="2" t="s">
        <v>34</v>
      </c>
      <c r="C37" s="36"/>
      <c r="D37" s="55"/>
      <c r="E37" s="56"/>
      <c r="F37" s="55"/>
      <c r="G37" s="55"/>
      <c r="H37" s="55"/>
      <c r="I37" s="57">
        <f t="shared" si="12"/>
        <v>0</v>
      </c>
      <c r="J37" s="55"/>
      <c r="K37" s="55"/>
      <c r="L37" s="55"/>
      <c r="M37" s="57">
        <f t="shared" si="13"/>
        <v>0</v>
      </c>
      <c r="N37" s="55"/>
      <c r="O37" s="55"/>
      <c r="P37" s="55"/>
      <c r="Q37" s="57">
        <f t="shared" si="14"/>
        <v>0</v>
      </c>
      <c r="R37" s="55"/>
      <c r="S37" s="55"/>
      <c r="T37" s="55"/>
      <c r="U37" s="57">
        <f t="shared" si="15"/>
        <v>0</v>
      </c>
      <c r="V37" s="36"/>
      <c r="W37" s="45">
        <f t="shared" si="16"/>
        <v>0</v>
      </c>
      <c r="X37" s="57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20000.04</v>
      </c>
      <c r="Y37" s="57">
        <f t="shared" si="17"/>
        <v>20000.04</v>
      </c>
    </row>
    <row r="38" spans="1:26" ht="13.2" x14ac:dyDescent="0.25">
      <c r="A38" s="37"/>
      <c r="B38" s="2" t="s">
        <v>35</v>
      </c>
      <c r="C38" s="36"/>
      <c r="D38" s="55"/>
      <c r="E38" s="56"/>
      <c r="F38" s="55"/>
      <c r="G38" s="55"/>
      <c r="H38" s="55"/>
      <c r="I38" s="57">
        <f t="shared" si="12"/>
        <v>0</v>
      </c>
      <c r="J38" s="55"/>
      <c r="K38" s="55"/>
      <c r="L38" s="55"/>
      <c r="M38" s="57">
        <f t="shared" si="13"/>
        <v>0</v>
      </c>
      <c r="N38" s="55"/>
      <c r="O38" s="55"/>
      <c r="P38" s="55"/>
      <c r="Q38" s="57">
        <f t="shared" si="14"/>
        <v>0</v>
      </c>
      <c r="R38" s="55"/>
      <c r="S38" s="55"/>
      <c r="T38" s="55"/>
      <c r="U38" s="57">
        <f t="shared" si="15"/>
        <v>0</v>
      </c>
      <c r="V38" s="36"/>
      <c r="W38" s="45">
        <f t="shared" si="16"/>
        <v>0</v>
      </c>
      <c r="X38" s="57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36000</v>
      </c>
      <c r="Y38" s="57">
        <f t="shared" si="17"/>
        <v>36000</v>
      </c>
    </row>
    <row r="39" spans="1:26" ht="13.2" x14ac:dyDescent="0.25">
      <c r="A39" s="37"/>
      <c r="B39" s="2" t="s">
        <v>36</v>
      </c>
      <c r="C39" s="36"/>
      <c r="D39" s="55"/>
      <c r="E39" s="56"/>
      <c r="F39" s="55"/>
      <c r="G39" s="55"/>
      <c r="H39" s="55"/>
      <c r="I39" s="57">
        <f t="shared" si="12"/>
        <v>0</v>
      </c>
      <c r="J39" s="55"/>
      <c r="K39" s="55"/>
      <c r="L39" s="55"/>
      <c r="M39" s="57">
        <f t="shared" si="13"/>
        <v>0</v>
      </c>
      <c r="N39" s="55"/>
      <c r="O39" s="55"/>
      <c r="P39" s="55"/>
      <c r="Q39" s="57">
        <f t="shared" si="14"/>
        <v>0</v>
      </c>
      <c r="R39" s="55"/>
      <c r="S39" s="55"/>
      <c r="T39" s="55"/>
      <c r="U39" s="57">
        <f t="shared" si="15"/>
        <v>0</v>
      </c>
      <c r="V39" s="36"/>
      <c r="W39" s="45">
        <f t="shared" si="16"/>
        <v>0</v>
      </c>
      <c r="X39" s="57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600000</v>
      </c>
      <c r="Y39" s="57">
        <f t="shared" si="17"/>
        <v>600000</v>
      </c>
    </row>
    <row r="40" spans="1:26" ht="13.2" x14ac:dyDescent="0.25">
      <c r="A40" s="37"/>
      <c r="B40" s="37" t="s">
        <v>58</v>
      </c>
      <c r="C40" s="36"/>
      <c r="D40" s="55"/>
      <c r="E40" s="56"/>
      <c r="F40" s="55"/>
      <c r="G40" s="55"/>
      <c r="H40" s="55"/>
      <c r="I40" s="57">
        <f>SUM(F40:H40)</f>
        <v>0</v>
      </c>
      <c r="J40" s="55"/>
      <c r="K40" s="55"/>
      <c r="L40" s="55"/>
      <c r="M40" s="57">
        <f>SUM(J40:L40)</f>
        <v>0</v>
      </c>
      <c r="N40" s="55"/>
      <c r="O40" s="55"/>
      <c r="P40" s="55"/>
      <c r="Q40" s="57">
        <f>SUM(N40:P40)</f>
        <v>0</v>
      </c>
      <c r="R40" s="55"/>
      <c r="S40" s="55"/>
      <c r="T40" s="55"/>
      <c r="U40" s="57">
        <f>SUM(R40:T40)</f>
        <v>0</v>
      </c>
      <c r="V40" s="36"/>
      <c r="W40" s="45">
        <f>SUM(I40,M40,Q40,U40)</f>
        <v>0</v>
      </c>
      <c r="X40" s="57">
        <f>IF('Cover Sheet'!$A$9=References!$A$3,'Annual Budget'!K65,IF('Cover Sheet'!$A$9=References!$A$4,SUM('Annual Budget'!K65,'Annual Budget'!S65),IF('Cover Sheet'!$A$9=References!$A$5,SUM('Annual Budget'!K65,'Annual Budget'!S65,'Annual Budget'!O65),SUM('Annual Budget'!K65,'Annual Budget'!S65,'Annual Budget'!O65,'Annual Budget'!W65))))</f>
        <v>575004</v>
      </c>
      <c r="Y40" s="57">
        <f>X40-W40</f>
        <v>575004</v>
      </c>
    </row>
    <row r="41" spans="1:26" ht="13.2" x14ac:dyDescent="0.25">
      <c r="A41" s="37"/>
      <c r="B41" s="2" t="s">
        <v>37</v>
      </c>
      <c r="C41" s="36"/>
      <c r="D41" s="55"/>
      <c r="E41" s="56"/>
      <c r="F41" s="55"/>
      <c r="G41" s="55"/>
      <c r="H41" s="55"/>
      <c r="I41" s="57">
        <f t="shared" si="12"/>
        <v>0</v>
      </c>
      <c r="J41" s="55"/>
      <c r="K41" s="55"/>
      <c r="L41" s="55"/>
      <c r="M41" s="57">
        <f t="shared" si="13"/>
        <v>0</v>
      </c>
      <c r="N41" s="55"/>
      <c r="O41" s="55"/>
      <c r="P41" s="55"/>
      <c r="Q41" s="57">
        <f t="shared" si="14"/>
        <v>0</v>
      </c>
      <c r="R41" s="55"/>
      <c r="S41" s="55"/>
      <c r="T41" s="55"/>
      <c r="U41" s="57">
        <f t="shared" si="15"/>
        <v>0</v>
      </c>
      <c r="V41" s="36"/>
      <c r="W41" s="45">
        <f t="shared" si="16"/>
        <v>0</v>
      </c>
      <c r="X41" s="57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364500</v>
      </c>
      <c r="Y41" s="57">
        <f t="shared" si="17"/>
        <v>364500</v>
      </c>
    </row>
    <row r="42" spans="1:26" ht="13.2" x14ac:dyDescent="0.25">
      <c r="A42" s="2"/>
      <c r="B42" s="46" t="s">
        <v>38</v>
      </c>
      <c r="C42" s="36"/>
      <c r="D42" s="47">
        <f>SUM(D35:D41)</f>
        <v>0</v>
      </c>
      <c r="E42" s="48"/>
      <c r="F42" s="47">
        <f>SUM(F35:F41)</f>
        <v>0</v>
      </c>
      <c r="G42" s="47">
        <f>SUM(G35:G41)</f>
        <v>0</v>
      </c>
      <c r="H42" s="47">
        <f>SUM(H35:H41)</f>
        <v>0</v>
      </c>
      <c r="I42" s="47">
        <f t="shared" si="12"/>
        <v>0</v>
      </c>
      <c r="J42" s="47">
        <f>SUM(J35:J41)</f>
        <v>0</v>
      </c>
      <c r="K42" s="47">
        <f>SUM(K35:K41)</f>
        <v>0</v>
      </c>
      <c r="L42" s="47">
        <f>SUM(L35:L41)</f>
        <v>0</v>
      </c>
      <c r="M42" s="47">
        <f t="shared" si="13"/>
        <v>0</v>
      </c>
      <c r="N42" s="47">
        <f>SUM(N35:N41)</f>
        <v>0</v>
      </c>
      <c r="O42" s="47">
        <f>SUM(O35:O41)</f>
        <v>0</v>
      </c>
      <c r="P42" s="47">
        <f>SUM(P35:P41)</f>
        <v>0</v>
      </c>
      <c r="Q42" s="47">
        <f t="shared" si="14"/>
        <v>0</v>
      </c>
      <c r="R42" s="47">
        <f>SUM(R35:R41)</f>
        <v>0</v>
      </c>
      <c r="S42" s="47">
        <f>SUM(S35:S41)</f>
        <v>0</v>
      </c>
      <c r="T42" s="47">
        <f>SUM(T35:T41)</f>
        <v>0</v>
      </c>
      <c r="U42" s="47">
        <f t="shared" si="15"/>
        <v>0</v>
      </c>
      <c r="V42" s="36"/>
      <c r="W42" s="47">
        <f>SUM(W35:W41)</f>
        <v>0</v>
      </c>
      <c r="X42" s="47">
        <f>SUM(X35:X41)</f>
        <v>1981414.08</v>
      </c>
      <c r="Y42" s="47">
        <f>X42-W42</f>
        <v>1981414.08</v>
      </c>
      <c r="Z42" s="38"/>
    </row>
    <row r="43" spans="1:26" ht="13.2" x14ac:dyDescent="0.25">
      <c r="A43" s="43"/>
      <c r="B43" s="43"/>
      <c r="C43" s="36"/>
      <c r="D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6"/>
      <c r="W43" s="37"/>
      <c r="X43" s="37"/>
      <c r="Y43" s="37"/>
    </row>
    <row r="44" spans="1:26" ht="13.8" x14ac:dyDescent="0.3">
      <c r="A44" s="58" t="s">
        <v>39</v>
      </c>
      <c r="B44" s="37"/>
      <c r="C44" s="36"/>
      <c r="D44" s="57"/>
      <c r="E44" s="56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36"/>
      <c r="W44" s="57"/>
      <c r="X44" s="57"/>
      <c r="Y44" s="57"/>
    </row>
    <row r="45" spans="1:26" ht="13.2" x14ac:dyDescent="0.25">
      <c r="A45" s="37"/>
      <c r="B45" s="37" t="s">
        <v>40</v>
      </c>
      <c r="C45" s="36"/>
      <c r="D45" s="55"/>
      <c r="E45" s="56"/>
      <c r="F45" s="55"/>
      <c r="G45" s="55"/>
      <c r="H45" s="55"/>
      <c r="I45" s="57">
        <f t="shared" ref="I45" si="18">SUM(F45:H45)</f>
        <v>0</v>
      </c>
      <c r="J45" s="55"/>
      <c r="K45" s="55"/>
      <c r="L45" s="55"/>
      <c r="M45" s="57">
        <f t="shared" ref="M45:M50" si="19">SUM(J45:L45)</f>
        <v>0</v>
      </c>
      <c r="N45" s="55"/>
      <c r="O45" s="55"/>
      <c r="P45" s="55"/>
      <c r="Q45" s="57">
        <f t="shared" ref="Q45:Q50" si="20">SUM(N45:P45)</f>
        <v>0</v>
      </c>
      <c r="R45" s="55"/>
      <c r="S45" s="55"/>
      <c r="T45" s="55"/>
      <c r="U45" s="57">
        <f t="shared" ref="U45:U50" si="21">SUM(R45:T45)</f>
        <v>0</v>
      </c>
      <c r="V45" s="36"/>
      <c r="W45" s="45">
        <f t="shared" ref="W45:W49" si="22">SUM(I45,M45,Q45,U45)</f>
        <v>0</v>
      </c>
      <c r="X45" s="57">
        <f>IF('Cover Sheet'!$A$9=References!$A$3,'Annual Budget'!K45,IF('Cover Sheet'!$A$9=References!$A$4,SUM('Annual Budget'!K45,'Annual Budget'!S45),IF('Cover Sheet'!$A$9=References!$A$5,SUM('Annual Budget'!K45,'Annual Budget'!S45,'Annual Budget'!O45),SUM('Annual Budget'!K45,'Annual Budget'!S45,'Annual Budget'!O45,'Annual Budget'!W45))))</f>
        <v>408000</v>
      </c>
      <c r="Y45" s="57">
        <f t="shared" ref="Y45:Y50" si="23">X45-W45</f>
        <v>408000</v>
      </c>
    </row>
    <row r="46" spans="1:26" ht="13.2" x14ac:dyDescent="0.25">
      <c r="A46" s="37"/>
      <c r="B46" s="37" t="s">
        <v>41</v>
      </c>
      <c r="C46" s="36"/>
      <c r="D46" s="55"/>
      <c r="E46" s="56"/>
      <c r="F46" s="55"/>
      <c r="G46" s="55"/>
      <c r="H46" s="55"/>
      <c r="I46" s="57">
        <f t="shared" ref="I46:I50" si="24">SUM(F46:H46)</f>
        <v>0</v>
      </c>
      <c r="J46" s="55"/>
      <c r="K46" s="55"/>
      <c r="L46" s="55"/>
      <c r="M46" s="57">
        <f t="shared" si="19"/>
        <v>0</v>
      </c>
      <c r="N46" s="55"/>
      <c r="O46" s="55"/>
      <c r="P46" s="55"/>
      <c r="Q46" s="57">
        <f t="shared" si="20"/>
        <v>0</v>
      </c>
      <c r="R46" s="55"/>
      <c r="S46" s="55"/>
      <c r="T46" s="55"/>
      <c r="U46" s="57">
        <f t="shared" si="21"/>
        <v>0</v>
      </c>
      <c r="V46" s="36"/>
      <c r="W46" s="45">
        <f t="shared" si="22"/>
        <v>0</v>
      </c>
      <c r="X46" s="57">
        <f>IF('Cover Sheet'!$A$9=References!$A$3,'Annual Budget'!K46,IF('Cover Sheet'!$A$9=References!$A$4,SUM('Annual Budget'!K46,'Annual Budget'!S46),IF('Cover Sheet'!$A$9=References!$A$5,SUM('Annual Budget'!K46,'Annual Budget'!S46,'Annual Budget'!O46),SUM('Annual Budget'!K46,'Annual Budget'!S46,'Annual Budget'!O46,'Annual Budget'!W46))))</f>
        <v>125004</v>
      </c>
      <c r="Y46" s="57">
        <f t="shared" si="23"/>
        <v>125004</v>
      </c>
    </row>
    <row r="47" spans="1:26" ht="13.2" x14ac:dyDescent="0.25">
      <c r="A47" s="37"/>
      <c r="B47" s="37" t="s">
        <v>42</v>
      </c>
      <c r="C47" s="36"/>
      <c r="D47" s="55"/>
      <c r="E47" s="56"/>
      <c r="F47" s="55"/>
      <c r="G47" s="55"/>
      <c r="H47" s="55"/>
      <c r="I47" s="57">
        <f t="shared" si="24"/>
        <v>0</v>
      </c>
      <c r="J47" s="55"/>
      <c r="K47" s="55"/>
      <c r="L47" s="55"/>
      <c r="M47" s="57">
        <f t="shared" si="19"/>
        <v>0</v>
      </c>
      <c r="N47" s="55"/>
      <c r="O47" s="55"/>
      <c r="P47" s="55"/>
      <c r="Q47" s="57">
        <f t="shared" si="20"/>
        <v>0</v>
      </c>
      <c r="R47" s="55"/>
      <c r="S47" s="55"/>
      <c r="T47" s="55"/>
      <c r="U47" s="57">
        <f t="shared" si="21"/>
        <v>0</v>
      </c>
      <c r="V47" s="36"/>
      <c r="W47" s="45">
        <f t="shared" si="22"/>
        <v>0</v>
      </c>
      <c r="X47" s="57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362556</v>
      </c>
      <c r="Y47" s="57">
        <f t="shared" si="23"/>
        <v>362556</v>
      </c>
    </row>
    <row r="48" spans="1:26" ht="13.2" x14ac:dyDescent="0.25">
      <c r="A48" s="37"/>
      <c r="B48" s="37" t="s">
        <v>43</v>
      </c>
      <c r="C48" s="36"/>
      <c r="D48" s="55"/>
      <c r="E48" s="56"/>
      <c r="F48" s="55"/>
      <c r="G48" s="55"/>
      <c r="H48" s="55"/>
      <c r="I48" s="57">
        <f t="shared" si="24"/>
        <v>0</v>
      </c>
      <c r="J48" s="55"/>
      <c r="K48" s="55"/>
      <c r="L48" s="55"/>
      <c r="M48" s="57">
        <f t="shared" si="19"/>
        <v>0</v>
      </c>
      <c r="N48" s="55"/>
      <c r="O48" s="55"/>
      <c r="P48" s="55"/>
      <c r="Q48" s="57">
        <f t="shared" si="20"/>
        <v>0</v>
      </c>
      <c r="R48" s="55"/>
      <c r="S48" s="55"/>
      <c r="T48" s="55"/>
      <c r="U48" s="57">
        <f t="shared" si="21"/>
        <v>0</v>
      </c>
      <c r="V48" s="36"/>
      <c r="W48" s="45">
        <f t="shared" si="22"/>
        <v>0</v>
      </c>
      <c r="X48" s="57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30000</v>
      </c>
      <c r="Y48" s="57">
        <f t="shared" si="23"/>
        <v>30000</v>
      </c>
    </row>
    <row r="49" spans="1:25" ht="13.2" x14ac:dyDescent="0.25">
      <c r="A49" s="37"/>
      <c r="B49" s="37" t="s">
        <v>44</v>
      </c>
      <c r="C49" s="36"/>
      <c r="D49" s="55"/>
      <c r="E49" s="56"/>
      <c r="F49" s="55"/>
      <c r="G49" s="55"/>
      <c r="H49" s="55"/>
      <c r="I49" s="57">
        <f t="shared" si="24"/>
        <v>0</v>
      </c>
      <c r="J49" s="55"/>
      <c r="K49" s="55"/>
      <c r="L49" s="55"/>
      <c r="M49" s="57">
        <f t="shared" si="19"/>
        <v>0</v>
      </c>
      <c r="N49" s="55"/>
      <c r="O49" s="55"/>
      <c r="P49" s="55"/>
      <c r="Q49" s="57">
        <f t="shared" si="20"/>
        <v>0</v>
      </c>
      <c r="R49" s="55"/>
      <c r="S49" s="55"/>
      <c r="T49" s="55"/>
      <c r="U49" s="57">
        <f t="shared" si="21"/>
        <v>0</v>
      </c>
      <c r="V49" s="36"/>
      <c r="W49" s="45">
        <f t="shared" si="22"/>
        <v>0</v>
      </c>
      <c r="X49" s="57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383004</v>
      </c>
      <c r="Y49" s="57">
        <f t="shared" si="23"/>
        <v>383004</v>
      </c>
    </row>
    <row r="50" spans="1:25" ht="13.2" x14ac:dyDescent="0.25">
      <c r="A50" s="37"/>
      <c r="B50" s="46" t="s">
        <v>45</v>
      </c>
      <c r="C50" s="36"/>
      <c r="D50" s="47">
        <f>SUM(D45:D49)</f>
        <v>0</v>
      </c>
      <c r="E50" s="48"/>
      <c r="F50" s="47">
        <f>SUM(F45:F49)</f>
        <v>0</v>
      </c>
      <c r="G50" s="47">
        <f>SUM(G45:G49)</f>
        <v>0</v>
      </c>
      <c r="H50" s="47">
        <f>SUM(H45:H49)</f>
        <v>0</v>
      </c>
      <c r="I50" s="47">
        <f t="shared" si="24"/>
        <v>0</v>
      </c>
      <c r="J50" s="47">
        <f>SUM(J45:J49)</f>
        <v>0</v>
      </c>
      <c r="K50" s="47">
        <f>SUM(K45:K49)</f>
        <v>0</v>
      </c>
      <c r="L50" s="47">
        <f>SUM(L45:L49)</f>
        <v>0</v>
      </c>
      <c r="M50" s="47">
        <f t="shared" si="19"/>
        <v>0</v>
      </c>
      <c r="N50" s="47">
        <f>SUM(N45:N49)</f>
        <v>0</v>
      </c>
      <c r="O50" s="47">
        <f>SUM(O45:O49)</f>
        <v>0</v>
      </c>
      <c r="P50" s="47">
        <f>SUM(P45:P49)</f>
        <v>0</v>
      </c>
      <c r="Q50" s="47">
        <f t="shared" si="20"/>
        <v>0</v>
      </c>
      <c r="R50" s="47">
        <f>SUM(R45:R49)</f>
        <v>0</v>
      </c>
      <c r="S50" s="47">
        <f>SUM(S45:S49)</f>
        <v>0</v>
      </c>
      <c r="T50" s="47">
        <f>SUM(T45:T49)</f>
        <v>0</v>
      </c>
      <c r="U50" s="47">
        <f t="shared" si="21"/>
        <v>0</v>
      </c>
      <c r="V50" s="36"/>
      <c r="W50" s="47">
        <f>SUM(W45:W49)</f>
        <v>0</v>
      </c>
      <c r="X50" s="47">
        <f>SUM(X45:X49)</f>
        <v>1308564</v>
      </c>
      <c r="Y50" s="47">
        <f t="shared" si="23"/>
        <v>1308564</v>
      </c>
    </row>
    <row r="51" spans="1:25" ht="13.2" x14ac:dyDescent="0.25">
      <c r="A51" s="37"/>
      <c r="B51" s="43"/>
      <c r="C51" s="36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36"/>
      <c r="W51" s="51"/>
      <c r="X51" s="51"/>
      <c r="Y51" s="51"/>
    </row>
    <row r="52" spans="1:25" ht="13.8" x14ac:dyDescent="0.3">
      <c r="A52" s="58" t="s">
        <v>46</v>
      </c>
      <c r="B52" s="37"/>
      <c r="C52" s="36"/>
      <c r="D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6"/>
      <c r="W52" s="37"/>
      <c r="X52" s="37"/>
      <c r="Y52" s="37"/>
    </row>
    <row r="53" spans="1:25" ht="13.2" x14ac:dyDescent="0.25">
      <c r="A53" s="37"/>
      <c r="B53" s="37" t="s">
        <v>47</v>
      </c>
      <c r="C53" s="36"/>
      <c r="D53" s="55"/>
      <c r="E53" s="56"/>
      <c r="F53" s="55"/>
      <c r="G53" s="55"/>
      <c r="H53" s="55"/>
      <c r="I53" s="57">
        <f t="shared" ref="I53" si="25">SUM(F53:H53)</f>
        <v>0</v>
      </c>
      <c r="J53" s="55"/>
      <c r="K53" s="55"/>
      <c r="L53" s="55"/>
      <c r="M53" s="57">
        <f t="shared" ref="M53:M60" si="26">SUM(J53:L53)</f>
        <v>0</v>
      </c>
      <c r="N53" s="55"/>
      <c r="O53" s="55"/>
      <c r="P53" s="55"/>
      <c r="Q53" s="57">
        <f t="shared" ref="Q53:Q60" si="27">SUM(N53:P53)</f>
        <v>0</v>
      </c>
      <c r="R53" s="55"/>
      <c r="S53" s="55"/>
      <c r="T53" s="55"/>
      <c r="U53" s="57">
        <f t="shared" ref="U53:U60" si="28">SUM(R53:T53)</f>
        <v>0</v>
      </c>
      <c r="V53" s="36"/>
      <c r="W53" s="45">
        <f t="shared" ref="W53:W59" si="29">SUM(I53,M53,Q53,U53)</f>
        <v>0</v>
      </c>
      <c r="X53" s="57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96996</v>
      </c>
      <c r="Y53" s="57">
        <f t="shared" ref="Y53:Y60" si="30">X53-W53</f>
        <v>96996</v>
      </c>
    </row>
    <row r="54" spans="1:25" ht="13.2" x14ac:dyDescent="0.25">
      <c r="A54" s="37"/>
      <c r="B54" s="37" t="s">
        <v>48</v>
      </c>
      <c r="C54" s="36"/>
      <c r="D54" s="55"/>
      <c r="E54" s="56"/>
      <c r="F54" s="55"/>
      <c r="G54" s="55"/>
      <c r="H54" s="55"/>
      <c r="I54" s="57">
        <f t="shared" ref="I54:I60" si="31">SUM(F54:H54)</f>
        <v>0</v>
      </c>
      <c r="J54" s="55"/>
      <c r="K54" s="55"/>
      <c r="L54" s="55"/>
      <c r="M54" s="57">
        <f t="shared" si="26"/>
        <v>0</v>
      </c>
      <c r="N54" s="55"/>
      <c r="O54" s="55"/>
      <c r="P54" s="55"/>
      <c r="Q54" s="57">
        <f t="shared" si="27"/>
        <v>0</v>
      </c>
      <c r="R54" s="55"/>
      <c r="S54" s="55"/>
      <c r="T54" s="55"/>
      <c r="U54" s="57">
        <f t="shared" si="28"/>
        <v>0</v>
      </c>
      <c r="V54" s="36"/>
      <c r="W54" s="45">
        <f t="shared" si="29"/>
        <v>0</v>
      </c>
      <c r="X54" s="57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81636</v>
      </c>
      <c r="Y54" s="57">
        <f t="shared" si="30"/>
        <v>81636</v>
      </c>
    </row>
    <row r="55" spans="1:25" ht="13.2" x14ac:dyDescent="0.25">
      <c r="A55" s="37"/>
      <c r="B55" s="37" t="s">
        <v>49</v>
      </c>
      <c r="C55" s="36"/>
      <c r="D55" s="55"/>
      <c r="E55" s="56"/>
      <c r="F55" s="55"/>
      <c r="G55" s="55"/>
      <c r="H55" s="55"/>
      <c r="I55" s="57">
        <f t="shared" si="31"/>
        <v>0</v>
      </c>
      <c r="J55" s="55"/>
      <c r="K55" s="55"/>
      <c r="L55" s="55"/>
      <c r="M55" s="57">
        <f t="shared" si="26"/>
        <v>0</v>
      </c>
      <c r="N55" s="55"/>
      <c r="O55" s="55"/>
      <c r="P55" s="55"/>
      <c r="Q55" s="57">
        <f t="shared" si="27"/>
        <v>0</v>
      </c>
      <c r="R55" s="55"/>
      <c r="S55" s="55"/>
      <c r="T55" s="55"/>
      <c r="U55" s="57">
        <f t="shared" si="28"/>
        <v>0</v>
      </c>
      <c r="V55" s="36"/>
      <c r="W55" s="45">
        <f t="shared" si="29"/>
        <v>0</v>
      </c>
      <c r="X55" s="57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182016</v>
      </c>
      <c r="Y55" s="57">
        <f t="shared" si="30"/>
        <v>182016</v>
      </c>
    </row>
    <row r="56" spans="1:25" ht="13.2" x14ac:dyDescent="0.25">
      <c r="A56" s="37"/>
      <c r="B56" s="37" t="s">
        <v>50</v>
      </c>
      <c r="C56" s="36"/>
      <c r="D56" s="55"/>
      <c r="E56" s="56"/>
      <c r="F56" s="55"/>
      <c r="G56" s="55"/>
      <c r="H56" s="55"/>
      <c r="I56" s="57">
        <f t="shared" si="31"/>
        <v>0</v>
      </c>
      <c r="J56" s="55"/>
      <c r="K56" s="55"/>
      <c r="L56" s="55"/>
      <c r="M56" s="57">
        <f t="shared" si="26"/>
        <v>0</v>
      </c>
      <c r="N56" s="55"/>
      <c r="O56" s="55"/>
      <c r="P56" s="55"/>
      <c r="Q56" s="57">
        <f t="shared" si="27"/>
        <v>0</v>
      </c>
      <c r="R56" s="55"/>
      <c r="S56" s="55"/>
      <c r="T56" s="55"/>
      <c r="U56" s="57">
        <f t="shared" si="28"/>
        <v>0</v>
      </c>
      <c r="V56" s="36"/>
      <c r="W56" s="45">
        <f t="shared" si="29"/>
        <v>0</v>
      </c>
      <c r="X56" s="57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500004</v>
      </c>
      <c r="Y56" s="57">
        <f t="shared" si="30"/>
        <v>500004</v>
      </c>
    </row>
    <row r="57" spans="1:25" ht="13.2" x14ac:dyDescent="0.25">
      <c r="A57" s="37"/>
      <c r="B57" s="37" t="s">
        <v>51</v>
      </c>
      <c r="C57" s="36"/>
      <c r="D57" s="55"/>
      <c r="E57" s="56"/>
      <c r="F57" s="55"/>
      <c r="G57" s="55"/>
      <c r="H57" s="55"/>
      <c r="I57" s="57">
        <f t="shared" si="31"/>
        <v>0</v>
      </c>
      <c r="J57" s="55"/>
      <c r="K57" s="55"/>
      <c r="L57" s="55"/>
      <c r="M57" s="57">
        <f t="shared" si="26"/>
        <v>0</v>
      </c>
      <c r="N57" s="55"/>
      <c r="O57" s="55"/>
      <c r="P57" s="55"/>
      <c r="Q57" s="57">
        <f t="shared" si="27"/>
        <v>0</v>
      </c>
      <c r="R57" s="55"/>
      <c r="S57" s="55"/>
      <c r="T57" s="55"/>
      <c r="U57" s="57">
        <f t="shared" si="28"/>
        <v>0</v>
      </c>
      <c r="V57" s="36"/>
      <c r="W57" s="45">
        <f t="shared" si="29"/>
        <v>0</v>
      </c>
      <c r="X57" s="57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33000</v>
      </c>
      <c r="Y57" s="57">
        <f t="shared" si="30"/>
        <v>33000</v>
      </c>
    </row>
    <row r="58" spans="1:25" ht="13.2" x14ac:dyDescent="0.25">
      <c r="A58" s="37"/>
      <c r="B58" s="37" t="s">
        <v>52</v>
      </c>
      <c r="C58" s="36"/>
      <c r="D58" s="55"/>
      <c r="E58" s="56"/>
      <c r="F58" s="55"/>
      <c r="G58" s="55"/>
      <c r="H58" s="55"/>
      <c r="I58" s="57">
        <f t="shared" si="31"/>
        <v>0</v>
      </c>
      <c r="J58" s="55"/>
      <c r="K58" s="55"/>
      <c r="L58" s="55"/>
      <c r="M58" s="57">
        <f t="shared" si="26"/>
        <v>0</v>
      </c>
      <c r="N58" s="55"/>
      <c r="O58" s="55"/>
      <c r="P58" s="55"/>
      <c r="Q58" s="57">
        <f t="shared" si="27"/>
        <v>0</v>
      </c>
      <c r="R58" s="55"/>
      <c r="S58" s="55"/>
      <c r="T58" s="55"/>
      <c r="U58" s="57">
        <f t="shared" si="28"/>
        <v>0</v>
      </c>
      <c r="V58" s="36"/>
      <c r="W58" s="45">
        <f t="shared" si="29"/>
        <v>0</v>
      </c>
      <c r="X58" s="57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9000</v>
      </c>
      <c r="Y58" s="57">
        <f t="shared" si="30"/>
        <v>9000</v>
      </c>
    </row>
    <row r="59" spans="1:25" ht="13.2" x14ac:dyDescent="0.25">
      <c r="A59" s="37"/>
      <c r="B59" s="37" t="s">
        <v>53</v>
      </c>
      <c r="C59" s="36"/>
      <c r="D59" s="55"/>
      <c r="E59" s="56"/>
      <c r="F59" s="55"/>
      <c r="G59" s="55"/>
      <c r="H59" s="55"/>
      <c r="I59" s="57">
        <f t="shared" si="31"/>
        <v>0</v>
      </c>
      <c r="J59" s="55"/>
      <c r="K59" s="55"/>
      <c r="L59" s="55"/>
      <c r="M59" s="57">
        <f t="shared" si="26"/>
        <v>0</v>
      </c>
      <c r="N59" s="55"/>
      <c r="O59" s="55"/>
      <c r="P59" s="55"/>
      <c r="Q59" s="57">
        <f t="shared" si="27"/>
        <v>0</v>
      </c>
      <c r="R59" s="55"/>
      <c r="S59" s="55"/>
      <c r="T59" s="55"/>
      <c r="U59" s="57">
        <f t="shared" si="28"/>
        <v>0</v>
      </c>
      <c r="V59" s="36"/>
      <c r="W59" s="45">
        <f t="shared" si="29"/>
        <v>0</v>
      </c>
      <c r="X59" s="57">
        <f>IF('Cover Sheet'!$A$9=References!$A$3,'Annual Budget'!K59,IF('Cover Sheet'!$A$9=References!$A$4,SUM('Annual Budget'!K59,'Annual Budget'!S59),IF('Cover Sheet'!$A$9=References!$A$5,SUM('Annual Budget'!K59,'Annual Budget'!S59,'Annual Budget'!O59),SUM('Annual Budget'!K59,'Annual Budget'!S59,'Annual Budget'!O59,'Annual Budget'!W59))))</f>
        <v>200000.03999999998</v>
      </c>
      <c r="Y59" s="57">
        <f t="shared" si="30"/>
        <v>200000.03999999998</v>
      </c>
    </row>
    <row r="60" spans="1:25" ht="13.2" x14ac:dyDescent="0.25">
      <c r="A60" s="37"/>
      <c r="B60" s="46" t="s">
        <v>54</v>
      </c>
      <c r="C60" s="36"/>
      <c r="D60" s="47">
        <f>SUM(D53:D59)</f>
        <v>0</v>
      </c>
      <c r="E60" s="48"/>
      <c r="F60" s="47">
        <f>SUM(F53:F59)</f>
        <v>0</v>
      </c>
      <c r="G60" s="47">
        <f t="shared" ref="G60:H60" si="32">SUM(G53:G59)</f>
        <v>0</v>
      </c>
      <c r="H60" s="47">
        <f t="shared" si="32"/>
        <v>0</v>
      </c>
      <c r="I60" s="47">
        <f t="shared" si="31"/>
        <v>0</v>
      </c>
      <c r="J60" s="47">
        <f>SUM(J53:J59)</f>
        <v>0</v>
      </c>
      <c r="K60" s="47">
        <f t="shared" ref="K60" si="33">SUM(K53:K59)</f>
        <v>0</v>
      </c>
      <c r="L60" s="47">
        <f t="shared" ref="L60" si="34">SUM(L53:L59)</f>
        <v>0</v>
      </c>
      <c r="M60" s="47">
        <f t="shared" si="26"/>
        <v>0</v>
      </c>
      <c r="N60" s="47">
        <f>SUM(N53:N59)</f>
        <v>0</v>
      </c>
      <c r="O60" s="47">
        <f t="shared" ref="O60" si="35">SUM(O53:O59)</f>
        <v>0</v>
      </c>
      <c r="P60" s="47">
        <f t="shared" ref="P60" si="36">SUM(P53:P59)</f>
        <v>0</v>
      </c>
      <c r="Q60" s="47">
        <f t="shared" si="27"/>
        <v>0</v>
      </c>
      <c r="R60" s="47">
        <f>SUM(R53:R59)</f>
        <v>0</v>
      </c>
      <c r="S60" s="47">
        <f t="shared" ref="S60" si="37">SUM(S53:S59)</f>
        <v>0</v>
      </c>
      <c r="T60" s="47">
        <f t="shared" ref="T60" si="38">SUM(T53:T59)</f>
        <v>0</v>
      </c>
      <c r="U60" s="47">
        <f t="shared" si="28"/>
        <v>0</v>
      </c>
      <c r="V60" s="36"/>
      <c r="W60" s="47">
        <f>SUM(W53:W59)</f>
        <v>0</v>
      </c>
      <c r="X60" s="47">
        <f>SUM(X53:X59)</f>
        <v>1102652.04</v>
      </c>
      <c r="Y60" s="47">
        <f t="shared" si="30"/>
        <v>1102652.04</v>
      </c>
    </row>
    <row r="61" spans="1:25" ht="13.2" x14ac:dyDescent="0.25">
      <c r="A61" s="37"/>
      <c r="B61" s="43"/>
      <c r="C61" s="36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36"/>
      <c r="W61" s="51"/>
      <c r="X61" s="51"/>
      <c r="Y61" s="51"/>
    </row>
    <row r="62" spans="1:25" ht="13.8" x14ac:dyDescent="0.3">
      <c r="A62" s="58" t="s">
        <v>55</v>
      </c>
      <c r="B62" s="37"/>
      <c r="C62" s="36"/>
      <c r="D62" s="57"/>
      <c r="E62" s="56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36"/>
      <c r="W62" s="57"/>
      <c r="X62" s="57"/>
      <c r="Y62" s="57"/>
    </row>
    <row r="63" spans="1:25" ht="13.2" x14ac:dyDescent="0.25">
      <c r="A63" s="37"/>
      <c r="B63" s="37" t="s">
        <v>56</v>
      </c>
      <c r="C63" s="36"/>
      <c r="D63" s="55"/>
      <c r="E63" s="56"/>
      <c r="F63" s="55"/>
      <c r="G63" s="55"/>
      <c r="H63" s="55"/>
      <c r="I63" s="57">
        <f t="shared" ref="I63:I69" si="39">SUM(F63:H63)</f>
        <v>0</v>
      </c>
      <c r="J63" s="55"/>
      <c r="K63" s="55"/>
      <c r="L63" s="55"/>
      <c r="M63" s="57">
        <f t="shared" ref="M63:M69" si="40">SUM(J63:L63)</f>
        <v>0</v>
      </c>
      <c r="N63" s="55"/>
      <c r="O63" s="55"/>
      <c r="P63" s="55"/>
      <c r="Q63" s="57">
        <f t="shared" ref="Q63:Q69" si="41">SUM(N63:P63)</f>
        <v>0</v>
      </c>
      <c r="R63" s="55"/>
      <c r="S63" s="55"/>
      <c r="T63" s="55"/>
      <c r="U63" s="57">
        <f t="shared" ref="U63:U69" si="42">SUM(R63:T63)</f>
        <v>0</v>
      </c>
      <c r="V63" s="36"/>
      <c r="W63" s="45">
        <f t="shared" ref="W63:W68" si="43">SUM(I63,M63,Q63,U63)</f>
        <v>0</v>
      </c>
      <c r="X63" s="57">
        <f>IF('Cover Sheet'!$A$9=References!$A$3,'Annual Budget'!K63,IF('Cover Sheet'!$A$9=References!$A$4,SUM('Annual Budget'!K63,'Annual Budget'!S63),IF('Cover Sheet'!$A$9=References!$A$5,SUM('Annual Budget'!K63,'Annual Budget'!S63,'Annual Budget'!O63),SUM('Annual Budget'!K63,'Annual Budget'!S63,'Annual Budget'!O63,'Annual Budget'!W63))))</f>
        <v>134496</v>
      </c>
      <c r="Y63" s="57">
        <f t="shared" ref="Y63:Y71" si="44">X63-W63</f>
        <v>134496</v>
      </c>
    </row>
    <row r="64" spans="1:25" ht="13.2" x14ac:dyDescent="0.25">
      <c r="A64" s="37"/>
      <c r="B64" s="37" t="s">
        <v>57</v>
      </c>
      <c r="C64" s="36"/>
      <c r="D64" s="55"/>
      <c r="E64" s="56"/>
      <c r="F64" s="55"/>
      <c r="G64" s="55"/>
      <c r="H64" s="55"/>
      <c r="I64" s="57">
        <f>SUM(F64:H64)</f>
        <v>0</v>
      </c>
      <c r="J64" s="55"/>
      <c r="K64" s="55"/>
      <c r="L64" s="55"/>
      <c r="M64" s="57">
        <f>SUM(J64:L64)</f>
        <v>0</v>
      </c>
      <c r="N64" s="55"/>
      <c r="O64" s="55"/>
      <c r="P64" s="55"/>
      <c r="Q64" s="57">
        <f>SUM(N64:P64)</f>
        <v>0</v>
      </c>
      <c r="R64" s="55"/>
      <c r="S64" s="55"/>
      <c r="T64" s="55"/>
      <c r="U64" s="57">
        <f>SUM(R64:T64)</f>
        <v>0</v>
      </c>
      <c r="V64" s="36"/>
      <c r="W64" s="45">
        <f>SUM(I64,M64,Q64,U64)</f>
        <v>0</v>
      </c>
      <c r="X64" s="57">
        <f>IF('Cover Sheet'!$A$9=References!$A$3,'Annual Budget'!K64,IF('Cover Sheet'!$A$9=References!$A$4,SUM('Annual Budget'!K64,'Annual Budget'!S64),IF('Cover Sheet'!$A$9=References!$A$5,SUM('Annual Budget'!K64,'Annual Budget'!S64,'Annual Budget'!O64),SUM('Annual Budget'!K64,'Annual Budget'!S64,'Annual Budget'!O64,'Annual Budget'!W64))))</f>
        <v>60000</v>
      </c>
      <c r="Y64" s="57">
        <f>X64-W64</f>
        <v>60000</v>
      </c>
    </row>
    <row r="65" spans="1:25" ht="13.2" x14ac:dyDescent="0.25">
      <c r="A65" s="37"/>
      <c r="B65" s="37" t="s">
        <v>161</v>
      </c>
      <c r="C65" s="36"/>
      <c r="D65" s="55"/>
      <c r="E65" s="56"/>
      <c r="F65" s="55"/>
      <c r="G65" s="55"/>
      <c r="H65" s="55"/>
      <c r="I65" s="57">
        <f t="shared" si="39"/>
        <v>0</v>
      </c>
      <c r="J65" s="55"/>
      <c r="K65" s="55"/>
      <c r="L65" s="55"/>
      <c r="M65" s="57">
        <f t="shared" si="40"/>
        <v>0</v>
      </c>
      <c r="N65" s="55"/>
      <c r="O65" s="55"/>
      <c r="P65" s="55"/>
      <c r="Q65" s="57">
        <f t="shared" si="41"/>
        <v>0</v>
      </c>
      <c r="R65" s="55"/>
      <c r="S65" s="55"/>
      <c r="T65" s="55"/>
      <c r="U65" s="57">
        <f t="shared" si="42"/>
        <v>0</v>
      </c>
      <c r="V65" s="36"/>
      <c r="W65" s="45">
        <f t="shared" si="43"/>
        <v>0</v>
      </c>
      <c r="X65" s="57">
        <f>IF('Cover Sheet'!$A$9=References!$A$3,'Annual Budget'!K66,IF('Cover Sheet'!$A$9=References!$A$4,SUM('Annual Budget'!K66,'Annual Budget'!S66),IF('Cover Sheet'!$A$9=References!$A$5,SUM('Annual Budget'!K66,'Annual Budget'!S66,'Annual Budget'!O66),SUM('Annual Budget'!K66,'Annual Budget'!S66,'Annual Budget'!O66,'Annual Budget'!W66))))</f>
        <v>216996</v>
      </c>
      <c r="Y65" s="57">
        <f t="shared" si="44"/>
        <v>216996</v>
      </c>
    </row>
    <row r="66" spans="1:25" ht="13.2" x14ac:dyDescent="0.25">
      <c r="A66" s="37"/>
      <c r="B66" s="37" t="s">
        <v>60</v>
      </c>
      <c r="C66" s="36"/>
      <c r="D66" s="55"/>
      <c r="E66" s="56"/>
      <c r="F66" s="55"/>
      <c r="G66" s="55"/>
      <c r="H66" s="55"/>
      <c r="I66" s="57">
        <f t="shared" si="39"/>
        <v>0</v>
      </c>
      <c r="J66" s="55"/>
      <c r="K66" s="55"/>
      <c r="L66" s="55"/>
      <c r="M66" s="57">
        <f t="shared" si="40"/>
        <v>0</v>
      </c>
      <c r="N66" s="55"/>
      <c r="O66" s="55"/>
      <c r="P66" s="55"/>
      <c r="Q66" s="57">
        <f t="shared" si="41"/>
        <v>0</v>
      </c>
      <c r="R66" s="55"/>
      <c r="S66" s="55"/>
      <c r="T66" s="55"/>
      <c r="U66" s="57">
        <f t="shared" si="42"/>
        <v>0</v>
      </c>
      <c r="V66" s="36"/>
      <c r="W66" s="45">
        <f t="shared" si="43"/>
        <v>0</v>
      </c>
      <c r="X66" s="57">
        <f>IF('Cover Sheet'!$A$9=References!$A$3,'Annual Budget'!K67,IF('Cover Sheet'!$A$9=References!$A$4,SUM('Annual Budget'!K67,'Annual Budget'!S67),IF('Cover Sheet'!$A$9=References!$A$5,SUM('Annual Budget'!K67,'Annual Budget'!S67,'Annual Budget'!O67),SUM('Annual Budget'!K67,'Annual Budget'!S67,'Annual Budget'!O67,'Annual Budget'!W67))))</f>
        <v>0</v>
      </c>
      <c r="Y66" s="57">
        <f t="shared" si="44"/>
        <v>0</v>
      </c>
    </row>
    <row r="67" spans="1:25" ht="13.2" x14ac:dyDescent="0.25">
      <c r="A67" s="37"/>
      <c r="B67" s="37" t="s">
        <v>68</v>
      </c>
      <c r="C67" s="36"/>
      <c r="D67" s="55"/>
      <c r="E67" s="56"/>
      <c r="F67" s="55"/>
      <c r="G67" s="55"/>
      <c r="H67" s="55"/>
      <c r="I67" s="57">
        <f t="shared" si="39"/>
        <v>0</v>
      </c>
      <c r="J67" s="55"/>
      <c r="K67" s="55"/>
      <c r="L67" s="55"/>
      <c r="M67" s="57">
        <f t="shared" si="40"/>
        <v>0</v>
      </c>
      <c r="N67" s="55"/>
      <c r="O67" s="55"/>
      <c r="P67" s="55"/>
      <c r="Q67" s="57">
        <f t="shared" si="41"/>
        <v>0</v>
      </c>
      <c r="R67" s="55"/>
      <c r="S67" s="55"/>
      <c r="T67" s="55"/>
      <c r="U67" s="57">
        <f t="shared" si="42"/>
        <v>0</v>
      </c>
      <c r="V67" s="36"/>
      <c r="W67" s="45">
        <f t="shared" si="43"/>
        <v>0</v>
      </c>
      <c r="X67" s="57">
        <f>IF('Cover Sheet'!$A$9=References!$A$3,'Annual Budget'!K68,IF('Cover Sheet'!$A$9=References!$A$4,SUM('Annual Budget'!K68,'Annual Budget'!S68),IF('Cover Sheet'!$A$9=References!$A$5,SUM('Annual Budget'!K68,'Annual Budget'!S68,'Annual Budget'!O68),SUM('Annual Budget'!K68,'Annual Budget'!S68,'Annual Budget'!O68,'Annual Budget'!W68))))</f>
        <v>720000</v>
      </c>
      <c r="Y67" s="57">
        <f t="shared" si="44"/>
        <v>720000</v>
      </c>
    </row>
    <row r="68" spans="1:25" ht="13.2" x14ac:dyDescent="0.25">
      <c r="A68" s="37"/>
      <c r="B68" s="37" t="s">
        <v>61</v>
      </c>
      <c r="C68" s="36"/>
      <c r="D68" s="55"/>
      <c r="E68" s="56"/>
      <c r="F68" s="55"/>
      <c r="G68" s="55"/>
      <c r="H68" s="55"/>
      <c r="I68" s="57">
        <f t="shared" si="39"/>
        <v>0</v>
      </c>
      <c r="J68" s="55"/>
      <c r="K68" s="55"/>
      <c r="L68" s="55"/>
      <c r="M68" s="57">
        <f t="shared" si="40"/>
        <v>0</v>
      </c>
      <c r="N68" s="55"/>
      <c r="O68" s="55"/>
      <c r="P68" s="55"/>
      <c r="Q68" s="57">
        <f t="shared" si="41"/>
        <v>0</v>
      </c>
      <c r="R68" s="55"/>
      <c r="S68" s="55"/>
      <c r="T68" s="55"/>
      <c r="U68" s="57">
        <f t="shared" si="42"/>
        <v>0</v>
      </c>
      <c r="V68" s="36"/>
      <c r="W68" s="45">
        <f t="shared" si="43"/>
        <v>0</v>
      </c>
      <c r="X68" s="57">
        <f>IF('Cover Sheet'!$A$9=References!$A$3,'Annual Budget'!K69,IF('Cover Sheet'!$A$9=References!$A$4,SUM('Annual Budget'!K69,'Annual Budget'!S69),IF('Cover Sheet'!$A$9=References!$A$5,SUM('Annual Budget'!K69,'Annual Budget'!S69,'Annual Budget'!O69),SUM('Annual Budget'!K69,'Annual Budget'!S69,'Annual Budget'!O69,'Annual Budget'!W69))))</f>
        <v>358000</v>
      </c>
      <c r="Y68" s="57">
        <f t="shared" si="44"/>
        <v>358000</v>
      </c>
    </row>
    <row r="69" spans="1:25" ht="13.2" x14ac:dyDescent="0.25">
      <c r="A69" s="37"/>
      <c r="B69" s="59" t="s">
        <v>62</v>
      </c>
      <c r="C69" s="36"/>
      <c r="D69" s="60">
        <f>SUM(D63:D68)</f>
        <v>0</v>
      </c>
      <c r="E69" s="48"/>
      <c r="F69" s="60">
        <f>SUM(F63:F68)</f>
        <v>0</v>
      </c>
      <c r="G69" s="60">
        <f>SUM(G63:G68)</f>
        <v>0</v>
      </c>
      <c r="H69" s="60">
        <f>SUM(H63:H68)</f>
        <v>0</v>
      </c>
      <c r="I69" s="60">
        <f t="shared" si="39"/>
        <v>0</v>
      </c>
      <c r="J69" s="60">
        <f>SUM(J63:J68)</f>
        <v>0</v>
      </c>
      <c r="K69" s="60">
        <f>SUM(K63:K68)</f>
        <v>0</v>
      </c>
      <c r="L69" s="60">
        <f>SUM(L63:L68)</f>
        <v>0</v>
      </c>
      <c r="M69" s="60">
        <f t="shared" si="40"/>
        <v>0</v>
      </c>
      <c r="N69" s="60">
        <f>SUM(N63:N68)</f>
        <v>0</v>
      </c>
      <c r="O69" s="60">
        <f>SUM(O63:O68)</f>
        <v>0</v>
      </c>
      <c r="P69" s="60">
        <f>SUM(P63:P68)</f>
        <v>0</v>
      </c>
      <c r="Q69" s="60">
        <f t="shared" si="41"/>
        <v>0</v>
      </c>
      <c r="R69" s="60">
        <f>SUM(R63:R68)</f>
        <v>0</v>
      </c>
      <c r="S69" s="60">
        <f>SUM(S63:S68)</f>
        <v>0</v>
      </c>
      <c r="T69" s="60">
        <f>SUM(T63:T68)</f>
        <v>0</v>
      </c>
      <c r="U69" s="60">
        <f t="shared" si="42"/>
        <v>0</v>
      </c>
      <c r="V69" s="36"/>
      <c r="W69" s="60">
        <f>SUM(W63:W68)</f>
        <v>0</v>
      </c>
      <c r="X69" s="60">
        <f>SUM(X63:X68)</f>
        <v>1489492</v>
      </c>
      <c r="Y69" s="60">
        <f t="shared" si="44"/>
        <v>1489492</v>
      </c>
    </row>
    <row r="70" spans="1:25" ht="13.2" x14ac:dyDescent="0.25">
      <c r="A70" s="37"/>
      <c r="B70" s="46" t="s">
        <v>63</v>
      </c>
      <c r="C70" s="36"/>
      <c r="D70" s="47">
        <f>D69+D60+D50+D42+D32</f>
        <v>0</v>
      </c>
      <c r="E70" s="48"/>
      <c r="F70" s="47">
        <f t="shared" ref="F70:U70" si="45">F69+F60+F50+F42+F32</f>
        <v>0</v>
      </c>
      <c r="G70" s="47">
        <f t="shared" si="45"/>
        <v>0</v>
      </c>
      <c r="H70" s="47">
        <f t="shared" si="45"/>
        <v>0</v>
      </c>
      <c r="I70" s="47">
        <f t="shared" si="45"/>
        <v>0</v>
      </c>
      <c r="J70" s="47">
        <f t="shared" si="45"/>
        <v>0</v>
      </c>
      <c r="K70" s="47">
        <f t="shared" si="45"/>
        <v>0</v>
      </c>
      <c r="L70" s="47">
        <f t="shared" si="45"/>
        <v>0</v>
      </c>
      <c r="M70" s="47">
        <f t="shared" si="45"/>
        <v>0</v>
      </c>
      <c r="N70" s="47">
        <f t="shared" si="45"/>
        <v>0</v>
      </c>
      <c r="O70" s="47">
        <f t="shared" si="45"/>
        <v>0</v>
      </c>
      <c r="P70" s="47">
        <f t="shared" si="45"/>
        <v>0</v>
      </c>
      <c r="Q70" s="47">
        <f t="shared" si="45"/>
        <v>0</v>
      </c>
      <c r="R70" s="47">
        <f t="shared" si="45"/>
        <v>0</v>
      </c>
      <c r="S70" s="47">
        <f t="shared" si="45"/>
        <v>0</v>
      </c>
      <c r="T70" s="47">
        <f t="shared" si="45"/>
        <v>0</v>
      </c>
      <c r="U70" s="61">
        <f t="shared" si="45"/>
        <v>0</v>
      </c>
      <c r="V70" s="36"/>
      <c r="W70" s="61">
        <f>W69+W60+W50+W42+W32</f>
        <v>0</v>
      </c>
      <c r="X70" s="61">
        <f>X69+X60+X50+X42+X32</f>
        <v>18561157.880000003</v>
      </c>
      <c r="Y70" s="47">
        <f t="shared" si="44"/>
        <v>18561157.880000003</v>
      </c>
    </row>
    <row r="71" spans="1:25" ht="12.75" customHeight="1" x14ac:dyDescent="0.25">
      <c r="A71" s="49" t="s">
        <v>64</v>
      </c>
      <c r="B71" s="46"/>
      <c r="C71" s="36"/>
      <c r="D71" s="47">
        <f>D14-D70</f>
        <v>0</v>
      </c>
      <c r="E71" s="48"/>
      <c r="F71" s="47">
        <f t="shared" ref="F71:U71" si="46">F14-F70</f>
        <v>0</v>
      </c>
      <c r="G71" s="47">
        <f t="shared" si="46"/>
        <v>0</v>
      </c>
      <c r="H71" s="47">
        <f t="shared" si="46"/>
        <v>0</v>
      </c>
      <c r="I71" s="47">
        <f t="shared" si="46"/>
        <v>0</v>
      </c>
      <c r="J71" s="47">
        <f t="shared" si="46"/>
        <v>0</v>
      </c>
      <c r="K71" s="47">
        <f t="shared" si="46"/>
        <v>0</v>
      </c>
      <c r="L71" s="47">
        <f t="shared" si="46"/>
        <v>0</v>
      </c>
      <c r="M71" s="47">
        <f t="shared" si="46"/>
        <v>0</v>
      </c>
      <c r="N71" s="47">
        <f t="shared" si="46"/>
        <v>0</v>
      </c>
      <c r="O71" s="47">
        <f t="shared" si="46"/>
        <v>0</v>
      </c>
      <c r="P71" s="47">
        <f t="shared" si="46"/>
        <v>0</v>
      </c>
      <c r="Q71" s="47">
        <f t="shared" si="46"/>
        <v>0</v>
      </c>
      <c r="R71" s="47">
        <f t="shared" si="46"/>
        <v>0</v>
      </c>
      <c r="S71" s="47">
        <f t="shared" si="46"/>
        <v>0</v>
      </c>
      <c r="T71" s="47">
        <f t="shared" si="46"/>
        <v>0</v>
      </c>
      <c r="U71" s="47">
        <f t="shared" si="46"/>
        <v>0</v>
      </c>
      <c r="V71" s="36"/>
      <c r="W71" s="47">
        <f>W14-W70</f>
        <v>0</v>
      </c>
      <c r="X71" s="47">
        <f>X14-X70</f>
        <v>1911643.1199999973</v>
      </c>
      <c r="Y71" s="47">
        <f t="shared" si="44"/>
        <v>1911643.1199999973</v>
      </c>
    </row>
    <row r="72" spans="1:25" ht="12.75" customHeight="1" x14ac:dyDescent="0.25">
      <c r="A72" s="49"/>
      <c r="B72" s="43"/>
      <c r="C72" s="36"/>
      <c r="D72" s="62"/>
      <c r="E72" s="48"/>
      <c r="F72" s="62"/>
      <c r="G72" s="62"/>
      <c r="H72" s="62"/>
      <c r="I72" s="48"/>
      <c r="J72" s="62"/>
      <c r="K72" s="62"/>
      <c r="L72" s="62"/>
      <c r="M72" s="48"/>
      <c r="N72" s="62"/>
      <c r="O72" s="62"/>
      <c r="P72" s="62"/>
      <c r="Q72" s="48"/>
      <c r="R72" s="62"/>
      <c r="S72" s="62"/>
      <c r="T72" s="62"/>
      <c r="U72" s="48"/>
      <c r="V72" s="36"/>
      <c r="W72" s="48"/>
      <c r="X72" s="48"/>
      <c r="Y72" s="48"/>
    </row>
    <row r="73" spans="1:25" ht="12.75" customHeight="1" x14ac:dyDescent="0.25">
      <c r="A73" s="37"/>
      <c r="B73" s="37" t="s">
        <v>170</v>
      </c>
      <c r="C73" s="36"/>
      <c r="D73" s="55"/>
      <c r="E73" s="56"/>
      <c r="F73" s="55"/>
      <c r="G73" s="55"/>
      <c r="H73" s="55"/>
      <c r="I73" s="57">
        <f>SUM(F73:H73)</f>
        <v>0</v>
      </c>
      <c r="J73" s="55"/>
      <c r="K73" s="55"/>
      <c r="L73" s="55"/>
      <c r="M73" s="57">
        <f>SUM(J73:L73)</f>
        <v>0</v>
      </c>
      <c r="N73" s="55"/>
      <c r="O73" s="55"/>
      <c r="P73" s="55"/>
      <c r="Q73" s="57">
        <f>SUM(N73:P73)</f>
        <v>0</v>
      </c>
      <c r="R73" s="55"/>
      <c r="S73" s="55"/>
      <c r="T73" s="55"/>
      <c r="U73" s="57">
        <f>SUM(R73:T73)</f>
        <v>0</v>
      </c>
      <c r="V73" s="36"/>
      <c r="W73" s="45">
        <f>SUM(I73,M73,Q73,U73)</f>
        <v>0</v>
      </c>
      <c r="X73" s="45">
        <f>SUM(J73,N73,R73,V73)</f>
        <v>0</v>
      </c>
      <c r="Y73" s="57">
        <f>X73-W73</f>
        <v>0</v>
      </c>
    </row>
    <row r="74" spans="1:25" ht="12.75" customHeight="1" x14ac:dyDescent="0.25">
      <c r="A74" s="37"/>
      <c r="B74" s="37" t="s">
        <v>65</v>
      </c>
      <c r="C74" s="36"/>
      <c r="D74" s="55"/>
      <c r="E74" s="56"/>
      <c r="F74" s="55"/>
      <c r="G74" s="55"/>
      <c r="H74" s="55"/>
      <c r="I74" s="57">
        <f t="shared" ref="I74" si="47">SUM(F74:H74)</f>
        <v>0</v>
      </c>
      <c r="J74" s="55"/>
      <c r="K74" s="55"/>
      <c r="L74" s="55"/>
      <c r="M74" s="57">
        <f t="shared" ref="M74" si="48">SUM(J74:L74)</f>
        <v>0</v>
      </c>
      <c r="N74" s="55"/>
      <c r="O74" s="55"/>
      <c r="P74" s="55"/>
      <c r="Q74" s="57">
        <f t="shared" ref="Q74" si="49">SUM(N74:P74)</f>
        <v>0</v>
      </c>
      <c r="R74" s="55"/>
      <c r="S74" s="55"/>
      <c r="T74" s="55"/>
      <c r="U74" s="57">
        <f t="shared" ref="U74" si="50">SUM(R74:T74)</f>
        <v>0</v>
      </c>
      <c r="V74" s="36"/>
      <c r="W74" s="45">
        <f t="shared" ref="W74:X74" si="51">SUM(I74,M74,Q74,U74)</f>
        <v>0</v>
      </c>
      <c r="X74" s="45">
        <f t="shared" si="51"/>
        <v>0</v>
      </c>
      <c r="Y74" s="57">
        <f t="shared" ref="Y74:Y75" si="52">X74-W74</f>
        <v>0</v>
      </c>
    </row>
    <row r="75" spans="1:25" ht="13.2" x14ac:dyDescent="0.25">
      <c r="A75" s="49" t="s">
        <v>66</v>
      </c>
      <c r="B75" s="46"/>
      <c r="C75" s="36"/>
      <c r="D75" s="47">
        <f>D71-D74</f>
        <v>0</v>
      </c>
      <c r="E75" s="48"/>
      <c r="F75" s="47">
        <f t="shared" ref="F75:U75" si="53">F71-F74</f>
        <v>0</v>
      </c>
      <c r="G75" s="47">
        <f t="shared" si="53"/>
        <v>0</v>
      </c>
      <c r="H75" s="47">
        <f t="shared" si="53"/>
        <v>0</v>
      </c>
      <c r="I75" s="47">
        <f t="shared" si="53"/>
        <v>0</v>
      </c>
      <c r="J75" s="47">
        <f t="shared" si="53"/>
        <v>0</v>
      </c>
      <c r="K75" s="47">
        <f t="shared" si="53"/>
        <v>0</v>
      </c>
      <c r="L75" s="47">
        <f t="shared" si="53"/>
        <v>0</v>
      </c>
      <c r="M75" s="47">
        <f t="shared" si="53"/>
        <v>0</v>
      </c>
      <c r="N75" s="47">
        <f t="shared" si="53"/>
        <v>0</v>
      </c>
      <c r="O75" s="47">
        <f t="shared" si="53"/>
        <v>0</v>
      </c>
      <c r="P75" s="47">
        <f t="shared" si="53"/>
        <v>0</v>
      </c>
      <c r="Q75" s="47">
        <f t="shared" si="53"/>
        <v>0</v>
      </c>
      <c r="R75" s="47">
        <f t="shared" si="53"/>
        <v>0</v>
      </c>
      <c r="S75" s="47">
        <f t="shared" si="53"/>
        <v>0</v>
      </c>
      <c r="T75" s="47">
        <f t="shared" si="53"/>
        <v>0</v>
      </c>
      <c r="U75" s="47">
        <f t="shared" si="53"/>
        <v>0</v>
      </c>
      <c r="V75" s="36"/>
      <c r="W75" s="47">
        <f>W71-W74</f>
        <v>0</v>
      </c>
      <c r="X75" s="47">
        <f>X71-X74</f>
        <v>1911643.1199999973</v>
      </c>
      <c r="Y75" s="70">
        <f t="shared" si="52"/>
        <v>1911643.1199999973</v>
      </c>
    </row>
    <row r="77" spans="1:25" ht="12.75" customHeight="1" x14ac:dyDescent="0.25">
      <c r="A77" s="43" t="s">
        <v>162</v>
      </c>
    </row>
    <row r="78" spans="1:25" ht="12.75" customHeight="1" x14ac:dyDescent="0.25">
      <c r="B78" s="34" t="s">
        <v>163</v>
      </c>
      <c r="D78" s="55"/>
      <c r="F78" s="55"/>
      <c r="G78" s="55"/>
      <c r="H78" s="55"/>
      <c r="I78" s="57">
        <f t="shared" ref="I78:I81" si="54">SUM(F78:H78)</f>
        <v>0</v>
      </c>
      <c r="J78" s="55"/>
      <c r="K78" s="55"/>
      <c r="L78" s="55"/>
      <c r="M78" s="57">
        <f t="shared" ref="M78:M81" si="55">SUM(J78:L78)</f>
        <v>0</v>
      </c>
      <c r="N78" s="55"/>
      <c r="O78" s="55"/>
      <c r="P78" s="55"/>
      <c r="Q78" s="57">
        <f t="shared" ref="Q78:Q81" si="56">SUM(N78:P78)</f>
        <v>0</v>
      </c>
      <c r="R78" s="55"/>
      <c r="S78" s="55"/>
      <c r="T78" s="55"/>
      <c r="U78" s="57">
        <f t="shared" ref="U78:U81" si="57">SUM(R78:T78)</f>
        <v>0</v>
      </c>
    </row>
    <row r="79" spans="1:25" ht="12.75" customHeight="1" x14ac:dyDescent="0.25">
      <c r="B79" s="34" t="s">
        <v>164</v>
      </c>
      <c r="D79" s="55"/>
      <c r="F79" s="55"/>
      <c r="G79" s="55"/>
      <c r="H79" s="55"/>
      <c r="I79" s="57">
        <f t="shared" si="54"/>
        <v>0</v>
      </c>
      <c r="J79" s="55"/>
      <c r="K79" s="55"/>
      <c r="L79" s="55"/>
      <c r="M79" s="57">
        <f t="shared" si="55"/>
        <v>0</v>
      </c>
      <c r="N79" s="55"/>
      <c r="O79" s="55"/>
      <c r="P79" s="55"/>
      <c r="Q79" s="57">
        <f t="shared" si="56"/>
        <v>0</v>
      </c>
      <c r="R79" s="55"/>
      <c r="S79" s="55"/>
      <c r="T79" s="55"/>
      <c r="U79" s="57">
        <f t="shared" si="57"/>
        <v>0</v>
      </c>
    </row>
    <row r="80" spans="1:25" ht="12.75" customHeight="1" x14ac:dyDescent="0.25">
      <c r="B80" s="34" t="s">
        <v>165</v>
      </c>
      <c r="D80" s="55"/>
      <c r="F80" s="55"/>
      <c r="G80" s="55"/>
      <c r="H80" s="55"/>
      <c r="I80" s="57">
        <f t="shared" si="54"/>
        <v>0</v>
      </c>
      <c r="J80" s="55"/>
      <c r="K80" s="55"/>
      <c r="L80" s="55"/>
      <c r="M80" s="57">
        <f t="shared" si="55"/>
        <v>0</v>
      </c>
      <c r="N80" s="55"/>
      <c r="O80" s="55"/>
      <c r="P80" s="55"/>
      <c r="Q80" s="57">
        <f t="shared" si="56"/>
        <v>0</v>
      </c>
      <c r="R80" s="55"/>
      <c r="S80" s="55"/>
      <c r="T80" s="55"/>
      <c r="U80" s="57">
        <f t="shared" si="57"/>
        <v>0</v>
      </c>
    </row>
    <row r="81" spans="1:21" ht="12.75" customHeight="1" x14ac:dyDescent="0.25">
      <c r="A81" s="52" t="s">
        <v>166</v>
      </c>
      <c r="D81" s="38">
        <f>SUM(D78:D80,D75)</f>
        <v>0</v>
      </c>
      <c r="F81" s="38">
        <f>SUM(F78:F80,F75)</f>
        <v>0</v>
      </c>
      <c r="G81" s="38">
        <f>SUM(G78:G80,G75)</f>
        <v>0</v>
      </c>
      <c r="H81" s="38">
        <f>SUM(H78:H80,H75)</f>
        <v>0</v>
      </c>
      <c r="I81" s="57">
        <f t="shared" si="54"/>
        <v>0</v>
      </c>
      <c r="J81" s="38">
        <f t="shared" ref="J81:L81" si="58">SUM(J78:J80,J75)</f>
        <v>0</v>
      </c>
      <c r="K81" s="38">
        <f t="shared" si="58"/>
        <v>0</v>
      </c>
      <c r="L81" s="38">
        <f t="shared" si="58"/>
        <v>0</v>
      </c>
      <c r="M81" s="57">
        <f t="shared" si="55"/>
        <v>0</v>
      </c>
      <c r="N81" s="38">
        <f t="shared" ref="N81" si="59">SUM(N78:N80,N75)</f>
        <v>0</v>
      </c>
      <c r="O81" s="38">
        <f t="shared" ref="O81" si="60">SUM(O78:O80,O75)</f>
        <v>0</v>
      </c>
      <c r="P81" s="38">
        <f t="shared" ref="P81" si="61">SUM(P78:P80,P75)</f>
        <v>0</v>
      </c>
      <c r="Q81" s="57">
        <f t="shared" si="56"/>
        <v>0</v>
      </c>
      <c r="R81" s="38">
        <f t="shared" ref="R81" si="62">SUM(R78:R80,R75)</f>
        <v>0</v>
      </c>
      <c r="S81" s="38">
        <f t="shared" ref="S81" si="63">SUM(S78:S80,S75)</f>
        <v>0</v>
      </c>
      <c r="T81" s="38">
        <f t="shared" ref="T81" si="64">SUM(T78:T80,T75)</f>
        <v>0</v>
      </c>
      <c r="U81" s="57">
        <f t="shared" si="57"/>
        <v>0</v>
      </c>
    </row>
  </sheetData>
  <pageMargins left="0.75" right="0.35" top="0.5" bottom="0.5" header="0.5" footer="0.5"/>
  <pageSetup scale="66" orientation="portrait" horizontalDpi="300" verticalDpi="300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45"/>
  <sheetViews>
    <sheetView showGridLines="0" view="pageBreakPreview" zoomScaleSheetLayoutView="100" workbookViewId="0"/>
  </sheetViews>
  <sheetFormatPr defaultColWidth="9.109375" defaultRowHeight="13.2" x14ac:dyDescent="0.25"/>
  <cols>
    <col min="1" max="1" width="2" style="64" customWidth="1"/>
    <col min="2" max="2" width="9.109375" style="64"/>
    <col min="3" max="3" width="20.109375" style="64" customWidth="1"/>
    <col min="4" max="4" width="12.33203125" style="64" customWidth="1"/>
    <col min="5" max="5" width="11.33203125" style="64" customWidth="1"/>
    <col min="6" max="6" width="9.109375" style="64"/>
    <col min="7" max="7" width="19.6640625" style="64" customWidth="1"/>
    <col min="8" max="8" width="20" style="64" customWidth="1"/>
    <col min="9" max="9" width="25.109375" style="64" customWidth="1"/>
    <col min="10" max="10" width="27" style="64" customWidth="1"/>
    <col min="11" max="16384" width="9.109375" style="64"/>
  </cols>
  <sheetData>
    <row r="1" spans="1:10" x14ac:dyDescent="0.25">
      <c r="A1" s="63" t="str">
        <f>'Cover Sheet'!A2</f>
        <v>Enter School Name: Eagle Academy PCS</v>
      </c>
    </row>
    <row r="2" spans="1:10" x14ac:dyDescent="0.25">
      <c r="A2" s="34" t="str">
        <f>'Cover Sheet'!A8&amp;" "&amp;'Cover Sheet'!$A$9&amp;" Balance Sheet"</f>
        <v>Enter Fiscal Year: 2017-2018SY Enter Period Balance Sheet</v>
      </c>
    </row>
    <row r="3" spans="1:10" x14ac:dyDescent="0.25">
      <c r="B3" s="135"/>
      <c r="C3" s="135"/>
      <c r="D3" s="135"/>
      <c r="E3" s="135"/>
      <c r="F3" s="135"/>
      <c r="G3" s="135"/>
      <c r="H3" s="71"/>
      <c r="I3" s="71"/>
      <c r="J3" s="71"/>
    </row>
    <row r="4" spans="1:10" x14ac:dyDescent="0.25">
      <c r="B4" s="71"/>
      <c r="C4" s="71"/>
      <c r="D4" s="71"/>
      <c r="E4" s="72" t="s">
        <v>145</v>
      </c>
      <c r="F4" s="73"/>
      <c r="G4" s="72" t="s">
        <v>113</v>
      </c>
      <c r="H4" s="72" t="s">
        <v>114</v>
      </c>
      <c r="I4" s="72" t="s">
        <v>115</v>
      </c>
      <c r="J4" s="72" t="s">
        <v>116</v>
      </c>
    </row>
    <row r="5" spans="1:10" ht="13.8" thickBot="1" x14ac:dyDescent="0.3">
      <c r="B5" s="71"/>
      <c r="C5" s="71"/>
      <c r="D5" s="71"/>
      <c r="E5" s="74" t="s">
        <v>183</v>
      </c>
      <c r="F5" s="75"/>
      <c r="G5" s="74" t="s">
        <v>117</v>
      </c>
      <c r="H5" s="74" t="s">
        <v>118</v>
      </c>
      <c r="I5" s="74" t="s">
        <v>119</v>
      </c>
      <c r="J5" s="74" t="s">
        <v>120</v>
      </c>
    </row>
    <row r="6" spans="1:10" x14ac:dyDescent="0.25">
      <c r="A6" s="87" t="s">
        <v>121</v>
      </c>
      <c r="B6" s="76"/>
      <c r="C6" s="76"/>
      <c r="E6" s="77"/>
      <c r="F6" s="75"/>
      <c r="G6" s="77"/>
      <c r="H6" s="77"/>
      <c r="I6" s="77"/>
      <c r="J6" s="77"/>
    </row>
    <row r="7" spans="1:10" x14ac:dyDescent="0.25"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5">
      <c r="B8" s="84" t="s">
        <v>155</v>
      </c>
      <c r="C8" s="78"/>
      <c r="D8" s="76"/>
      <c r="E8" s="79"/>
      <c r="F8" s="79"/>
      <c r="G8" s="80"/>
      <c r="H8" s="80"/>
      <c r="I8" s="80"/>
      <c r="J8" s="80"/>
    </row>
    <row r="9" spans="1:10" x14ac:dyDescent="0.25">
      <c r="B9" s="88" t="s">
        <v>122</v>
      </c>
      <c r="D9" s="81"/>
      <c r="E9" s="55">
        <v>0</v>
      </c>
      <c r="F9" s="82"/>
      <c r="G9" s="55">
        <v>0</v>
      </c>
      <c r="H9" s="55">
        <v>0</v>
      </c>
      <c r="I9" s="55">
        <v>0</v>
      </c>
      <c r="J9" s="55">
        <v>0</v>
      </c>
    </row>
    <row r="10" spans="1:10" x14ac:dyDescent="0.25">
      <c r="B10" s="88" t="s">
        <v>123</v>
      </c>
      <c r="D10" s="81"/>
      <c r="E10" s="55">
        <v>0</v>
      </c>
      <c r="F10" s="83"/>
      <c r="G10" s="55">
        <v>0</v>
      </c>
      <c r="H10" s="55">
        <v>0</v>
      </c>
      <c r="I10" s="55">
        <v>0</v>
      </c>
      <c r="J10" s="55">
        <v>0</v>
      </c>
    </row>
    <row r="11" spans="1:10" x14ac:dyDescent="0.25">
      <c r="B11" s="88" t="s">
        <v>142</v>
      </c>
      <c r="D11" s="81"/>
      <c r="E11" s="55">
        <v>0</v>
      </c>
      <c r="F11" s="83"/>
      <c r="G11" s="55">
        <v>0</v>
      </c>
      <c r="H11" s="55">
        <v>0</v>
      </c>
      <c r="I11" s="55">
        <v>0</v>
      </c>
      <c r="J11" s="55">
        <v>0</v>
      </c>
    </row>
    <row r="12" spans="1:10" x14ac:dyDescent="0.25">
      <c r="B12" s="88" t="s">
        <v>141</v>
      </c>
      <c r="D12" s="81"/>
      <c r="E12" s="55">
        <v>0</v>
      </c>
      <c r="F12" s="80"/>
      <c r="G12" s="55">
        <v>0</v>
      </c>
      <c r="H12" s="55">
        <v>0</v>
      </c>
      <c r="I12" s="55">
        <v>0</v>
      </c>
      <c r="J12" s="55">
        <v>0</v>
      </c>
    </row>
    <row r="13" spans="1:10" x14ac:dyDescent="0.25">
      <c r="B13" s="84" t="s">
        <v>124</v>
      </c>
      <c r="E13" s="90">
        <f>SUM(E9:E12)</f>
        <v>0</v>
      </c>
      <c r="F13" s="80"/>
      <c r="G13" s="90">
        <f>SUM(G9:G12)</f>
        <v>0</v>
      </c>
      <c r="H13" s="90">
        <f>SUM(H9:H12)</f>
        <v>0</v>
      </c>
      <c r="I13" s="90">
        <f>SUM(I9:I12)</f>
        <v>0</v>
      </c>
      <c r="J13" s="90">
        <f>SUM(J9:J12)</f>
        <v>0</v>
      </c>
    </row>
    <row r="14" spans="1:10" x14ac:dyDescent="0.25">
      <c r="B14" s="71"/>
      <c r="C14" s="71"/>
      <c r="D14" s="71"/>
      <c r="E14" s="71"/>
      <c r="F14" s="71"/>
      <c r="G14" s="71"/>
      <c r="H14" s="71"/>
      <c r="I14" s="71"/>
      <c r="J14" s="71"/>
    </row>
    <row r="15" spans="1:10" x14ac:dyDescent="0.25">
      <c r="B15" s="87" t="s">
        <v>125</v>
      </c>
      <c r="C15" s="81"/>
      <c r="D15" s="81"/>
      <c r="E15" s="55">
        <v>0</v>
      </c>
      <c r="F15" s="82"/>
      <c r="G15" s="55">
        <v>0</v>
      </c>
      <c r="H15" s="55">
        <v>0</v>
      </c>
      <c r="I15" s="55">
        <v>0</v>
      </c>
      <c r="J15" s="55">
        <v>0</v>
      </c>
    </row>
    <row r="16" spans="1:10" x14ac:dyDescent="0.25">
      <c r="B16" s="71"/>
      <c r="C16" s="71"/>
      <c r="D16" s="71"/>
      <c r="E16" s="71"/>
      <c r="F16" s="71"/>
      <c r="G16" s="71"/>
      <c r="H16" s="71"/>
      <c r="I16" s="71"/>
      <c r="J16" s="71"/>
    </row>
    <row r="17" spans="1:10" x14ac:dyDescent="0.25">
      <c r="B17" s="87" t="s">
        <v>126</v>
      </c>
      <c r="C17" s="81"/>
      <c r="D17" s="81"/>
      <c r="E17" s="55">
        <v>0</v>
      </c>
      <c r="F17" s="82"/>
      <c r="G17" s="55">
        <v>0</v>
      </c>
      <c r="H17" s="55">
        <v>0</v>
      </c>
      <c r="I17" s="55">
        <v>0</v>
      </c>
      <c r="J17" s="55">
        <v>0</v>
      </c>
    </row>
    <row r="18" spans="1:10" x14ac:dyDescent="0.25">
      <c r="B18" s="71"/>
      <c r="C18" s="71"/>
      <c r="D18" s="71"/>
      <c r="E18" s="71"/>
      <c r="F18" s="71"/>
      <c r="G18" s="71"/>
      <c r="H18" s="71"/>
      <c r="I18" s="71"/>
      <c r="J18" s="71"/>
    </row>
    <row r="19" spans="1:10" ht="13.8" thickBot="1" x14ac:dyDescent="0.3">
      <c r="A19" s="84" t="s">
        <v>127</v>
      </c>
      <c r="B19" s="71"/>
      <c r="C19" s="81"/>
      <c r="E19" s="91">
        <f>E13+E15+E17</f>
        <v>0</v>
      </c>
      <c r="F19" s="83"/>
      <c r="G19" s="91">
        <f>G13+G15+G17</f>
        <v>0</v>
      </c>
      <c r="H19" s="91">
        <f>H13+H15+H17</f>
        <v>0</v>
      </c>
      <c r="I19" s="91">
        <f>I13+I15+I17</f>
        <v>0</v>
      </c>
      <c r="J19" s="91">
        <f>J13+J15+J17</f>
        <v>0</v>
      </c>
    </row>
    <row r="20" spans="1:10" ht="13.8" thickTop="1" x14ac:dyDescent="0.25">
      <c r="B20" s="71"/>
      <c r="C20" s="71"/>
      <c r="D20" s="71"/>
      <c r="E20" s="71"/>
      <c r="F20" s="71"/>
      <c r="G20" s="71"/>
      <c r="H20" s="71"/>
      <c r="I20" s="71"/>
      <c r="J20" s="71"/>
    </row>
    <row r="21" spans="1:10" ht="15" customHeight="1" x14ac:dyDescent="0.25">
      <c r="A21" s="87" t="s">
        <v>128</v>
      </c>
      <c r="B21" s="76"/>
      <c r="C21" s="76"/>
      <c r="E21" s="85"/>
      <c r="F21" s="85"/>
      <c r="G21" s="85"/>
      <c r="H21" s="85"/>
      <c r="I21" s="85"/>
      <c r="J21" s="85"/>
    </row>
    <row r="22" spans="1:10" x14ac:dyDescent="0.25">
      <c r="B22" s="71"/>
      <c r="C22" s="71"/>
      <c r="D22" s="71"/>
      <c r="E22" s="71"/>
      <c r="F22" s="71"/>
      <c r="G22" s="71"/>
      <c r="H22" s="71"/>
      <c r="I22" s="71"/>
      <c r="J22" s="71"/>
    </row>
    <row r="23" spans="1:10" x14ac:dyDescent="0.25">
      <c r="B23" s="84" t="s">
        <v>156</v>
      </c>
      <c r="C23" s="86"/>
      <c r="D23" s="86"/>
      <c r="E23" s="80"/>
      <c r="F23" s="80"/>
      <c r="G23" s="80"/>
      <c r="H23" s="80"/>
      <c r="I23" s="80"/>
      <c r="J23" s="80"/>
    </row>
    <row r="24" spans="1:10" x14ac:dyDescent="0.25">
      <c r="B24" s="88" t="s">
        <v>130</v>
      </c>
      <c r="D24" s="81"/>
      <c r="E24" s="55">
        <v>0</v>
      </c>
      <c r="F24" s="82"/>
      <c r="G24" s="55">
        <v>0</v>
      </c>
      <c r="H24" s="55">
        <v>0</v>
      </c>
      <c r="I24" s="55">
        <v>0</v>
      </c>
      <c r="J24" s="55">
        <v>0</v>
      </c>
    </row>
    <row r="25" spans="1:10" x14ac:dyDescent="0.25">
      <c r="B25" s="88" t="s">
        <v>129</v>
      </c>
      <c r="D25" s="81"/>
      <c r="E25" s="55">
        <v>0</v>
      </c>
      <c r="F25" s="80"/>
      <c r="G25" s="55">
        <v>0</v>
      </c>
      <c r="H25" s="55">
        <v>0</v>
      </c>
      <c r="I25" s="55">
        <v>0</v>
      </c>
      <c r="J25" s="55">
        <v>0</v>
      </c>
    </row>
    <row r="26" spans="1:10" x14ac:dyDescent="0.25">
      <c r="B26" s="88" t="s">
        <v>138</v>
      </c>
      <c r="D26" s="81"/>
      <c r="E26" s="55">
        <v>0</v>
      </c>
      <c r="F26" s="80"/>
      <c r="G26" s="55">
        <v>0</v>
      </c>
      <c r="H26" s="55">
        <v>0</v>
      </c>
      <c r="I26" s="55">
        <v>0</v>
      </c>
      <c r="J26" s="55">
        <v>0</v>
      </c>
    </row>
    <row r="27" spans="1:10" x14ac:dyDescent="0.25">
      <c r="B27" s="88" t="s">
        <v>131</v>
      </c>
      <c r="D27" s="81"/>
      <c r="E27" s="55">
        <v>0</v>
      </c>
      <c r="F27" s="80"/>
      <c r="G27" s="55">
        <v>0</v>
      </c>
      <c r="H27" s="55">
        <v>0</v>
      </c>
      <c r="I27" s="55">
        <v>0</v>
      </c>
      <c r="J27" s="55">
        <v>0</v>
      </c>
    </row>
    <row r="28" spans="1:10" x14ac:dyDescent="0.25">
      <c r="B28" s="88" t="s">
        <v>140</v>
      </c>
      <c r="D28" s="81"/>
      <c r="E28" s="55">
        <v>0</v>
      </c>
      <c r="F28" s="80"/>
      <c r="G28" s="55">
        <v>0</v>
      </c>
      <c r="H28" s="55">
        <v>0</v>
      </c>
      <c r="I28" s="55">
        <v>0</v>
      </c>
      <c r="J28" s="55">
        <v>0</v>
      </c>
    </row>
    <row r="29" spans="1:10" x14ac:dyDescent="0.25">
      <c r="B29" s="84" t="s">
        <v>132</v>
      </c>
      <c r="E29" s="90">
        <f>SUM(E24:E28)</f>
        <v>0</v>
      </c>
      <c r="F29" s="80"/>
      <c r="G29" s="90">
        <f t="shared" ref="G29:J29" si="0">SUM(G24:G28)</f>
        <v>0</v>
      </c>
      <c r="H29" s="90">
        <f t="shared" si="0"/>
        <v>0</v>
      </c>
      <c r="I29" s="90">
        <f t="shared" si="0"/>
        <v>0</v>
      </c>
      <c r="J29" s="90">
        <f t="shared" si="0"/>
        <v>0</v>
      </c>
    </row>
    <row r="30" spans="1:10" x14ac:dyDescent="0.25">
      <c r="B30" s="84"/>
      <c r="E30" s="80"/>
      <c r="F30" s="80"/>
      <c r="G30" s="80"/>
      <c r="H30" s="80"/>
      <c r="I30" s="80"/>
      <c r="J30" s="80"/>
    </row>
    <row r="31" spans="1:10" x14ac:dyDescent="0.25">
      <c r="B31" s="87" t="s">
        <v>157</v>
      </c>
      <c r="C31" s="71"/>
      <c r="D31" s="71"/>
      <c r="E31" s="71"/>
      <c r="F31" s="71"/>
      <c r="G31" s="71"/>
      <c r="H31" s="71"/>
      <c r="I31" s="71"/>
      <c r="J31" s="71"/>
    </row>
    <row r="32" spans="1:10" x14ac:dyDescent="0.25">
      <c r="B32" s="88" t="s">
        <v>158</v>
      </c>
      <c r="D32" s="71"/>
      <c r="E32" s="55">
        <v>0</v>
      </c>
      <c r="F32" s="82"/>
      <c r="G32" s="55">
        <v>0</v>
      </c>
      <c r="H32" s="55">
        <v>0</v>
      </c>
      <c r="I32" s="55">
        <v>0</v>
      </c>
      <c r="J32" s="55">
        <v>0</v>
      </c>
    </row>
    <row r="33" spans="1:10" x14ac:dyDescent="0.25">
      <c r="B33" s="88" t="s">
        <v>159</v>
      </c>
      <c r="D33" s="71"/>
      <c r="E33" s="55">
        <v>0</v>
      </c>
      <c r="F33" s="80"/>
      <c r="G33" s="55">
        <v>0</v>
      </c>
      <c r="H33" s="55">
        <v>0</v>
      </c>
      <c r="I33" s="55">
        <v>0</v>
      </c>
      <c r="J33" s="55">
        <v>0</v>
      </c>
    </row>
    <row r="34" spans="1:10" x14ac:dyDescent="0.25">
      <c r="B34" s="84" t="s">
        <v>139</v>
      </c>
      <c r="D34" s="81"/>
      <c r="E34" s="90">
        <f>SUM(E32:E33)</f>
        <v>0</v>
      </c>
      <c r="F34" s="80"/>
      <c r="G34" s="90">
        <f t="shared" ref="G34:J34" si="1">SUM(G32:G33)</f>
        <v>0</v>
      </c>
      <c r="H34" s="90">
        <f t="shared" si="1"/>
        <v>0</v>
      </c>
      <c r="I34" s="90">
        <f t="shared" si="1"/>
        <v>0</v>
      </c>
      <c r="J34" s="90">
        <f t="shared" si="1"/>
        <v>0</v>
      </c>
    </row>
    <row r="35" spans="1:10" x14ac:dyDescent="0.25">
      <c r="B35" s="71"/>
      <c r="C35" s="71"/>
      <c r="D35" s="71"/>
      <c r="E35" s="71"/>
      <c r="F35" s="71"/>
      <c r="G35" s="71"/>
      <c r="H35" s="71"/>
      <c r="I35" s="71"/>
      <c r="J35" s="71"/>
    </row>
    <row r="36" spans="1:10" ht="15" x14ac:dyDescent="0.4">
      <c r="B36" s="84" t="s">
        <v>133</v>
      </c>
      <c r="C36" s="71"/>
      <c r="E36" s="92">
        <f>E29+E34</f>
        <v>0</v>
      </c>
      <c r="F36" s="85"/>
      <c r="G36" s="92">
        <f>G29+G34</f>
        <v>0</v>
      </c>
      <c r="H36" s="92">
        <f>H29+H34</f>
        <v>0</v>
      </c>
      <c r="I36" s="92">
        <f>I29+I34</f>
        <v>0</v>
      </c>
      <c r="J36" s="92">
        <f>J29+J34</f>
        <v>0</v>
      </c>
    </row>
    <row r="37" spans="1:10" x14ac:dyDescent="0.25">
      <c r="B37" s="71"/>
      <c r="C37" s="71"/>
      <c r="D37" s="71"/>
      <c r="E37" s="71"/>
      <c r="F37" s="71"/>
      <c r="G37" s="71"/>
      <c r="H37" s="71"/>
      <c r="I37" s="71"/>
      <c r="J37" s="71"/>
    </row>
    <row r="38" spans="1:10" x14ac:dyDescent="0.25">
      <c r="B38" s="89" t="s">
        <v>160</v>
      </c>
      <c r="C38" s="86"/>
      <c r="D38" s="86"/>
      <c r="E38" s="80"/>
      <c r="F38" s="80"/>
      <c r="G38" s="85"/>
      <c r="H38" s="85"/>
      <c r="I38" s="85"/>
      <c r="J38" s="85"/>
    </row>
    <row r="39" spans="1:10" x14ac:dyDescent="0.25">
      <c r="B39" s="88" t="s">
        <v>134</v>
      </c>
      <c r="D39" s="86"/>
      <c r="E39" s="55">
        <v>0</v>
      </c>
      <c r="F39" s="80"/>
      <c r="G39" s="55">
        <v>0</v>
      </c>
      <c r="H39" s="55">
        <v>0</v>
      </c>
      <c r="I39" s="55">
        <v>0</v>
      </c>
      <c r="J39" s="55">
        <v>0</v>
      </c>
    </row>
    <row r="40" spans="1:10" x14ac:dyDescent="0.25">
      <c r="B40" s="88" t="s">
        <v>135</v>
      </c>
      <c r="D40" s="86"/>
      <c r="E40" s="55">
        <v>0</v>
      </c>
      <c r="F40" s="80"/>
      <c r="G40" s="55">
        <v>0</v>
      </c>
      <c r="H40" s="55">
        <v>0</v>
      </c>
      <c r="I40" s="55">
        <v>0</v>
      </c>
      <c r="J40" s="55">
        <v>0</v>
      </c>
    </row>
    <row r="41" spans="1:10" x14ac:dyDescent="0.25">
      <c r="B41" s="88" t="s">
        <v>167</v>
      </c>
      <c r="D41" s="86"/>
      <c r="E41" s="95">
        <v>0</v>
      </c>
      <c r="F41" s="80"/>
      <c r="G41" s="95">
        <v>0</v>
      </c>
      <c r="H41" s="95">
        <v>0</v>
      </c>
      <c r="I41" s="95">
        <v>0</v>
      </c>
      <c r="J41" s="95">
        <v>0</v>
      </c>
    </row>
    <row r="42" spans="1:10" ht="15" x14ac:dyDescent="0.4">
      <c r="B42" s="84" t="s">
        <v>136</v>
      </c>
      <c r="C42" s="81"/>
      <c r="E42" s="93">
        <f>SUM(E39:E41)</f>
        <v>0</v>
      </c>
      <c r="F42" s="80"/>
      <c r="G42" s="93">
        <f>SUM(G39:G41)</f>
        <v>0</v>
      </c>
      <c r="H42" s="93">
        <f>SUM(H39:H41)</f>
        <v>0</v>
      </c>
      <c r="I42" s="93">
        <f>SUM(I39:I41)</f>
        <v>0</v>
      </c>
      <c r="J42" s="93">
        <f>SUM(J39:J41)</f>
        <v>0</v>
      </c>
    </row>
    <row r="43" spans="1:10" x14ac:dyDescent="0.25">
      <c r="B43" s="71"/>
      <c r="C43" s="71"/>
      <c r="D43" s="71"/>
      <c r="E43" s="71"/>
      <c r="F43" s="71"/>
      <c r="G43" s="71"/>
      <c r="H43" s="71"/>
      <c r="I43" s="71"/>
      <c r="J43" s="71"/>
    </row>
    <row r="44" spans="1:10" ht="13.8" thickBot="1" x14ac:dyDescent="0.3">
      <c r="A44" s="84" t="s">
        <v>137</v>
      </c>
      <c r="B44" s="71"/>
      <c r="C44" s="81"/>
      <c r="E44" s="94">
        <f>E36+E42</f>
        <v>0</v>
      </c>
      <c r="F44" s="80"/>
      <c r="G44" s="94">
        <f>G36+G42</f>
        <v>0</v>
      </c>
      <c r="H44" s="94">
        <f>H36+H42</f>
        <v>0</v>
      </c>
      <c r="I44" s="94">
        <f>I36+I42</f>
        <v>0</v>
      </c>
      <c r="J44" s="94">
        <f>J36+J42</f>
        <v>0</v>
      </c>
    </row>
    <row r="45" spans="1:10" ht="13.8" thickTop="1" x14ac:dyDescent="0.25">
      <c r="B45" s="71"/>
      <c r="C45" s="81"/>
      <c r="D45" s="86"/>
      <c r="E45" s="80"/>
      <c r="F45" s="80"/>
      <c r="G45" s="85"/>
      <c r="H45" s="85"/>
      <c r="I45" s="85"/>
      <c r="J45" s="85"/>
    </row>
  </sheetData>
  <mergeCells count="1">
    <mergeCell ref="B3:G3"/>
  </mergeCells>
  <pageMargins left="0.7" right="0.7" top="0.75" bottom="0.75" header="0.3" footer="0.3"/>
  <pageSetup scale="61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8671875" defaultRowHeight="14.4" x14ac:dyDescent="0.3"/>
  <cols>
    <col min="1" max="1" width="16.109375" bestFit="1" customWidth="1"/>
  </cols>
  <sheetData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PCSB</dc:creator>
  <cp:lastModifiedBy>CSA Consulting</cp:lastModifiedBy>
  <cp:lastPrinted>2015-03-10T20:29:00Z</cp:lastPrinted>
  <dcterms:created xsi:type="dcterms:W3CDTF">2015-03-09T19:17:40Z</dcterms:created>
  <dcterms:modified xsi:type="dcterms:W3CDTF">2017-06-01T13:04:48Z</dcterms:modified>
</cp:coreProperties>
</file>