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240" windowWidth="11550" windowHeight="9315" activeTab="1"/>
  </bookViews>
  <sheets>
    <sheet name="FY2015 System Total1" sheetId="1" r:id="rId1"/>
    <sheet name="FY15 Budget" sheetId="2" r:id="rId2"/>
    <sheet name="Sheet 1" sheetId="3" r:id="rId3"/>
  </sheet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_xlnm.Print_Area" localSheetId="0">'FY2015 System Total1'!$A$1:$E$82</definedName>
  </definedNames>
  <calcPr calcId="145621"/>
</workbook>
</file>

<file path=xl/calcChain.xml><?xml version="1.0" encoding="utf-8"?>
<calcChain xmlns="http://schemas.openxmlformats.org/spreadsheetml/2006/main">
  <c r="B30" i="2" l="1"/>
  <c r="B66" i="2" l="1"/>
  <c r="B16" i="2"/>
  <c r="B9" i="2"/>
  <c r="I32" i="1"/>
  <c r="K32" i="1"/>
  <c r="E27" i="1"/>
  <c r="E23" i="1"/>
  <c r="E24" i="1"/>
  <c r="E25" i="1"/>
  <c r="E26" i="1"/>
  <c r="E29" i="1"/>
  <c r="E30" i="1"/>
  <c r="E33" i="1"/>
  <c r="E37" i="1"/>
  <c r="C37" i="1"/>
  <c r="C40" i="1"/>
  <c r="E40" i="1"/>
  <c r="C41" i="1"/>
  <c r="E41" i="1"/>
  <c r="E42" i="1"/>
  <c r="E45" i="1"/>
  <c r="E46" i="1"/>
  <c r="E74" i="1"/>
  <c r="C30" i="1"/>
  <c r="C77" i="1"/>
  <c r="E77" i="1"/>
  <c r="E79" i="1"/>
  <c r="E81" i="1"/>
  <c r="B6" i="2"/>
  <c r="B7" i="2"/>
  <c r="B10" i="2"/>
  <c r="B11" i="2"/>
  <c r="F81" i="1"/>
  <c r="D83" i="1"/>
  <c r="F83" i="1"/>
  <c r="G83" i="1"/>
  <c r="E83" i="1"/>
  <c r="E28" i="1"/>
  <c r="E36" i="1"/>
  <c r="E34" i="1"/>
  <c r="E35" i="1"/>
  <c r="B17" i="2"/>
  <c r="B28" i="2"/>
  <c r="B31" i="2"/>
  <c r="B35" i="2"/>
  <c r="B42" i="2"/>
  <c r="B48" i="2"/>
  <c r="B51" i="2"/>
  <c r="B67" i="2" s="1"/>
  <c r="B55" i="2"/>
  <c r="E12" i="1"/>
  <c r="E13" i="1"/>
  <c r="E14" i="1"/>
  <c r="E15" i="1"/>
  <c r="E16" i="1"/>
  <c r="E17" i="1"/>
  <c r="E18" i="1"/>
  <c r="E19" i="1"/>
  <c r="E20" i="1"/>
  <c r="E21" i="1"/>
  <c r="E22" i="1"/>
  <c r="E49" i="1"/>
  <c r="E50" i="1"/>
  <c r="E51" i="1"/>
  <c r="E52" i="1"/>
  <c r="E53" i="1"/>
  <c r="E60" i="1"/>
  <c r="E61" i="1"/>
  <c r="E64" i="1"/>
  <c r="E65" i="1"/>
  <c r="E68" i="1"/>
  <c r="E69" i="1"/>
  <c r="E70" i="1"/>
  <c r="E71" i="1"/>
  <c r="E72" i="1"/>
  <c r="D77" i="1"/>
  <c r="C61" i="1"/>
  <c r="C78" i="1"/>
  <c r="E78" i="1"/>
  <c r="D27" i="1"/>
  <c r="D29" i="1"/>
  <c r="D45" i="1"/>
  <c r="D56" i="1"/>
  <c r="E56" i="1"/>
  <c r="E57" i="1"/>
  <c r="D60" i="1"/>
  <c r="D64" i="1"/>
  <c r="D69" i="1"/>
  <c r="D70" i="1"/>
  <c r="D71" i="1"/>
  <c r="D68" i="1"/>
  <c r="C65" i="1"/>
  <c r="C57" i="1"/>
  <c r="C46" i="1"/>
  <c r="C42" i="1"/>
  <c r="D78" i="1"/>
  <c r="C72" i="1"/>
  <c r="D52" i="1"/>
  <c r="D51" i="1"/>
  <c r="D50" i="1"/>
  <c r="D49" i="1"/>
  <c r="C53" i="1"/>
  <c r="D41" i="1"/>
  <c r="D40" i="1"/>
  <c r="D36" i="1"/>
  <c r="D35" i="1"/>
  <c r="D34" i="1"/>
  <c r="D33" i="1"/>
  <c r="D28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B69" i="2" l="1"/>
  <c r="B71" i="2" s="1"/>
  <c r="B75" i="2" s="1"/>
</calcChain>
</file>

<file path=xl/sharedStrings.xml><?xml version="1.0" encoding="utf-8"?>
<sst xmlns="http://schemas.openxmlformats.org/spreadsheetml/2006/main" count="177" uniqueCount="133">
  <si>
    <t>Per Pupil Funding Analysis (D.C. Act 12-494)</t>
  </si>
  <si>
    <t>Non-Residential Facilities Allotment:</t>
  </si>
  <si>
    <t>Residential Facilities Allotment:</t>
  </si>
  <si>
    <t>General Education</t>
  </si>
  <si>
    <t>Certified Enrollment</t>
  </si>
  <si>
    <t>Total</t>
  </si>
  <si>
    <t>Per Pupil</t>
  </si>
  <si>
    <t>Grade Level</t>
  </si>
  <si>
    <t>Weighting</t>
  </si>
  <si>
    <t>Per SLED</t>
  </si>
  <si>
    <t>Allocation</t>
  </si>
  <si>
    <t>Dollars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</si>
  <si>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</si>
  <si>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</si>
  <si>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</si>
  <si>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</si>
  <si>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</si>
  <si>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</si>
  <si>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</si>
  <si>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</si>
  <si>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</si>
  <si>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</si>
  <si>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</si>
  <si>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</si>
  <si>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</si>
  <si>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</si>
  <si>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</si>
  <si>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</si>
  <si>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</si>
  <si>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</si>
  <si>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Special Education</t>
  </si>
  <si>
    <t>SLED</t>
  </si>
  <si>
    <t>Level 1</t>
  </si>
  <si>
    <t>Level 2</t>
  </si>
  <si>
    <t>Level 3</t>
  </si>
  <si>
    <t>Level 4</t>
  </si>
  <si>
    <t>Blackman Jones Compliance</t>
  </si>
  <si>
    <t>Attorney's Fees Supplement</t>
  </si>
  <si>
    <t>Subtotal Special Ed Compliance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</si>
  <si>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</si>
  <si>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</si>
  <si>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</si>
  <si>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</si>
  <si>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</si>
  <si>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</si>
  <si>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</si>
  <si>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English as a Second Language Residential</t>
  </si>
  <si>
    <t>LEP/NEP Residential</t>
  </si>
  <si>
    <t>Residential</t>
  </si>
  <si>
    <t>Special Education Add-ons &amp; (ESY)</t>
  </si>
  <si>
    <t>Level 1 ESY</t>
  </si>
  <si>
    <t>Level 2 ESY</t>
  </si>
  <si>
    <t>Level 3 ESY</t>
  </si>
  <si>
    <t>Level 4 ESY</t>
  </si>
  <si>
    <t>Total FY 2015 Instructional Dollars</t>
  </si>
  <si>
    <t>Facilities Allowance</t>
  </si>
  <si>
    <t>Non-Residential Facilities Allotment</t>
  </si>
  <si>
    <t>Residential Facilities Allotment</t>
  </si>
  <si>
    <t>Total FY 2015 Facilities Allowance</t>
  </si>
  <si>
    <t>D.C PUBLIC CHARTER SCHOOLS (GC0)</t>
  </si>
  <si>
    <t>FY 2015 Budget Projection</t>
  </si>
  <si>
    <t>Foundation Level Per Pupil:</t>
  </si>
  <si>
    <t>Total FY 2015 Local Funds Budget Projection</t>
  </si>
  <si>
    <t>ELL</t>
  </si>
  <si>
    <t>Subtotal for LEP/NEP Residential</t>
  </si>
  <si>
    <t>Subtotal for Special Ed Residential</t>
  </si>
  <si>
    <t>Subtotal for Special Ed</t>
  </si>
  <si>
    <t>Subtotal for General Education</t>
  </si>
  <si>
    <t>Special Ed Compliance</t>
  </si>
  <si>
    <t>Subtotal for Residential</t>
  </si>
  <si>
    <t>At Risk Students</t>
  </si>
  <si>
    <t>At Risk</t>
  </si>
  <si>
    <t>Subtotal for At Risk</t>
  </si>
  <si>
    <t>Subtotal for Special Ed - ESY</t>
  </si>
  <si>
    <t>Revenue</t>
  </si>
  <si>
    <t xml:space="preserve">   Per Pupil Revenue</t>
  </si>
  <si>
    <t xml:space="preserve">            Per Pupil Revenue</t>
  </si>
  <si>
    <t xml:space="preserve">   Private Grants and Donations</t>
  </si>
  <si>
    <t xml:space="preserve">            Private Grants and Donations</t>
  </si>
  <si>
    <t xml:space="preserve">      Total Revenue</t>
  </si>
  <si>
    <t>Expenses</t>
  </si>
  <si>
    <t xml:space="preserve">   Salaries &amp; Fringe Benefits</t>
  </si>
  <si>
    <t xml:space="preserve">            Staff Salaries</t>
  </si>
  <si>
    <t xml:space="preserve">            Staff FICA Expense</t>
  </si>
  <si>
    <t xml:space="preserve">   Contractors</t>
  </si>
  <si>
    <t xml:space="preserve">            Consultants (Consultants &amp; Contracted Student Services)</t>
  </si>
  <si>
    <t xml:space="preserve">            Client Travel &amp; Transportation</t>
  </si>
  <si>
    <t xml:space="preserve">   Direct Student Expenses</t>
  </si>
  <si>
    <t xml:space="preserve">            Staff Training</t>
  </si>
  <si>
    <t xml:space="preserve">            Client Training and Education</t>
  </si>
  <si>
    <t xml:space="preserve">            Client Supplies (Computers &amp; Materials, Student Assessment Materials)</t>
  </si>
  <si>
    <t xml:space="preserve">            Miscellaneous Student Expense</t>
  </si>
  <si>
    <t xml:space="preserve">            Client Food (Food Service)</t>
  </si>
  <si>
    <t xml:space="preserve">   Occupancy</t>
  </si>
  <si>
    <t xml:space="preserve">   Office Expenses</t>
  </si>
  <si>
    <t xml:space="preserve">            Telephone</t>
  </si>
  <si>
    <t xml:space="preserve">            Supplies (Textbooks, Student Supplies, Office Supplies &amp; Materials)</t>
  </si>
  <si>
    <t xml:space="preserve">   Professional</t>
  </si>
  <si>
    <t xml:space="preserve">            Professional Fees</t>
  </si>
  <si>
    <t xml:space="preserve">            Payroll Processing</t>
  </si>
  <si>
    <t xml:space="preserve">            Administrative Fee to DCPCSB</t>
  </si>
  <si>
    <t xml:space="preserve">            Accounting</t>
  </si>
  <si>
    <t xml:space="preserve">            Temporary Staffing</t>
  </si>
  <si>
    <t xml:space="preserve">   Insurance</t>
  </si>
  <si>
    <t xml:space="preserve">            Workman's Compensation Expense</t>
  </si>
  <si>
    <t xml:space="preserve">            Liability Insurance</t>
  </si>
  <si>
    <t xml:space="preserve">            Employee Health Insurance</t>
  </si>
  <si>
    <t xml:space="preserve">            Auto Insurance</t>
  </si>
  <si>
    <t xml:space="preserve">   Travel &amp; Transportation</t>
  </si>
  <si>
    <t xml:space="preserve">            Travel and Transportation</t>
  </si>
  <si>
    <t xml:space="preserve">   Interest and Bank Charges</t>
  </si>
  <si>
    <t xml:space="preserve">            Interest</t>
  </si>
  <si>
    <t xml:space="preserve">            Bank Charges</t>
  </si>
  <si>
    <t xml:space="preserve">   General Expenses</t>
  </si>
  <si>
    <t xml:space="preserve">     Copying/Reproduction</t>
  </si>
  <si>
    <t xml:space="preserve">     Postage and Delivery</t>
  </si>
  <si>
    <t xml:space="preserve">     Subscriptions &amp; Publications</t>
  </si>
  <si>
    <t xml:space="preserve">     Equipment</t>
  </si>
  <si>
    <t xml:space="preserve">     Taxes &amp; Licenses</t>
  </si>
  <si>
    <t xml:space="preserve">     Advertising</t>
  </si>
  <si>
    <t xml:space="preserve">     Criminal Background Check</t>
  </si>
  <si>
    <t xml:space="preserve">     Other</t>
  </si>
  <si>
    <t xml:space="preserve">     Misc. Expense</t>
  </si>
  <si>
    <t xml:space="preserve">   Indirect Cost Allocation</t>
  </si>
  <si>
    <t xml:space="preserve">      Total Expenses</t>
  </si>
  <si>
    <t>Change in Net Assets</t>
  </si>
  <si>
    <t>Net Assets, Beginning</t>
  </si>
  <si>
    <t>Net Assets, End</t>
  </si>
  <si>
    <t>Summer School</t>
  </si>
  <si>
    <t>Alt Rate</t>
  </si>
  <si>
    <t>Alt funds</t>
  </si>
  <si>
    <t xml:space="preserve">            Space Rental and reserve fund</t>
  </si>
  <si>
    <t xml:space="preserve">LAYC Career Academy 2014-2015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</si>
</sst>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0.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sz val="10"/>
      <name val="Arial"/>
      <family val="2"/>
    </font>
    <font>
      <b/>
      <sz val="14"/>
      <color rgb="FF00B0F0"/>
      <name val="Times New Roman"/>
      <family val="1"/>
    </font>
    <font>
      <sz val="10"/>
      <color rgb="FF00B0F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indexed="12"/>
      <name val="Times New Roman"/>
      <family val="1"/>
    </font>
    <font>
      <b/>
      <sz val="11"/>
      <color indexed="12"/>
      <name val="Times New Roman"/>
      <family val="1"/>
    </font>
    <font>
      <sz val="12"/>
      <color theme="1"/>
      <name val="Calibri"/>
      <family val="2"/>
      <scheme val="minor"/>
    </font>
    <font>
      <u val="singleAccounting"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0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5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3" borderId="0" applyNumberFormat="0" applyBorder="0" applyAlignment="0" applyProtection="0"/>
    <xf numFmtId="0" fontId="25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17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7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7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1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1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2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25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7" fillId="3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1" fillId="6" borderId="4" applyNumberFormat="0" applyAlignment="0" applyProtection="0"/>
    <xf numFmtId="0" fontId="28" fillId="53" borderId="13" applyNumberFormat="0" applyAlignment="0" applyProtection="0"/>
    <xf numFmtId="0" fontId="28" fillId="53" borderId="13" applyNumberFormat="0" applyAlignment="0" applyProtection="0"/>
    <xf numFmtId="0" fontId="28" fillId="53" borderId="13" applyNumberFormat="0" applyAlignment="0" applyProtection="0"/>
    <xf numFmtId="0" fontId="28" fillId="53" borderId="13" applyNumberFormat="0" applyAlignment="0" applyProtection="0"/>
    <xf numFmtId="0" fontId="28" fillId="53" borderId="13" applyNumberFormat="0" applyAlignment="0" applyProtection="0"/>
    <xf numFmtId="0" fontId="13" fillId="7" borderId="7" applyNumberFormat="0" applyAlignment="0" applyProtection="0"/>
    <xf numFmtId="0" fontId="29" fillId="54" borderId="14" applyNumberFormat="0" applyAlignment="0" applyProtection="0"/>
    <xf numFmtId="0" fontId="29" fillId="54" borderId="14" applyNumberFormat="0" applyAlignment="0" applyProtection="0"/>
    <xf numFmtId="0" fontId="29" fillId="54" borderId="14" applyNumberFormat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" fillId="0" borderId="1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" fillId="0" borderId="3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5" borderId="4" applyNumberFormat="0" applyAlignment="0" applyProtection="0"/>
    <xf numFmtId="0" fontId="36" fillId="40" borderId="13" applyNumberFormat="0" applyAlignment="0" applyProtection="0"/>
    <xf numFmtId="0" fontId="36" fillId="40" borderId="13" applyNumberFormat="0" applyAlignment="0" applyProtection="0"/>
    <xf numFmtId="0" fontId="36" fillId="40" borderId="13" applyNumberFormat="0" applyAlignment="0" applyProtection="0"/>
    <xf numFmtId="0" fontId="36" fillId="40" borderId="13" applyNumberFormat="0" applyAlignment="0" applyProtection="0"/>
    <xf numFmtId="0" fontId="36" fillId="40" borderId="13" applyNumberFormat="0" applyAlignment="0" applyProtection="0"/>
    <xf numFmtId="0" fontId="12" fillId="0" borderId="6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8" fillId="4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3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56" borderId="19" applyNumberFormat="0" applyFont="0" applyAlignment="0" applyProtection="0"/>
    <xf numFmtId="0" fontId="25" fillId="56" borderId="19" applyNumberFormat="0" applyFont="0" applyAlignment="0" applyProtection="0"/>
    <xf numFmtId="0" fontId="25" fillId="56" borderId="19" applyNumberFormat="0" applyFont="0" applyAlignment="0" applyProtection="0"/>
    <xf numFmtId="0" fontId="1" fillId="8" borderId="8" applyNumberFormat="0" applyFont="0" applyAlignment="0" applyProtection="0"/>
    <xf numFmtId="0" fontId="25" fillId="56" borderId="19" applyNumberFormat="0" applyFont="0" applyAlignment="0" applyProtection="0"/>
    <xf numFmtId="0" fontId="25" fillId="56" borderId="19" applyNumberFormat="0" applyFont="0" applyAlignment="0" applyProtection="0"/>
    <xf numFmtId="0" fontId="10" fillId="6" borderId="5" applyNumberFormat="0" applyAlignment="0" applyProtection="0"/>
    <xf numFmtId="0" fontId="40" fillId="53" borderId="20" applyNumberFormat="0" applyAlignment="0" applyProtection="0"/>
    <xf numFmtId="0" fontId="40" fillId="53" borderId="20" applyNumberFormat="0" applyAlignment="0" applyProtection="0"/>
    <xf numFmtId="0" fontId="40" fillId="53" borderId="20" applyNumberFormat="0" applyAlignment="0" applyProtection="0"/>
    <xf numFmtId="0" fontId="40" fillId="53" borderId="20" applyNumberFormat="0" applyAlignment="0" applyProtection="0"/>
    <xf numFmtId="0" fontId="40" fillId="53" borderId="2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18" fillId="0" borderId="0" xfId="3" applyFont="1" applyFill="1"/>
    <xf numFmtId="164" fontId="18" fillId="0" borderId="0" xfId="1" applyNumberFormat="1" applyFont="1"/>
    <xf numFmtId="0" fontId="23" fillId="0" borderId="0" xfId="3" applyFont="1"/>
    <xf numFmtId="0" fontId="18" fillId="0" borderId="0" xfId="3" applyFont="1"/>
    <xf numFmtId="164" fontId="24" fillId="0" borderId="0" xfId="1" applyNumberFormat="1" applyFont="1"/>
    <xf numFmtId="42" fontId="24" fillId="0" borderId="0" xfId="3" applyNumberFormat="1" applyFont="1"/>
    <xf numFmtId="17" fontId="24" fillId="0" borderId="0" xfId="3" quotePrefix="1" applyNumberFormat="1" applyFont="1"/>
    <xf numFmtId="0" fontId="24" fillId="0" borderId="0" xfId="3" applyFont="1"/>
    <xf numFmtId="165" fontId="46" fillId="0" borderId="22" xfId="4" applyNumberFormat="1" applyFont="1" applyBorder="1" applyAlignment="1">
      <alignment horizontal="center"/>
    </xf>
    <xf numFmtId="0" fontId="46" fillId="0" borderId="0" xfId="2" applyFont="1"/>
    <xf numFmtId="0" fontId="47" fillId="0" borderId="0" xfId="2" applyFont="1"/>
    <xf numFmtId="42" fontId="47" fillId="0" borderId="0" xfId="2" applyNumberFormat="1" applyFont="1"/>
    <xf numFmtId="44" fontId="46" fillId="0" borderId="0" xfId="4" applyFont="1" applyAlignment="1">
      <alignment horizontal="center"/>
    </xf>
    <xf numFmtId="0" fontId="46" fillId="34" borderId="22" xfId="2" applyFont="1" applyFill="1" applyBorder="1" applyAlignment="1">
      <alignment wrapText="1"/>
    </xf>
    <xf numFmtId="0" fontId="46" fillId="34" borderId="23" xfId="2" applyFont="1" applyFill="1" applyBorder="1" applyAlignment="1">
      <alignment horizontal="center" wrapText="1"/>
    </xf>
    <xf numFmtId="44" fontId="46" fillId="34" borderId="22" xfId="4" applyFont="1" applyFill="1" applyBorder="1" applyAlignment="1">
      <alignment horizontal="center" wrapText="1"/>
    </xf>
    <xf numFmtId="42" fontId="46" fillId="34" borderId="22" xfId="4" applyNumberFormat="1" applyFont="1" applyFill="1" applyBorder="1" applyAlignment="1">
      <alignment horizontal="center" wrapText="1"/>
    </xf>
    <xf numFmtId="0" fontId="46" fillId="34" borderId="22" xfId="2" applyFont="1" applyFill="1" applyBorder="1" applyAlignment="1">
      <alignment horizontal="center" wrapText="1"/>
    </xf>
    <xf numFmtId="0" fontId="47" fillId="0" borderId="22" xfId="2" applyFont="1" applyFill="1" applyBorder="1"/>
    <xf numFmtId="2" fontId="47" fillId="0" borderId="22" xfId="2" applyNumberFormat="1" applyFont="1" applyFill="1" applyBorder="1"/>
    <xf numFmtId="38" fontId="47" fillId="0" borderId="22" xfId="2" applyNumberFormat="1" applyFont="1" applyFill="1" applyBorder="1"/>
    <xf numFmtId="165" fontId="47" fillId="0" borderId="22" xfId="2" applyNumberFormat="1" applyFont="1" applyFill="1" applyBorder="1"/>
    <xf numFmtId="5" fontId="47" fillId="0" borderId="22" xfId="1" applyNumberFormat="1" applyFont="1" applyFill="1" applyBorder="1"/>
    <xf numFmtId="16" fontId="47" fillId="0" borderId="22" xfId="2" applyNumberFormat="1" applyFont="1" applyFill="1" applyBorder="1"/>
    <xf numFmtId="38" fontId="47" fillId="57" borderId="22" xfId="2" applyNumberFormat="1" applyFont="1" applyFill="1" applyBorder="1"/>
    <xf numFmtId="0" fontId="46" fillId="34" borderId="22" xfId="2" applyFont="1" applyFill="1" applyBorder="1"/>
    <xf numFmtId="2" fontId="47" fillId="34" borderId="22" xfId="2" applyNumberFormat="1" applyFont="1" applyFill="1" applyBorder="1"/>
    <xf numFmtId="38" fontId="46" fillId="34" borderId="22" xfId="2" applyNumberFormat="1" applyFont="1" applyFill="1" applyBorder="1"/>
    <xf numFmtId="0" fontId="47" fillId="34" borderId="22" xfId="2" applyFont="1" applyFill="1" applyBorder="1"/>
    <xf numFmtId="5" fontId="46" fillId="34" borderId="22" xfId="1" applyNumberFormat="1" applyFont="1" applyFill="1" applyBorder="1"/>
    <xf numFmtId="0" fontId="48" fillId="0" borderId="0" xfId="2" applyFont="1"/>
    <xf numFmtId="2" fontId="48" fillId="0" borderId="0" xfId="2" applyNumberFormat="1" applyFont="1"/>
    <xf numFmtId="38" fontId="47" fillId="0" borderId="0" xfId="2" applyNumberFormat="1" applyFont="1"/>
    <xf numFmtId="164" fontId="47" fillId="0" borderId="0" xfId="1" applyNumberFormat="1" applyFont="1"/>
    <xf numFmtId="38" fontId="46" fillId="34" borderId="22" xfId="2" applyNumberFormat="1" applyFont="1" applyFill="1" applyBorder="1" applyAlignment="1">
      <alignment horizontal="center" wrapText="1"/>
    </xf>
    <xf numFmtId="164" fontId="46" fillId="34" borderId="22" xfId="1" applyNumberFormat="1" applyFont="1" applyFill="1" applyBorder="1" applyAlignment="1">
      <alignment horizontal="center" wrapText="1"/>
    </xf>
    <xf numFmtId="2" fontId="47" fillId="0" borderId="22" xfId="318" applyNumberFormat="1" applyFont="1" applyBorder="1" applyProtection="1"/>
    <xf numFmtId="165" fontId="47" fillId="0" borderId="22" xfId="4" applyNumberFormat="1" applyFont="1" applyFill="1" applyBorder="1" applyAlignment="1">
      <alignment horizontal="center" wrapText="1"/>
    </xf>
    <xf numFmtId="5" fontId="47" fillId="0" borderId="22" xfId="1" applyNumberFormat="1" applyFont="1" applyFill="1" applyBorder="1" applyAlignment="1">
      <alignment horizontal="right"/>
    </xf>
    <xf numFmtId="2" fontId="46" fillId="34" borderId="22" xfId="2" applyNumberFormat="1" applyFont="1" applyFill="1" applyBorder="1"/>
    <xf numFmtId="165" fontId="46" fillId="34" borderId="22" xfId="2" applyNumberFormat="1" applyFont="1" applyFill="1" applyBorder="1"/>
    <xf numFmtId="5" fontId="46" fillId="34" borderId="22" xfId="1" applyNumberFormat="1" applyFont="1" applyFill="1" applyBorder="1" applyAlignment="1">
      <alignment horizontal="right"/>
    </xf>
    <xf numFmtId="2" fontId="47" fillId="0" borderId="0" xfId="2" applyNumberFormat="1" applyFont="1"/>
    <xf numFmtId="166" fontId="47" fillId="0" borderId="22" xfId="1" applyNumberFormat="1" applyFont="1" applyBorder="1" applyProtection="1"/>
    <xf numFmtId="0" fontId="49" fillId="0" borderId="0" xfId="2" applyFont="1" applyBorder="1"/>
    <xf numFmtId="5" fontId="47" fillId="0" borderId="0" xfId="1" applyNumberFormat="1" applyFont="1"/>
    <xf numFmtId="5" fontId="46" fillId="34" borderId="22" xfId="1" applyNumberFormat="1" applyFont="1" applyFill="1" applyBorder="1" applyAlignment="1">
      <alignment horizontal="center" wrapText="1"/>
    </xf>
    <xf numFmtId="1" fontId="47" fillId="0" borderId="22" xfId="2" applyNumberFormat="1" applyFont="1" applyFill="1" applyBorder="1"/>
    <xf numFmtId="2" fontId="46" fillId="34" borderId="22" xfId="2" applyNumberFormat="1" applyFont="1" applyFill="1" applyBorder="1" applyAlignment="1">
      <alignment horizontal="right"/>
    </xf>
    <xf numFmtId="2" fontId="47" fillId="0" borderId="0" xfId="2" applyNumberFormat="1" applyFont="1" applyAlignment="1">
      <alignment horizontal="right"/>
    </xf>
    <xf numFmtId="38" fontId="50" fillId="0" borderId="0" xfId="2" applyNumberFormat="1" applyFont="1"/>
    <xf numFmtId="38" fontId="51" fillId="0" borderId="0" xfId="2" applyNumberFormat="1" applyFont="1"/>
    <xf numFmtId="38" fontId="46" fillId="0" borderId="0" xfId="2" applyNumberFormat="1" applyFont="1"/>
    <xf numFmtId="165" fontId="46" fillId="34" borderId="22" xfId="3" applyNumberFormat="1" applyFont="1" applyFill="1" applyBorder="1"/>
    <xf numFmtId="0" fontId="47" fillId="0" borderId="0" xfId="2" applyFont="1" applyBorder="1"/>
    <xf numFmtId="2" fontId="47" fillId="0" borderId="0" xfId="2" applyNumberFormat="1" applyFont="1" applyBorder="1" applyAlignment="1">
      <alignment horizontal="right"/>
    </xf>
    <xf numFmtId="38" fontId="47" fillId="0" borderId="0" xfId="2" applyNumberFormat="1" applyFont="1" applyBorder="1"/>
    <xf numFmtId="165" fontId="47" fillId="0" borderId="0" xfId="3" applyNumberFormat="1" applyFont="1" applyBorder="1"/>
    <xf numFmtId="5" fontId="51" fillId="0" borderId="0" xfId="1" applyNumberFormat="1" applyFont="1" applyBorder="1"/>
    <xf numFmtId="0" fontId="48" fillId="0" borderId="0" xfId="2" applyFont="1" applyFill="1" applyBorder="1"/>
    <xf numFmtId="2" fontId="47" fillId="0" borderId="0" xfId="2" applyNumberFormat="1" applyFont="1" applyFill="1" applyBorder="1" applyAlignment="1">
      <alignment horizontal="right"/>
    </xf>
    <xf numFmtId="38" fontId="47" fillId="0" borderId="0" xfId="2" applyNumberFormat="1" applyFont="1" applyFill="1"/>
    <xf numFmtId="165" fontId="47" fillId="0" borderId="0" xfId="2" applyNumberFormat="1" applyFont="1" applyFill="1" applyBorder="1"/>
    <xf numFmtId="5" fontId="51" fillId="0" borderId="0" xfId="1" applyNumberFormat="1" applyFont="1" applyFill="1" applyBorder="1"/>
    <xf numFmtId="0" fontId="46" fillId="58" borderId="10" xfId="2" applyFont="1" applyFill="1" applyBorder="1" applyAlignment="1">
      <alignment horizontal="left"/>
    </xf>
    <xf numFmtId="0" fontId="47" fillId="58" borderId="11" xfId="2" applyFont="1" applyFill="1" applyBorder="1" applyAlignment="1">
      <alignment horizontal="left"/>
    </xf>
    <xf numFmtId="38" fontId="47" fillId="58" borderId="11" xfId="2" applyNumberFormat="1" applyFont="1" applyFill="1" applyBorder="1" applyAlignment="1">
      <alignment horizontal="left"/>
    </xf>
    <xf numFmtId="5" fontId="46" fillId="58" borderId="12" xfId="1" applyNumberFormat="1" applyFont="1" applyFill="1" applyBorder="1" applyAlignment="1">
      <alignment horizontal="center"/>
    </xf>
    <xf numFmtId="0" fontId="51" fillId="0" borderId="0" xfId="2" applyFont="1" applyBorder="1"/>
    <xf numFmtId="0" fontId="51" fillId="34" borderId="22" xfId="2" applyFont="1" applyFill="1" applyBorder="1"/>
    <xf numFmtId="38" fontId="47" fillId="34" borderId="22" xfId="2" applyNumberFormat="1" applyFont="1" applyFill="1" applyBorder="1"/>
    <xf numFmtId="5" fontId="47" fillId="34" borderId="22" xfId="1" applyNumberFormat="1" applyFont="1" applyFill="1" applyBorder="1"/>
    <xf numFmtId="165" fontId="47" fillId="0" borderId="22" xfId="4" applyNumberFormat="1" applyFont="1" applyFill="1" applyBorder="1"/>
    <xf numFmtId="5" fontId="46" fillId="34" borderId="22" xfId="1" applyNumberFormat="1" applyFont="1" applyFill="1" applyBorder="1" applyAlignment="1">
      <alignment horizontal="center"/>
    </xf>
    <xf numFmtId="0" fontId="46" fillId="0" borderId="0" xfId="2" applyFont="1" applyAlignment="1">
      <alignment horizontal="right"/>
    </xf>
    <xf numFmtId="0" fontId="47" fillId="0" borderId="0" xfId="2" applyFont="1" applyAlignment="1"/>
    <xf numFmtId="5" fontId="46" fillId="0" borderId="0" xfId="1" applyNumberFormat="1" applyFont="1" applyAlignment="1">
      <alignment horizontal="center"/>
    </xf>
    <xf numFmtId="5" fontId="46" fillId="58" borderId="11" xfId="1" applyNumberFormat="1" applyFont="1" applyFill="1" applyBorder="1" applyAlignment="1">
      <alignment horizontal="center"/>
    </xf>
    <xf numFmtId="0" fontId="47" fillId="57" borderId="22" xfId="2" applyFont="1" applyFill="1" applyBorder="1"/>
    <xf numFmtId="2" fontId="47" fillId="57" borderId="22" xfId="2" applyNumberFormat="1" applyFont="1" applyFill="1" applyBorder="1"/>
    <xf numFmtId="165" fontId="47" fillId="57" borderId="22" xfId="2" applyNumberFormat="1" applyFont="1" applyFill="1" applyBorder="1"/>
    <xf numFmtId="5" fontId="47" fillId="57" borderId="22" xfId="1" applyNumberFormat="1" applyFont="1" applyFill="1" applyBorder="1"/>
    <xf numFmtId="2" fontId="46" fillId="34" borderId="22" xfId="2" applyNumberFormat="1" applyFont="1" applyFill="1" applyBorder="1" applyAlignment="1">
      <alignment horizontal="center"/>
    </xf>
    <xf numFmtId="38" fontId="46" fillId="34" borderId="22" xfId="2" applyNumberFormat="1" applyFont="1" applyFill="1" applyBorder="1" applyAlignment="1">
      <alignment horizontal="center"/>
    </xf>
    <xf numFmtId="165" fontId="46" fillId="34" borderId="22" xfId="2" applyNumberFormat="1" applyFont="1" applyFill="1" applyBorder="1" applyAlignment="1">
      <alignment horizontal="center"/>
    </xf>
    <xf numFmtId="6" fontId="46" fillId="34" borderId="22" xfId="1" applyNumberFormat="1" applyFont="1" applyFill="1" applyBorder="1" applyAlignment="1">
      <alignment horizontal="center" wrapText="1"/>
    </xf>
    <xf numFmtId="6" fontId="47" fillId="57" borderId="22" xfId="1" applyNumberFormat="1" applyFont="1" applyFill="1" applyBorder="1"/>
    <xf numFmtId="6" fontId="46" fillId="34" borderId="22" xfId="1" applyNumberFormat="1" applyFont="1" applyFill="1" applyBorder="1"/>
    <xf numFmtId="1" fontId="46" fillId="34" borderId="22" xfId="2" applyNumberFormat="1" applyFont="1" applyFill="1" applyBorder="1"/>
    <xf numFmtId="0" fontId="46" fillId="34" borderId="24" xfId="2" applyFont="1" applyFill="1" applyBorder="1" applyAlignment="1">
      <alignment horizontal="right"/>
    </xf>
    <xf numFmtId="0" fontId="46" fillId="34" borderId="25" xfId="2" applyFont="1" applyFill="1" applyBorder="1" applyAlignment="1">
      <alignment horizontal="right"/>
    </xf>
    <xf numFmtId="0" fontId="46" fillId="34" borderId="23" xfId="2" applyFont="1" applyFill="1" applyBorder="1" applyAlignment="1">
      <alignment horizontal="left"/>
    </xf>
    <xf numFmtId="38" fontId="46" fillId="34" borderId="22" xfId="2" applyNumberFormat="1" applyFont="1" applyFill="1" applyBorder="1" applyAlignment="1"/>
    <xf numFmtId="167" fontId="47" fillId="57" borderId="22" xfId="2" applyNumberFormat="1" applyFont="1" applyFill="1" applyBorder="1"/>
    <xf numFmtId="167" fontId="47" fillId="57" borderId="22" xfId="2" applyNumberFormat="1" applyFont="1" applyFill="1" applyBorder="1" applyAlignment="1">
      <alignment horizontal="right"/>
    </xf>
    <xf numFmtId="1" fontId="18" fillId="0" borderId="22" xfId="2" applyNumberFormat="1" applyFont="1" applyFill="1" applyBorder="1"/>
    <xf numFmtId="0" fontId="18" fillId="0" borderId="22" xfId="3" applyFont="1" applyFill="1" applyBorder="1"/>
    <xf numFmtId="0" fontId="52" fillId="0" borderId="22" xfId="0" applyFont="1" applyFill="1" applyBorder="1" applyAlignment="1">
      <alignment horizontal="left" vertical="top" wrapText="1"/>
    </xf>
    <xf numFmtId="41" fontId="52" fillId="57" borderId="22" xfId="0" applyNumberFormat="1" applyFont="1" applyFill="1" applyBorder="1" applyAlignment="1">
      <alignment horizontal="right" vertical="top" wrapText="1"/>
    </xf>
    <xf numFmtId="5" fontId="53" fillId="57" borderId="22" xfId="0" applyNumberFormat="1" applyFont="1" applyFill="1" applyBorder="1" applyAlignment="1">
      <alignment horizontal="right" vertical="top" wrapText="1"/>
    </xf>
    <xf numFmtId="42" fontId="52" fillId="57" borderId="22" xfId="0" applyNumberFormat="1" applyFont="1" applyFill="1" applyBorder="1" applyAlignment="1">
      <alignment horizontal="right" vertical="top" wrapText="1"/>
    </xf>
    <xf numFmtId="41" fontId="53" fillId="57" borderId="22" xfId="0" applyNumberFormat="1" applyFont="1" applyFill="1" applyBorder="1" applyAlignment="1">
      <alignment horizontal="right" vertical="top" wrapText="1"/>
    </xf>
    <xf numFmtId="42" fontId="54" fillId="57" borderId="22" xfId="0" applyNumberFormat="1" applyFont="1" applyFill="1" applyBorder="1" applyAlignment="1">
      <alignment horizontal="right" vertical="top" wrapText="1"/>
    </xf>
    <xf numFmtId="41" fontId="52" fillId="57" borderId="22" xfId="0" applyNumberFormat="1" applyFont="1" applyFill="1" applyBorder="1" applyAlignment="1">
      <alignment horizontal="right" wrapText="1"/>
    </xf>
    <xf numFmtId="41" fontId="54" fillId="57" borderId="22" xfId="0" applyNumberFormat="1" applyFont="1" applyFill="1" applyBorder="1" applyAlignment="1">
      <alignment horizontal="right" vertical="top" wrapText="1"/>
    </xf>
    <xf numFmtId="0" fontId="52" fillId="0" borderId="22" xfId="0" applyFont="1" applyFill="1" applyBorder="1" applyAlignment="1">
      <alignment horizontal="left" wrapText="1"/>
    </xf>
    <xf numFmtId="42" fontId="52" fillId="57" borderId="22" xfId="0" applyNumberFormat="1" applyFont="1" applyFill="1" applyBorder="1" applyAlignment="1">
      <alignment horizontal="right" wrapText="1"/>
    </xf>
    <xf numFmtId="44" fontId="18" fillId="0" borderId="0" xfId="3" applyNumberFormat="1" applyFont="1" applyFill="1"/>
    <xf numFmtId="41" fontId="52" fillId="57" borderId="22" xfId="0" applyNumberFormat="1" applyFont="1" applyFill="1" applyBorder="1" applyAlignment="1">
      <alignment horizontal="center" vertical="top" wrapText="1"/>
    </xf>
    <xf numFmtId="5" fontId="18" fillId="0" borderId="0" xfId="3" applyNumberFormat="1" applyFont="1" applyFill="1"/>
    <xf numFmtId="0" fontId="18" fillId="0" borderId="0" xfId="3" applyFont="1" applyFill="1" applyAlignment="1">
      <alignment horizontal="right"/>
    </xf>
    <xf numFmtId="0" fontId="52" fillId="0" borderId="0" xfId="0" applyFont="1" applyFill="1" applyBorder="1" applyAlignment="1">
      <alignment horizontal="left" vertical="top" wrapText="1"/>
    </xf>
    <xf numFmtId="41" fontId="52" fillId="57" borderId="0" xfId="0" applyNumberFormat="1" applyFont="1" applyFill="1" applyBorder="1" applyAlignment="1">
      <alignment horizontal="right" vertical="top" wrapText="1"/>
    </xf>
    <xf numFmtId="0" fontId="0" fillId="0" borderId="0" xfId="0" applyBorder="1"/>
    <xf numFmtId="5" fontId="53" fillId="57" borderId="0" xfId="0" applyNumberFormat="1" applyFont="1" applyFill="1" applyBorder="1" applyAlignment="1">
      <alignment horizontal="right" vertical="top" wrapText="1"/>
    </xf>
    <xf numFmtId="42" fontId="52" fillId="57" borderId="0" xfId="0" applyNumberFormat="1" applyFont="1" applyFill="1" applyBorder="1" applyAlignment="1">
      <alignment horizontal="right" vertical="top" wrapText="1"/>
    </xf>
    <xf numFmtId="41" fontId="53" fillId="57" borderId="0" xfId="0" applyNumberFormat="1" applyFont="1" applyFill="1" applyBorder="1" applyAlignment="1">
      <alignment horizontal="right" vertical="top" wrapText="1"/>
    </xf>
    <xf numFmtId="42" fontId="54" fillId="57" borderId="0" xfId="0" applyNumberFormat="1" applyFont="1" applyFill="1" applyBorder="1" applyAlignment="1">
      <alignment horizontal="right" vertical="top" wrapText="1"/>
    </xf>
    <xf numFmtId="41" fontId="52" fillId="57" borderId="0" xfId="0" applyNumberFormat="1" applyFont="1" applyFill="1" applyBorder="1" applyAlignment="1">
      <alignment horizontal="right" wrapText="1"/>
    </xf>
    <xf numFmtId="41" fontId="53" fillId="57" borderId="0" xfId="0" applyNumberFormat="1" applyFont="1" applyFill="1" applyBorder="1" applyAlignment="1">
      <alignment horizontal="right" wrapText="1"/>
    </xf>
    <xf numFmtId="0" fontId="52" fillId="57" borderId="0" xfId="0" applyFont="1" applyFill="1" applyBorder="1"/>
    <xf numFmtId="41" fontId="54" fillId="57" borderId="0" xfId="0" applyNumberFormat="1" applyFont="1" applyFill="1" applyBorder="1" applyAlignment="1">
      <alignment horizontal="right" vertical="top" wrapText="1"/>
    </xf>
    <xf numFmtId="0" fontId="52" fillId="0" borderId="0" xfId="0" applyFont="1" applyFill="1" applyBorder="1" applyAlignment="1">
      <alignment horizontal="left" wrapText="1"/>
    </xf>
    <xf numFmtId="42" fontId="52" fillId="57" borderId="0" xfId="0" applyNumberFormat="1" applyFont="1" applyFill="1" applyBorder="1" applyAlignment="1">
      <alignment horizontal="right" wrapText="1"/>
    </xf>
    <xf numFmtId="0" fontId="55" fillId="0" borderId="0" xfId="0" applyFont="1"/>
    <xf numFmtId="44" fontId="0" fillId="0" borderId="0" xfId="0" applyNumberFormat="1"/>
    <xf numFmtId="1" fontId="18" fillId="0" borderId="0" xfId="3" applyNumberFormat="1" applyFont="1" applyFill="1"/>
    <xf numFmtId="165" fontId="52" fillId="57" borderId="22" xfId="319" applyNumberFormat="1" applyFont="1" applyFill="1" applyBorder="1" applyAlignment="1">
      <alignment horizontal="right" vertical="top" wrapText="1"/>
    </xf>
    <xf numFmtId="5" fontId="52" fillId="57" borderId="22" xfId="0" applyNumberFormat="1" applyFont="1" applyFill="1" applyBorder="1" applyAlignment="1">
      <alignment horizontal="right" vertical="top" wrapText="1"/>
    </xf>
    <xf numFmtId="0" fontId="46" fillId="58" borderId="10" xfId="2" applyFont="1" applyFill="1" applyBorder="1" applyAlignment="1">
      <alignment horizontal="left"/>
    </xf>
    <xf numFmtId="0" fontId="46" fillId="58" borderId="11" xfId="2" applyFont="1" applyFill="1" applyBorder="1" applyAlignment="1">
      <alignment horizontal="left"/>
    </xf>
    <xf numFmtId="0" fontId="45" fillId="0" borderId="0" xfId="0" applyFont="1" applyAlignment="1">
      <alignment horizontal="left"/>
    </xf>
    <xf numFmtId="0" fontId="19" fillId="33" borderId="0" xfId="2" applyFont="1" applyFill="1" applyAlignment="1">
      <alignment horizontal="center"/>
    </xf>
    <xf numFmtId="0" fontId="44" fillId="0" borderId="0" xfId="2" applyFont="1" applyAlignment="1">
      <alignment horizontal="center"/>
    </xf>
    <xf numFmtId="0" fontId="44" fillId="0" borderId="0" xfId="2" applyFont="1" applyAlignment="1"/>
    <xf numFmtId="0" fontId="21" fillId="33" borderId="0" xfId="2" applyFont="1" applyFill="1" applyAlignment="1">
      <alignment horizontal="center"/>
    </xf>
    <xf numFmtId="0" fontId="22" fillId="0" borderId="0" xfId="2" applyFont="1" applyAlignment="1">
      <alignment horizontal="center"/>
    </xf>
    <xf numFmtId="0" fontId="22" fillId="0" borderId="0" xfId="2" applyFont="1" applyAlignment="1"/>
    <xf numFmtId="0" fontId="46" fillId="0" borderId="0" xfId="2" applyFont="1" applyBorder="1" applyAlignment="1">
      <alignment horizontal="left"/>
    </xf>
    <xf numFmtId="0" fontId="47" fillId="0" borderId="0" xfId="2" applyFont="1" applyAlignment="1"/>
    <xf numFmtId="0" fontId="47" fillId="0" borderId="0" xfId="2" applyFont="1" applyFill="1" applyAlignment="1">
      <alignment horizontal="left" shrinkToFit="1"/>
    </xf>
    <xf numFmtId="41" fontId="53" fillId="0" borderId="22" xfId="0" applyNumberFormat="1" applyFont="1" applyFill="1" applyBorder="1" applyAlignment="1">
      <alignment horizontal="right" vertical="top" wrapText="1"/>
    </xf>
    <xf numFmtId="41" fontId="52" fillId="0" borderId="22" xfId="0" applyNumberFormat="1" applyFont="1" applyFill="1" applyBorder="1" applyAlignment="1">
      <alignment horizontal="right" vertical="top" wrapText="1"/>
    </xf>
    <xf numFmtId="41" fontId="52" fillId="0" borderId="22" xfId="0" applyNumberFormat="1" applyFont="1" applyFill="1" applyBorder="1" applyAlignment="1">
      <alignment horizontal="right" wrapText="1"/>
    </xf>
    <xf numFmtId="41" fontId="53" fillId="0" borderId="22" xfId="0" applyNumberFormat="1" applyFont="1" applyFill="1" applyBorder="1" applyAlignment="1">
      <alignment horizontal="right" wrapText="1"/>
    </xf>
    <xf numFmtId="0" fontId="52" fillId="0" borderId="22" xfId="0" applyFont="1" applyFill="1" applyBorder="1"/>
    <xf numFmtId="41" fontId="54" fillId="0" borderId="22" xfId="0" applyNumberFormat="1" applyFont="1" applyFill="1" applyBorder="1" applyAlignment="1">
      <alignment horizontal="right" wrapText="1"/>
    </xf>
  </cellXfs>
  <cellStyles count="320">
    <cellStyle name="20% - Accent1 2" xfId="5"/>
    <cellStyle name="20% - Accent1 2 2" xfId="6"/>
    <cellStyle name="20% - Accent1 2 3" xfId="7"/>
    <cellStyle name="20% - Accent1 2 4" xfId="8"/>
    <cellStyle name="20% - Accent1 2 5" xfId="9"/>
    <cellStyle name="20% - Accent1 3" xfId="10"/>
    <cellStyle name="20% - Accent1 4" xfId="11"/>
    <cellStyle name="20% - Accent1 5" xfId="12"/>
    <cellStyle name="20% - Accent2 2" xfId="13"/>
    <cellStyle name="20% - Accent2 2 2" xfId="14"/>
    <cellStyle name="20% - Accent2 2 3" xfId="15"/>
    <cellStyle name="20% - Accent2 2 4" xfId="16"/>
    <cellStyle name="20% - Accent2 2 5" xfId="17"/>
    <cellStyle name="20% - Accent2 3" xfId="18"/>
    <cellStyle name="20% - Accent2 4" xfId="19"/>
    <cellStyle name="20% - Accent2 5" xfId="20"/>
    <cellStyle name="20% - Accent3 2" xfId="21"/>
    <cellStyle name="20% - Accent3 2 2" xfId="22"/>
    <cellStyle name="20% - Accent3 2 3" xfId="23"/>
    <cellStyle name="20% - Accent3 2 4" xfId="24"/>
    <cellStyle name="20% - Accent3 2 5" xfId="25"/>
    <cellStyle name="20% - Accent3 3" xfId="26"/>
    <cellStyle name="20% - Accent3 4" xfId="27"/>
    <cellStyle name="20% - Accent3 5" xfId="28"/>
    <cellStyle name="20% - Accent4 2" xfId="29"/>
    <cellStyle name="20% - Accent4 2 2" xfId="30"/>
    <cellStyle name="20% - Accent4 2 3" xfId="31"/>
    <cellStyle name="20% - Accent4 2 4" xfId="32"/>
    <cellStyle name="20% - Accent4 2 5" xfId="33"/>
    <cellStyle name="20% - Accent4 3" xfId="34"/>
    <cellStyle name="20% - Accent4 4" xfId="35"/>
    <cellStyle name="20% - Accent4 5" xfId="36"/>
    <cellStyle name="20% - Accent5 2" xfId="37"/>
    <cellStyle name="20% - Accent5 2 2" xfId="38"/>
    <cellStyle name="20% - Accent5 2 3" xfId="39"/>
    <cellStyle name="20% - Accent5 2 4" xfId="40"/>
    <cellStyle name="20% - Accent5 2 5" xfId="41"/>
    <cellStyle name="20% - Accent5 3" xfId="42"/>
    <cellStyle name="20% - Accent5 4" xfId="43"/>
    <cellStyle name="20% - Accent5 5" xfId="44"/>
    <cellStyle name="20% - Accent6 2" xfId="45"/>
    <cellStyle name="20% - Accent6 2 2" xfId="46"/>
    <cellStyle name="20% - Accent6 2 3" xfId="47"/>
    <cellStyle name="20% - Accent6 2 4" xfId="48"/>
    <cellStyle name="20% - Accent6 2 5" xfId="49"/>
    <cellStyle name="20% - Accent6 3" xfId="50"/>
    <cellStyle name="20% - Accent6 4" xfId="51"/>
    <cellStyle name="20% - Accent6 5" xfId="52"/>
    <cellStyle name="40% - Accent1 2" xfId="53"/>
    <cellStyle name="40% - Accent1 2 2" xfId="54"/>
    <cellStyle name="40% - Accent1 2 3" xfId="55"/>
    <cellStyle name="40% - Accent1 2 4" xfId="56"/>
    <cellStyle name="40% - Accent1 2 5" xfId="57"/>
    <cellStyle name="40% - Accent1 3" xfId="58"/>
    <cellStyle name="40% - Accent1 4" xfId="59"/>
    <cellStyle name="40% - Accent1 5" xfId="60"/>
    <cellStyle name="40% - Accent2 2" xfId="61"/>
    <cellStyle name="40% - Accent2 2 2" xfId="62"/>
    <cellStyle name="40% - Accent2 2 3" xfId="63"/>
    <cellStyle name="40% - Accent2 2 4" xfId="64"/>
    <cellStyle name="40% - Accent2 2 5" xfId="65"/>
    <cellStyle name="40% - Accent2 3" xfId="66"/>
    <cellStyle name="40% - Accent2 4" xfId="67"/>
    <cellStyle name="40% - Accent2 5" xfId="68"/>
    <cellStyle name="40% - Accent3 2" xfId="69"/>
    <cellStyle name="40% - Accent3 2 2" xfId="70"/>
    <cellStyle name="40% - Accent3 2 3" xfId="71"/>
    <cellStyle name="40% - Accent3 2 4" xfId="72"/>
    <cellStyle name="40% - Accent3 2 5" xfId="73"/>
    <cellStyle name="40% - Accent3 3" xfId="74"/>
    <cellStyle name="40% - Accent3 4" xfId="75"/>
    <cellStyle name="40% - Accent3 5" xfId="76"/>
    <cellStyle name="40% - Accent4 2" xfId="77"/>
    <cellStyle name="40% - Accent4 2 2" xfId="78"/>
    <cellStyle name="40% - Accent4 2 3" xfId="79"/>
    <cellStyle name="40% - Accent4 2 4" xfId="80"/>
    <cellStyle name="40% - Accent4 2 5" xfId="81"/>
    <cellStyle name="40% - Accent4 3" xfId="82"/>
    <cellStyle name="40% - Accent4 4" xfId="83"/>
    <cellStyle name="40% - Accent4 5" xfId="84"/>
    <cellStyle name="40% - Accent5 2" xfId="85"/>
    <cellStyle name="40% - Accent5 2 2" xfId="86"/>
    <cellStyle name="40% - Accent5 2 3" xfId="87"/>
    <cellStyle name="40% - Accent5 2 4" xfId="88"/>
    <cellStyle name="40% - Accent5 2 5" xfId="89"/>
    <cellStyle name="40% - Accent5 3" xfId="90"/>
    <cellStyle name="40% - Accent5 4" xfId="91"/>
    <cellStyle name="40% - Accent5 5" xfId="92"/>
    <cellStyle name="40% - Accent6 2" xfId="93"/>
    <cellStyle name="40% - Accent6 2 2" xfId="94"/>
    <cellStyle name="40% - Accent6 2 3" xfId="95"/>
    <cellStyle name="40% - Accent6 2 4" xfId="96"/>
    <cellStyle name="40% - Accent6 2 5" xfId="97"/>
    <cellStyle name="40% - Accent6 3" xfId="98"/>
    <cellStyle name="40% - Accent6 4" xfId="99"/>
    <cellStyle name="40% - Accent6 5" xfId="100"/>
    <cellStyle name="60% - Accent1 2" xfId="101"/>
    <cellStyle name="60% - Accent1 2 2" xfId="102"/>
    <cellStyle name="60% - Accent1 3" xfId="103"/>
    <cellStyle name="60% - Accent1 4" xfId="104"/>
    <cellStyle name="60% - Accent2 2" xfId="105"/>
    <cellStyle name="60% - Accent2 2 2" xfId="106"/>
    <cellStyle name="60% - Accent2 3" xfId="107"/>
    <cellStyle name="60% - Accent2 4" xfId="108"/>
    <cellStyle name="60% - Accent3 2" xfId="109"/>
    <cellStyle name="60% - Accent3 2 2" xfId="110"/>
    <cellStyle name="60% - Accent3 3" xfId="111"/>
    <cellStyle name="60% - Accent3 4" xfId="112"/>
    <cellStyle name="60% - Accent4 2" xfId="113"/>
    <cellStyle name="60% - Accent4 2 2" xfId="114"/>
    <cellStyle name="60% - Accent4 3" xfId="115"/>
    <cellStyle name="60% - Accent4 4" xfId="116"/>
    <cellStyle name="60% - Accent5 2" xfId="117"/>
    <cellStyle name="60% - Accent5 2 2" xfId="118"/>
    <cellStyle name="60% - Accent5 3" xfId="119"/>
    <cellStyle name="60% - Accent5 4" xfId="120"/>
    <cellStyle name="60% - Accent6 2" xfId="121"/>
    <cellStyle name="60% - Accent6 2 2" xfId="122"/>
    <cellStyle name="60% - Accent6 3" xfId="123"/>
    <cellStyle name="60% - Accent6 4" xfId="124"/>
    <cellStyle name="Accent1 2" xfId="125"/>
    <cellStyle name="Accent1 2 2" xfId="126"/>
    <cellStyle name="Accent1 3" xfId="127"/>
    <cellStyle name="Accent1 4" xfId="128"/>
    <cellStyle name="Accent2 2" xfId="129"/>
    <cellStyle name="Accent2 2 2" xfId="130"/>
    <cellStyle name="Accent2 3" xfId="131"/>
    <cellStyle name="Accent2 4" xfId="132"/>
    <cellStyle name="Accent3 2" xfId="133"/>
    <cellStyle name="Accent3 2 2" xfId="134"/>
    <cellStyle name="Accent3 3" xfId="135"/>
    <cellStyle name="Accent3 4" xfId="136"/>
    <cellStyle name="Accent4 2" xfId="137"/>
    <cellStyle name="Accent4 2 2" xfId="138"/>
    <cellStyle name="Accent4 3" xfId="139"/>
    <cellStyle name="Accent4 4" xfId="140"/>
    <cellStyle name="Accent5 2" xfId="141"/>
    <cellStyle name="Accent5 2 2" xfId="142"/>
    <cellStyle name="Accent5 3" xfId="143"/>
    <cellStyle name="Accent5 4" xfId="144"/>
    <cellStyle name="Accent6 2" xfId="145"/>
    <cellStyle name="Accent6 2 2" xfId="146"/>
    <cellStyle name="Accent6 3" xfId="147"/>
    <cellStyle name="Accent6 4" xfId="148"/>
    <cellStyle name="Bad 2" xfId="149"/>
    <cellStyle name="Bad 2 2" xfId="150"/>
    <cellStyle name="Bad 3" xfId="151"/>
    <cellStyle name="Bad 4" xfId="152"/>
    <cellStyle name="Calculation 2" xfId="153"/>
    <cellStyle name="Calculation 2 2" xfId="154"/>
    <cellStyle name="Calculation 3" xfId="155"/>
    <cellStyle name="Calculation 3 2" xfId="156"/>
    <cellStyle name="Calculation 4" xfId="157"/>
    <cellStyle name="Calculation 4 2" xfId="158"/>
    <cellStyle name="Check Cell 2" xfId="159"/>
    <cellStyle name="Check Cell 2 2" xfId="160"/>
    <cellStyle name="Check Cell 3" xfId="161"/>
    <cellStyle name="Check Cell 4" xfId="162"/>
    <cellStyle name="Comma" xfId="1" builtinId="3"/>
    <cellStyle name="Comma 2" xfId="163"/>
    <cellStyle name="Comma 2 2" xfId="164"/>
    <cellStyle name="Comma 2 2 2" xfId="165"/>
    <cellStyle name="Comma 2 2 2 2" xfId="166"/>
    <cellStyle name="Comma 2 2 2 3" xfId="167"/>
    <cellStyle name="Comma 2 3" xfId="168"/>
    <cellStyle name="Comma 2 4" xfId="169"/>
    <cellStyle name="Comma 2 5" xfId="170"/>
    <cellStyle name="Comma 3" xfId="171"/>
    <cellStyle name="Comma 4" xfId="172"/>
    <cellStyle name="Comma 4 2" xfId="173"/>
    <cellStyle name="Comma 4 2 2" xfId="174"/>
    <cellStyle name="Comma 4 3" xfId="175"/>
    <cellStyle name="Comma 4 4" xfId="176"/>
    <cellStyle name="Comma 5" xfId="177"/>
    <cellStyle name="Comma 5 2" xfId="178"/>
    <cellStyle name="Comma 6" xfId="179"/>
    <cellStyle name="Comma 6 2" xfId="180"/>
    <cellStyle name="Comma 7" xfId="181"/>
    <cellStyle name="Comma 7 2" xfId="182"/>
    <cellStyle name="Comma 8" xfId="183"/>
    <cellStyle name="Currency" xfId="319" builtinId="4"/>
    <cellStyle name="Currency 2" xfId="4"/>
    <cellStyle name="Currency 2 2" xfId="184"/>
    <cellStyle name="Currency 2 2 2" xfId="185"/>
    <cellStyle name="Currency 2 2 2 2" xfId="186"/>
    <cellStyle name="Currency 2 2 2 3" xfId="187"/>
    <cellStyle name="Currency 2 3" xfId="188"/>
    <cellStyle name="Currency 3" xfId="189"/>
    <cellStyle name="Currency 3 2" xfId="190"/>
    <cellStyle name="Currency 3 2 2" xfId="191"/>
    <cellStyle name="Currency 3 3" xfId="192"/>
    <cellStyle name="Currency 3 4" xfId="193"/>
    <cellStyle name="Currency 4" xfId="194"/>
    <cellStyle name="Explanatory Text 2" xfId="195"/>
    <cellStyle name="Explanatory Text 2 2" xfId="196"/>
    <cellStyle name="Explanatory Text 3" xfId="197"/>
    <cellStyle name="Explanatory Text 4" xfId="198"/>
    <cellStyle name="Good 2" xfId="199"/>
    <cellStyle name="Good 2 2" xfId="200"/>
    <cellStyle name="Good 3" xfId="201"/>
    <cellStyle name="Good 4" xfId="202"/>
    <cellStyle name="Heading 1 2" xfId="203"/>
    <cellStyle name="Heading 1 2 2" xfId="204"/>
    <cellStyle name="Heading 1 3" xfId="205"/>
    <cellStyle name="Heading 1 4" xfId="206"/>
    <cellStyle name="Heading 2 2" xfId="207"/>
    <cellStyle name="Heading 2 2 2" xfId="208"/>
    <cellStyle name="Heading 2 3" xfId="209"/>
    <cellStyle name="Heading 2 4" xfId="210"/>
    <cellStyle name="Heading 3 2" xfId="211"/>
    <cellStyle name="Heading 3 2 2" xfId="212"/>
    <cellStyle name="Heading 3 3" xfId="213"/>
    <cellStyle name="Heading 3 4" xfId="214"/>
    <cellStyle name="Heading 4 2" xfId="215"/>
    <cellStyle name="Heading 4 2 2" xfId="216"/>
    <cellStyle name="Heading 4 3" xfId="217"/>
    <cellStyle name="Heading 4 4" xfId="218"/>
    <cellStyle name="Input 2" xfId="219"/>
    <cellStyle name="Input 2 2" xfId="220"/>
    <cellStyle name="Input 3" xfId="221"/>
    <cellStyle name="Input 3 2" xfId="222"/>
    <cellStyle name="Input 4" xfId="223"/>
    <cellStyle name="Input 4 2" xfId="224"/>
    <cellStyle name="Linked Cell 2" xfId="225"/>
    <cellStyle name="Linked Cell 2 2" xfId="226"/>
    <cellStyle name="Linked Cell 3" xfId="227"/>
    <cellStyle name="Linked Cell 4" xfId="228"/>
    <cellStyle name="Neutral 2" xfId="229"/>
    <cellStyle name="Neutral 2 2" xfId="230"/>
    <cellStyle name="Neutral 3" xfId="231"/>
    <cellStyle name="Neutral 4" xfId="232"/>
    <cellStyle name="Normal" xfId="0" builtinId="0"/>
    <cellStyle name="Normal 10" xfId="233"/>
    <cellStyle name="Normal 11 2" xfId="318"/>
    <cellStyle name="Normal 2" xfId="2"/>
    <cellStyle name="Normal 2 2" xfId="3"/>
    <cellStyle name="Normal 2 2 2" xfId="234"/>
    <cellStyle name="Normal 2 2 2 2" xfId="235"/>
    <cellStyle name="Normal 2 2 2 3" xfId="236"/>
    <cellStyle name="Normal 2 3" xfId="237"/>
    <cellStyle name="Normal 2 4" xfId="238"/>
    <cellStyle name="Normal 2 5" xfId="239"/>
    <cellStyle name="Normal 3" xfId="240"/>
    <cellStyle name="Normal 3 2" xfId="241"/>
    <cellStyle name="Normal 3 2 2" xfId="242"/>
    <cellStyle name="Normal 3 2 2 2" xfId="243"/>
    <cellStyle name="Normal 3 2 2 3" xfId="244"/>
    <cellStyle name="Normal 3 3" xfId="245"/>
    <cellStyle name="Normal 4" xfId="246"/>
    <cellStyle name="Normal 4 2" xfId="247"/>
    <cellStyle name="Normal 4 2 2" xfId="248"/>
    <cellStyle name="Normal 4 2 3" xfId="249"/>
    <cellStyle name="Normal 5" xfId="250"/>
    <cellStyle name="Normal 5 2" xfId="251"/>
    <cellStyle name="Normal 5 2 2" xfId="252"/>
    <cellStyle name="Normal 5 2 3" xfId="253"/>
    <cellStyle name="Normal 5 2 4" xfId="254"/>
    <cellStyle name="Normal 5 3" xfId="255"/>
    <cellStyle name="Normal 5 3 2" xfId="256"/>
    <cellStyle name="Normal 5 3 3" xfId="257"/>
    <cellStyle name="Normal 5 3 4" xfId="258"/>
    <cellStyle name="Normal 5 4" xfId="259"/>
    <cellStyle name="Normal 5 4 2" xfId="260"/>
    <cellStyle name="Normal 5 4 3" xfId="261"/>
    <cellStyle name="Normal 5 4 4" xfId="262"/>
    <cellStyle name="Normal 5 5" xfId="263"/>
    <cellStyle name="Normal 5 6" xfId="264"/>
    <cellStyle name="Normal 5 7" xfId="265"/>
    <cellStyle name="Normal 6" xfId="266"/>
    <cellStyle name="Normal 6 2" xfId="267"/>
    <cellStyle name="Normal 7" xfId="268"/>
    <cellStyle name="Normal 7 2" xfId="269"/>
    <cellStyle name="Normal 7 3" xfId="270"/>
    <cellStyle name="Normal 7 4" xfId="271"/>
    <cellStyle name="Normal 7 5" xfId="272"/>
    <cellStyle name="Normal 8" xfId="273"/>
    <cellStyle name="Normal 8 2" xfId="274"/>
    <cellStyle name="Normal 8 2 2" xfId="275"/>
    <cellStyle name="Normal 8 2 2 2" xfId="276"/>
    <cellStyle name="Normal 8 2 3" xfId="277"/>
    <cellStyle name="Normal 8 3" xfId="278"/>
    <cellStyle name="Normal 9" xfId="279"/>
    <cellStyle name="Normal 9 2" xfId="280"/>
    <cellStyle name="Note 2" xfId="281"/>
    <cellStyle name="Note 2 2" xfId="282"/>
    <cellStyle name="Note 2 3" xfId="283"/>
    <cellStyle name="Note 2 4" xfId="284"/>
    <cellStyle name="Note 2 5" xfId="285"/>
    <cellStyle name="Note 3" xfId="286"/>
    <cellStyle name="Note 3 2" xfId="287"/>
    <cellStyle name="Note 4" xfId="288"/>
    <cellStyle name="Note 5" xfId="289"/>
    <cellStyle name="Note 5 2" xfId="290"/>
    <cellStyle name="Output 2" xfId="291"/>
    <cellStyle name="Output 2 2" xfId="292"/>
    <cellStyle name="Output 3" xfId="293"/>
    <cellStyle name="Output 3 2" xfId="294"/>
    <cellStyle name="Output 4" xfId="295"/>
    <cellStyle name="Output 4 2" xfId="296"/>
    <cellStyle name="Percent 2" xfId="297"/>
    <cellStyle name="Percent 2 2" xfId="298"/>
    <cellStyle name="Percent 2 3" xfId="299"/>
    <cellStyle name="Percent 3" xfId="300"/>
    <cellStyle name="Percent 3 2" xfId="301"/>
    <cellStyle name="Percent 4" xfId="302"/>
    <cellStyle name="Percent 5" xfId="303"/>
    <cellStyle name="Title 2" xfId="304"/>
    <cellStyle name="Title 2 2" xfId="305"/>
    <cellStyle name="Title 3" xfId="306"/>
    <cellStyle name="Title 4" xfId="307"/>
    <cellStyle name="Total 2" xfId="308"/>
    <cellStyle name="Total 2 2" xfId="309"/>
    <cellStyle name="Total 3" xfId="310"/>
    <cellStyle name="Total 3 2" xfId="311"/>
    <cellStyle name="Total 4" xfId="312"/>
    <cellStyle name="Total 4 2" xfId="313"/>
    <cellStyle name="Warning Text 2" xfId="314"/>
    <cellStyle name="Warning Text 2 2" xfId="315"/>
    <cellStyle name="Warning Text 3" xfId="316"/>
    <cellStyle name="Warning Text 4" xfId="3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L95"/>
  <sheetViews>
    <sheetView topLeftCell="A65" zoomScaleNormal="100" zoomScalePageLayoutView="80" workbookViewId="0">
      <selection activeCell="K79" sqref="K79"/>
    </sheetView>
  </sheetViews>
  <sheetFormatPr defaultColWidth="7.42578125" defaultRowHeight="12.75" x14ac:dyDescent="0.2"/>
  <cols>
    <col min="1" max="1" width="33.7109375" style="4" customWidth="1"/>
    <col min="2" max="2" width="13.42578125" style="4" customWidth="1"/>
    <col min="3" max="3" width="15.7109375" style="4" customWidth="1"/>
    <col min="4" max="4" width="22.28515625" style="4" customWidth="1"/>
    <col min="5" max="5" width="20.140625" style="4" customWidth="1"/>
    <col min="6" max="6" width="33" style="1" customWidth="1"/>
    <col min="7" max="16384" width="7.42578125" style="1"/>
  </cols>
  <sheetData>
    <row r="1" spans="1:9" ht="23.25" customHeight="1" x14ac:dyDescent="0.3">
      <c r="A1" s="133" t="s">
        <v>59</v>
      </c>
      <c r="B1" s="134"/>
      <c r="C1" s="134"/>
      <c r="D1" s="135"/>
      <c r="E1" s="135"/>
      <c r="F1" s="1" t="s">
        <v>129</v>
      </c>
    </row>
    <row r="2" spans="1:9" ht="18.75" x14ac:dyDescent="0.3">
      <c r="A2" s="133" t="s">
        <v>0</v>
      </c>
      <c r="B2" s="134"/>
      <c r="C2" s="134"/>
      <c r="D2" s="135"/>
      <c r="E2" s="135"/>
    </row>
    <row r="3" spans="1:9" ht="18.75" x14ac:dyDescent="0.3">
      <c r="A3" s="133" t="s">
        <v>60</v>
      </c>
      <c r="B3" s="133"/>
      <c r="C3" s="133"/>
      <c r="D3" s="133"/>
      <c r="E3" s="133"/>
    </row>
    <row r="4" spans="1:9" ht="20.25" customHeight="1" x14ac:dyDescent="0.3">
      <c r="A4" s="136"/>
      <c r="B4" s="137"/>
      <c r="C4" s="137"/>
      <c r="D4" s="138"/>
      <c r="E4" s="138"/>
    </row>
    <row r="5" spans="1:9" ht="15" x14ac:dyDescent="0.25">
      <c r="A5" s="139" t="s">
        <v>61</v>
      </c>
      <c r="B5" s="140"/>
      <c r="C5" s="9">
        <v>9492</v>
      </c>
      <c r="D5" s="141"/>
      <c r="E5" s="141"/>
    </row>
    <row r="6" spans="1:9" ht="15" x14ac:dyDescent="0.25">
      <c r="A6" s="10" t="s">
        <v>1</v>
      </c>
      <c r="B6" s="10"/>
      <c r="C6" s="9">
        <v>3072</v>
      </c>
      <c r="D6" s="132"/>
      <c r="E6" s="132"/>
    </row>
    <row r="7" spans="1:9" ht="15" x14ac:dyDescent="0.25">
      <c r="A7" s="10" t="s">
        <v>2</v>
      </c>
      <c r="B7" s="10"/>
      <c r="C7" s="9">
        <v>8395</v>
      </c>
      <c r="D7" s="11"/>
      <c r="E7" s="12"/>
    </row>
    <row r="8" spans="1:9" ht="15" x14ac:dyDescent="0.25">
      <c r="A8" s="10"/>
      <c r="B8" s="10"/>
      <c r="C8" s="13"/>
      <c r="D8" s="11"/>
      <c r="E8" s="12"/>
    </row>
    <row r="9" spans="1:9" ht="15" x14ac:dyDescent="0.25">
      <c r="A9" s="10"/>
      <c r="B9" s="10"/>
      <c r="C9" s="13"/>
      <c r="D9" s="11"/>
      <c r="E9" s="12"/>
    </row>
    <row r="10" spans="1:9" ht="31.5" customHeight="1" x14ac:dyDescent="0.2">
      <c r="A10" s="14" t="s">
        <v>3</v>
      </c>
      <c r="B10" s="14"/>
      <c r="C10" s="15" t="s">
        <v>4</v>
      </c>
      <c r="D10" s="16" t="s">
        <v>6</v>
      </c>
      <c r="E10" s="17" t="s">
        <v>5</v>
      </c>
    </row>
    <row r="11" spans="1:9" ht="16.5" customHeight="1" x14ac:dyDescent="0.2">
      <c r="A11" s="14" t="s">
        <v>7</v>
      </c>
      <c r="B11" s="18" t="s">
        <v>8</v>
      </c>
      <c r="C11" s="18" t="s">
        <v>9</v>
      </c>
      <c r="D11" s="16" t="s">
        <v>10</v>
      </c>
      <c r="E11" s="17" t="s">
        <v>11</v>
      </c>
    </row>
    <row r="12" spans="1:9" ht="12.75" customHeight="1" x14ac:dyDescent="0.25">
      <c r="A12" s="19" t="s">
        <v>12</v>
      </c>
      <c r="B12" s="20">
        <v>1.34</v>
      </c>
      <c r="C12" s="21"/>
      <c r="D12" s="22">
        <f t="shared" ref="D12:D29" si="0">$C$5*B12</f>
        <v>12719.28</v>
      </c>
      <c r="E12" s="23">
        <f>C12*D12</f>
        <v>0</v>
      </c>
      <c r="G12"/>
      <c r="H12" s="1">
        <v>165</v>
      </c>
      <c r="I12"/>
    </row>
    <row r="13" spans="1:9" ht="12.75" customHeight="1" x14ac:dyDescent="0.25">
      <c r="A13" s="19" t="s">
        <v>13</v>
      </c>
      <c r="B13" s="20">
        <v>1.3</v>
      </c>
      <c r="C13" s="21"/>
      <c r="D13" s="22">
        <f t="shared" si="0"/>
        <v>12339.6</v>
      </c>
      <c r="E13" s="23">
        <f t="shared" ref="E13:E29" si="1">C13*D13</f>
        <v>0</v>
      </c>
      <c r="G13"/>
      <c r="I13"/>
    </row>
    <row r="14" spans="1:9" ht="12.75" customHeight="1" x14ac:dyDescent="0.25">
      <c r="A14" s="19" t="s">
        <v>14</v>
      </c>
      <c r="B14" s="20">
        <v>1.3</v>
      </c>
      <c r="C14" s="21"/>
      <c r="D14" s="22">
        <f t="shared" si="0"/>
        <v>12339.6</v>
      </c>
      <c r="E14" s="23">
        <f t="shared" si="1"/>
        <v>0</v>
      </c>
      <c r="G14"/>
      <c r="I14"/>
    </row>
    <row r="15" spans="1:9" ht="12.75" customHeight="1" x14ac:dyDescent="0.25">
      <c r="A15" s="19" t="s">
        <v>15</v>
      </c>
      <c r="B15" s="20">
        <v>1</v>
      </c>
      <c r="C15" s="21"/>
      <c r="D15" s="22">
        <f t="shared" si="0"/>
        <v>9492</v>
      </c>
      <c r="E15" s="23">
        <f t="shared" si="1"/>
        <v>0</v>
      </c>
      <c r="G15"/>
      <c r="I15"/>
    </row>
    <row r="16" spans="1:9" ht="12.75" customHeight="1" x14ac:dyDescent="0.25">
      <c r="A16" s="19" t="s">
        <v>16</v>
      </c>
      <c r="B16" s="20">
        <v>1</v>
      </c>
      <c r="C16" s="21"/>
      <c r="D16" s="22">
        <f t="shared" si="0"/>
        <v>9492</v>
      </c>
      <c r="E16" s="23">
        <f t="shared" si="1"/>
        <v>0</v>
      </c>
      <c r="G16"/>
      <c r="I16"/>
    </row>
    <row r="17" spans="1:12" ht="12.75" customHeight="1" x14ac:dyDescent="0.25">
      <c r="A17" s="19" t="s">
        <v>17</v>
      </c>
      <c r="B17" s="20">
        <v>1</v>
      </c>
      <c r="C17" s="21"/>
      <c r="D17" s="22">
        <f t="shared" si="0"/>
        <v>9492</v>
      </c>
      <c r="E17" s="23">
        <f t="shared" si="1"/>
        <v>0</v>
      </c>
      <c r="G17"/>
      <c r="I17"/>
    </row>
    <row r="18" spans="1:12" ht="12.75" customHeight="1" x14ac:dyDescent="0.25">
      <c r="A18" s="19" t="s">
        <v>18</v>
      </c>
      <c r="B18" s="20">
        <v>1</v>
      </c>
      <c r="C18" s="21"/>
      <c r="D18" s="22">
        <f t="shared" si="0"/>
        <v>9492</v>
      </c>
      <c r="E18" s="23">
        <f t="shared" si="1"/>
        <v>0</v>
      </c>
      <c r="G18"/>
      <c r="I18"/>
    </row>
    <row r="19" spans="1:12" ht="12.75" customHeight="1" x14ac:dyDescent="0.25">
      <c r="A19" s="19" t="s">
        <v>19</v>
      </c>
      <c r="B19" s="20">
        <v>1</v>
      </c>
      <c r="C19" s="21"/>
      <c r="D19" s="22">
        <f t="shared" si="0"/>
        <v>9492</v>
      </c>
      <c r="E19" s="23">
        <f t="shared" si="1"/>
        <v>0</v>
      </c>
      <c r="G19"/>
      <c r="I19"/>
    </row>
    <row r="20" spans="1:12" ht="12.75" customHeight="1" x14ac:dyDescent="0.25">
      <c r="A20" s="24" t="s">
        <v>20</v>
      </c>
      <c r="B20" s="20">
        <v>1.08</v>
      </c>
      <c r="C20" s="21"/>
      <c r="D20" s="22">
        <f t="shared" si="0"/>
        <v>10251.36</v>
      </c>
      <c r="E20" s="23">
        <f t="shared" si="1"/>
        <v>0</v>
      </c>
      <c r="G20"/>
      <c r="I20"/>
    </row>
    <row r="21" spans="1:12" ht="12.75" customHeight="1" x14ac:dyDescent="0.25">
      <c r="A21" s="24" t="s">
        <v>21</v>
      </c>
      <c r="B21" s="20">
        <v>1.08</v>
      </c>
      <c r="C21" s="21"/>
      <c r="D21" s="22">
        <f t="shared" si="0"/>
        <v>10251.36</v>
      </c>
      <c r="E21" s="23">
        <f t="shared" si="1"/>
        <v>0</v>
      </c>
      <c r="G21"/>
      <c r="I21"/>
    </row>
    <row r="22" spans="1:12" ht="12.75" customHeight="1" x14ac:dyDescent="0.25">
      <c r="A22" s="24" t="s">
        <v>22</v>
      </c>
      <c r="B22" s="20">
        <v>1.08</v>
      </c>
      <c r="C22" s="21"/>
      <c r="D22" s="22">
        <f t="shared" si="0"/>
        <v>10251.36</v>
      </c>
      <c r="E22" s="23">
        <f t="shared" si="1"/>
        <v>0</v>
      </c>
      <c r="G22"/>
      <c r="I22"/>
    </row>
    <row r="23" spans="1:12" ht="12.75" customHeight="1" x14ac:dyDescent="0.25">
      <c r="A23" s="19" t="s">
        <v>23</v>
      </c>
      <c r="B23" s="20">
        <v>1.22</v>
      </c>
      <c r="C23" s="97"/>
      <c r="D23" s="22">
        <f t="shared" si="0"/>
        <v>11580.24</v>
      </c>
      <c r="E23" s="23">
        <f t="shared" si="1"/>
        <v>0</v>
      </c>
      <c r="G23"/>
      <c r="I23"/>
    </row>
    <row r="24" spans="1:12" ht="12.75" customHeight="1" x14ac:dyDescent="0.25">
      <c r="A24" s="19" t="s">
        <v>24</v>
      </c>
      <c r="B24" s="20">
        <v>1.22</v>
      </c>
      <c r="C24" s="97"/>
      <c r="D24" s="22">
        <f t="shared" si="0"/>
        <v>11580.24</v>
      </c>
      <c r="E24" s="23">
        <f t="shared" si="1"/>
        <v>0</v>
      </c>
      <c r="G24"/>
      <c r="I24"/>
    </row>
    <row r="25" spans="1:12" ht="12.75" customHeight="1" x14ac:dyDescent="0.25">
      <c r="A25" s="19" t="s">
        <v>25</v>
      </c>
      <c r="B25" s="20">
        <v>1.22</v>
      </c>
      <c r="C25" s="97"/>
      <c r="D25" s="22">
        <f t="shared" si="0"/>
        <v>11580.24</v>
      </c>
      <c r="E25" s="23">
        <f t="shared" si="1"/>
        <v>0</v>
      </c>
      <c r="G25"/>
      <c r="I25"/>
    </row>
    <row r="26" spans="1:12" ht="12.75" customHeight="1" x14ac:dyDescent="0.25">
      <c r="A26" s="19" t="s">
        <v>26</v>
      </c>
      <c r="B26" s="20">
        <v>1.22</v>
      </c>
      <c r="C26" s="97"/>
      <c r="D26" s="22">
        <f t="shared" si="0"/>
        <v>11580.24</v>
      </c>
      <c r="E26" s="23">
        <f t="shared" si="1"/>
        <v>0</v>
      </c>
      <c r="G26"/>
      <c r="I26"/>
    </row>
    <row r="27" spans="1:12" ht="12.75" customHeight="1" x14ac:dyDescent="0.25">
      <c r="A27" s="19" t="s">
        <v>27</v>
      </c>
      <c r="B27" s="20">
        <v>1.44</v>
      </c>
      <c r="C27" s="97">
        <v>200</v>
      </c>
      <c r="D27" s="22">
        <f t="shared" si="0"/>
        <v>13668.48</v>
      </c>
      <c r="E27" s="23">
        <f t="shared" si="1"/>
        <v>2733696</v>
      </c>
      <c r="F27" s="108"/>
      <c r="G27"/>
      <c r="I27"/>
    </row>
    <row r="28" spans="1:12" ht="12.75" customHeight="1" x14ac:dyDescent="0.25">
      <c r="A28" s="19" t="s">
        <v>28</v>
      </c>
      <c r="B28" s="20">
        <v>1.17</v>
      </c>
      <c r="C28" s="97"/>
      <c r="D28" s="22">
        <f t="shared" si="0"/>
        <v>11105.64</v>
      </c>
      <c r="E28" s="23">
        <f t="shared" si="1"/>
        <v>0</v>
      </c>
      <c r="G28"/>
      <c r="I28"/>
    </row>
    <row r="29" spans="1:12" ht="13.5" customHeight="1" x14ac:dyDescent="0.25">
      <c r="A29" s="24" t="s">
        <v>29</v>
      </c>
      <c r="B29" s="20">
        <v>0.89</v>
      </c>
      <c r="C29" s="97"/>
      <c r="D29" s="22">
        <f t="shared" si="0"/>
        <v>8447.880000000001</v>
      </c>
      <c r="E29" s="23">
        <f t="shared" si="1"/>
        <v>0</v>
      </c>
      <c r="G29"/>
      <c r="I29"/>
    </row>
    <row r="30" spans="1:12" ht="15" x14ac:dyDescent="0.25">
      <c r="A30" s="26" t="s">
        <v>67</v>
      </c>
      <c r="B30" s="27"/>
      <c r="C30" s="28">
        <f>SUM(C12:C29)</f>
        <v>200</v>
      </c>
      <c r="D30" s="29"/>
      <c r="E30" s="30">
        <f>SUM(E12:E29)</f>
        <v>2733696</v>
      </c>
      <c r="F30" s="108"/>
      <c r="G30"/>
      <c r="I30"/>
    </row>
    <row r="31" spans="1:12" ht="15" x14ac:dyDescent="0.25">
      <c r="A31" s="31"/>
      <c r="B31" s="32"/>
      <c r="C31" s="33"/>
      <c r="D31" s="11"/>
      <c r="E31" s="34"/>
    </row>
    <row r="32" spans="1:12" ht="20.25" customHeight="1" x14ac:dyDescent="0.2">
      <c r="A32" s="26" t="s">
        <v>30</v>
      </c>
      <c r="B32" s="18" t="s">
        <v>8</v>
      </c>
      <c r="C32" s="35" t="s">
        <v>31</v>
      </c>
      <c r="D32" s="16" t="s">
        <v>10</v>
      </c>
      <c r="E32" s="36" t="s">
        <v>11</v>
      </c>
      <c r="F32" s="108"/>
      <c r="I32" s="127">
        <f>(I33*J32)/J33</f>
        <v>9.6969696969696972</v>
      </c>
      <c r="J32" s="1">
        <v>8</v>
      </c>
      <c r="K32" s="127">
        <f>(K33*L32)/L33</f>
        <v>41.212121212121211</v>
      </c>
      <c r="L32" s="1">
        <v>34</v>
      </c>
    </row>
    <row r="33" spans="1:12" ht="20.25" customHeight="1" x14ac:dyDescent="0.25">
      <c r="A33" s="19" t="s">
        <v>32</v>
      </c>
      <c r="B33" s="37">
        <v>0.97</v>
      </c>
      <c r="C33" s="21">
        <v>5</v>
      </c>
      <c r="D33" s="38">
        <f>$C$5*B33</f>
        <v>9207.24</v>
      </c>
      <c r="E33" s="39">
        <f t="shared" ref="E33:E36" si="2">C33*D33</f>
        <v>46036.2</v>
      </c>
      <c r="I33" s="1">
        <v>200</v>
      </c>
      <c r="J33" s="1">
        <v>165</v>
      </c>
      <c r="K33" s="1">
        <v>200</v>
      </c>
      <c r="L33" s="1">
        <v>165</v>
      </c>
    </row>
    <row r="34" spans="1:12" ht="12.75" customHeight="1" x14ac:dyDescent="0.25">
      <c r="A34" s="19" t="s">
        <v>33</v>
      </c>
      <c r="B34" s="37">
        <v>1.2</v>
      </c>
      <c r="C34" s="21">
        <v>2</v>
      </c>
      <c r="D34" s="22">
        <f>$C$5*B34</f>
        <v>11390.4</v>
      </c>
      <c r="E34" s="39">
        <f t="shared" si="2"/>
        <v>22780.799999999999</v>
      </c>
    </row>
    <row r="35" spans="1:12" ht="12.75" customHeight="1" x14ac:dyDescent="0.25">
      <c r="A35" s="19" t="s">
        <v>34</v>
      </c>
      <c r="B35" s="37">
        <v>1.97</v>
      </c>
      <c r="C35" s="21">
        <v>2</v>
      </c>
      <c r="D35" s="22">
        <f>$C$5*B35</f>
        <v>18699.239999999998</v>
      </c>
      <c r="E35" s="39">
        <f t="shared" si="2"/>
        <v>37398.479999999996</v>
      </c>
    </row>
    <row r="36" spans="1:12" ht="12.75" customHeight="1" x14ac:dyDescent="0.25">
      <c r="A36" s="19" t="s">
        <v>35</v>
      </c>
      <c r="B36" s="37">
        <v>3.49</v>
      </c>
      <c r="C36" s="21">
        <v>1</v>
      </c>
      <c r="D36" s="22">
        <f>$C$5*B36</f>
        <v>33127.08</v>
      </c>
      <c r="E36" s="39">
        <f t="shared" si="2"/>
        <v>33127.08</v>
      </c>
    </row>
    <row r="37" spans="1:12" ht="13.5" customHeight="1" x14ac:dyDescent="0.2">
      <c r="A37" s="26" t="s">
        <v>66</v>
      </c>
      <c r="B37" s="40"/>
      <c r="C37" s="28">
        <f>SUM(C33:C36)</f>
        <v>10</v>
      </c>
      <c r="D37" s="41"/>
      <c r="E37" s="42">
        <f>SUM(E33:E36)</f>
        <v>139342.56</v>
      </c>
    </row>
    <row r="38" spans="1:12" ht="13.5" customHeight="1" x14ac:dyDescent="0.25">
      <c r="A38" s="11"/>
      <c r="B38" s="43"/>
      <c r="C38" s="33"/>
      <c r="D38" s="11"/>
      <c r="E38" s="34"/>
    </row>
    <row r="39" spans="1:12" ht="14.25" x14ac:dyDescent="0.2">
      <c r="A39" s="26" t="s">
        <v>68</v>
      </c>
      <c r="B39" s="83" t="s">
        <v>8</v>
      </c>
      <c r="C39" s="84" t="s">
        <v>31</v>
      </c>
      <c r="D39" s="85" t="s">
        <v>10</v>
      </c>
      <c r="E39" s="74" t="s">
        <v>11</v>
      </c>
    </row>
    <row r="40" spans="1:12" ht="12.75" customHeight="1" x14ac:dyDescent="0.25">
      <c r="A40" s="19" t="s">
        <v>36</v>
      </c>
      <c r="B40" s="44">
        <v>6.9000000000000006E-2</v>
      </c>
      <c r="C40" s="21">
        <f>C37</f>
        <v>10</v>
      </c>
      <c r="D40" s="22">
        <f>$C$5*B40</f>
        <v>654.94800000000009</v>
      </c>
      <c r="E40" s="23">
        <f t="shared" ref="E40:E41" si="3">C40*D40</f>
        <v>6549.4800000000014</v>
      </c>
    </row>
    <row r="41" spans="1:12" ht="13.5" customHeight="1" x14ac:dyDescent="0.25">
      <c r="A41" s="19" t="s">
        <v>37</v>
      </c>
      <c r="B41" s="44">
        <v>8.8999999999999996E-2</v>
      </c>
      <c r="C41" s="21">
        <f>C37</f>
        <v>10</v>
      </c>
      <c r="D41" s="22">
        <f>$C$5*B41</f>
        <v>844.78800000000001</v>
      </c>
      <c r="E41" s="23">
        <f t="shared" si="3"/>
        <v>8447.880000000001</v>
      </c>
    </row>
    <row r="42" spans="1:12" ht="15" x14ac:dyDescent="0.25">
      <c r="A42" s="26" t="s">
        <v>38</v>
      </c>
      <c r="B42" s="27"/>
      <c r="C42" s="28">
        <f>C41</f>
        <v>10</v>
      </c>
      <c r="D42" s="41"/>
      <c r="E42" s="42">
        <f>SUM(E40:E41)</f>
        <v>14997.360000000002</v>
      </c>
    </row>
    <row r="43" spans="1:12" ht="15" x14ac:dyDescent="0.25">
      <c r="A43" s="45"/>
      <c r="B43" s="43"/>
      <c r="C43" s="33"/>
      <c r="D43" s="11"/>
      <c r="E43" s="46"/>
    </row>
    <row r="44" spans="1:12" ht="22.5" customHeight="1" x14ac:dyDescent="0.2">
      <c r="A44" s="26" t="s">
        <v>39</v>
      </c>
      <c r="B44" s="18" t="s">
        <v>8</v>
      </c>
      <c r="C44" s="35" t="s">
        <v>31</v>
      </c>
      <c r="D44" s="16" t="s">
        <v>10</v>
      </c>
      <c r="E44" s="47" t="s">
        <v>11</v>
      </c>
    </row>
    <row r="45" spans="1:12" ht="21.75" customHeight="1" x14ac:dyDescent="0.25">
      <c r="A45" s="79" t="s">
        <v>63</v>
      </c>
      <c r="B45" s="80">
        <v>0.49</v>
      </c>
      <c r="C45" s="25">
        <v>41</v>
      </c>
      <c r="D45" s="81">
        <f>$C$5*B45</f>
        <v>4651.08</v>
      </c>
      <c r="E45" s="82">
        <f t="shared" ref="E45" si="4">C45*D45</f>
        <v>190694.28</v>
      </c>
    </row>
    <row r="46" spans="1:12" ht="21.75" customHeight="1" x14ac:dyDescent="0.2">
      <c r="A46" s="26" t="s">
        <v>40</v>
      </c>
      <c r="B46" s="40"/>
      <c r="C46" s="28">
        <f>C45</f>
        <v>41</v>
      </c>
      <c r="D46" s="41"/>
      <c r="E46" s="30">
        <f>E45</f>
        <v>190694.28</v>
      </c>
    </row>
    <row r="47" spans="1:12" ht="15" x14ac:dyDescent="0.25">
      <c r="A47" s="11"/>
      <c r="B47" s="43"/>
      <c r="C47" s="33"/>
      <c r="D47" s="11"/>
      <c r="E47" s="46"/>
    </row>
    <row r="48" spans="1:12" ht="12.75" customHeight="1" x14ac:dyDescent="0.2">
      <c r="A48" s="26" t="s">
        <v>41</v>
      </c>
      <c r="B48" s="18" t="s">
        <v>8</v>
      </c>
      <c r="C48" s="35" t="s">
        <v>31</v>
      </c>
      <c r="D48" s="16" t="s">
        <v>10</v>
      </c>
      <c r="E48" s="47" t="s">
        <v>11</v>
      </c>
    </row>
    <row r="49" spans="1:5" ht="12.75" customHeight="1" x14ac:dyDescent="0.25">
      <c r="A49" s="19" t="s">
        <v>42</v>
      </c>
      <c r="B49" s="44">
        <v>0.36799999999999999</v>
      </c>
      <c r="C49" s="48"/>
      <c r="D49" s="22">
        <f>$C$5*B49</f>
        <v>3493.056</v>
      </c>
      <c r="E49" s="23">
        <f t="shared" ref="E49:E52" si="5">C49*D49</f>
        <v>0</v>
      </c>
    </row>
    <row r="50" spans="1:5" ht="12.75" customHeight="1" x14ac:dyDescent="0.25">
      <c r="A50" s="19" t="s">
        <v>43</v>
      </c>
      <c r="B50" s="44">
        <v>1.337</v>
      </c>
      <c r="C50" s="48"/>
      <c r="D50" s="22">
        <f>$C$5*B50</f>
        <v>12690.804</v>
      </c>
      <c r="E50" s="23">
        <f t="shared" si="5"/>
        <v>0</v>
      </c>
    </row>
    <row r="51" spans="1:5" ht="12.75" customHeight="1" x14ac:dyDescent="0.25">
      <c r="A51" s="19" t="s">
        <v>44</v>
      </c>
      <c r="B51" s="44">
        <v>2.8906844106463878</v>
      </c>
      <c r="C51" s="48"/>
      <c r="D51" s="22">
        <f>$C$5*B51</f>
        <v>27438.376425855513</v>
      </c>
      <c r="E51" s="23">
        <f t="shared" si="5"/>
        <v>0</v>
      </c>
    </row>
    <row r="52" spans="1:5" ht="12.75" customHeight="1" x14ac:dyDescent="0.25">
      <c r="A52" s="19" t="s">
        <v>45</v>
      </c>
      <c r="B52" s="44">
        <v>2.8740000000000001</v>
      </c>
      <c r="C52" s="48"/>
      <c r="D52" s="22">
        <f>$C$5*B52</f>
        <v>27280.008000000002</v>
      </c>
      <c r="E52" s="23">
        <f t="shared" si="5"/>
        <v>0</v>
      </c>
    </row>
    <row r="53" spans="1:5" ht="13.5" customHeight="1" x14ac:dyDescent="0.2">
      <c r="A53" s="26" t="s">
        <v>65</v>
      </c>
      <c r="B53" s="49"/>
      <c r="C53" s="93">
        <f>SUM(C49:C52)</f>
        <v>0</v>
      </c>
      <c r="D53" s="26"/>
      <c r="E53" s="30">
        <f>SUM(E49:E52)</f>
        <v>0</v>
      </c>
    </row>
    <row r="54" spans="1:5" ht="13.5" customHeight="1" x14ac:dyDescent="0.25">
      <c r="A54" s="31"/>
      <c r="B54" s="50"/>
      <c r="C54" s="51"/>
      <c r="D54" s="11"/>
      <c r="E54" s="46"/>
    </row>
    <row r="55" spans="1:5" ht="28.5" x14ac:dyDescent="0.2">
      <c r="A55" s="14" t="s">
        <v>46</v>
      </c>
      <c r="B55" s="18" t="s">
        <v>8</v>
      </c>
      <c r="C55" s="35" t="s">
        <v>31</v>
      </c>
      <c r="D55" s="16" t="s">
        <v>10</v>
      </c>
      <c r="E55" s="47" t="s">
        <v>11</v>
      </c>
    </row>
    <row r="56" spans="1:5" ht="13.5" customHeight="1" x14ac:dyDescent="0.25">
      <c r="A56" s="79" t="s">
        <v>47</v>
      </c>
      <c r="B56" s="94">
        <v>0.66800000000000004</v>
      </c>
      <c r="C56" s="25">
        <v>0</v>
      </c>
      <c r="D56" s="81">
        <f>$C$5*B56</f>
        <v>6340.6559999999999</v>
      </c>
      <c r="E56" s="82">
        <f t="shared" ref="E56" si="6">C56*D56</f>
        <v>0</v>
      </c>
    </row>
    <row r="57" spans="1:5" ht="13.5" customHeight="1" x14ac:dyDescent="0.2">
      <c r="A57" s="26" t="s">
        <v>64</v>
      </c>
      <c r="B57" s="40"/>
      <c r="C57" s="28">
        <f>C56</f>
        <v>0</v>
      </c>
      <c r="D57" s="41"/>
      <c r="E57" s="30">
        <f>E56</f>
        <v>0</v>
      </c>
    </row>
    <row r="58" spans="1:5" ht="13.5" customHeight="1" x14ac:dyDescent="0.25">
      <c r="A58" s="11"/>
      <c r="B58" s="50"/>
      <c r="C58" s="52"/>
      <c r="D58" s="11"/>
      <c r="E58" s="46"/>
    </row>
    <row r="59" spans="1:5" ht="12.75" customHeight="1" x14ac:dyDescent="0.2">
      <c r="A59" s="26" t="s">
        <v>48</v>
      </c>
      <c r="B59" s="18" t="s">
        <v>8</v>
      </c>
      <c r="C59" s="35" t="s">
        <v>31</v>
      </c>
      <c r="D59" s="16" t="s">
        <v>10</v>
      </c>
      <c r="E59" s="47" t="s">
        <v>11</v>
      </c>
    </row>
    <row r="60" spans="1:5" ht="13.5" customHeight="1" x14ac:dyDescent="0.25">
      <c r="A60" s="79" t="s">
        <v>48</v>
      </c>
      <c r="B60" s="80">
        <v>1.67</v>
      </c>
      <c r="C60" s="25"/>
      <c r="D60" s="81">
        <f>$C$5*B60</f>
        <v>15851.64</v>
      </c>
      <c r="E60" s="82">
        <f t="shared" ref="E60" si="7">C60*D60</f>
        <v>0</v>
      </c>
    </row>
    <row r="61" spans="1:5" ht="13.5" customHeight="1" x14ac:dyDescent="0.2">
      <c r="A61" s="26" t="s">
        <v>69</v>
      </c>
      <c r="B61" s="40"/>
      <c r="C61" s="89">
        <f>C60</f>
        <v>0</v>
      </c>
      <c r="D61" s="41"/>
      <c r="E61" s="30">
        <f>E60</f>
        <v>0</v>
      </c>
    </row>
    <row r="62" spans="1:5" ht="15" x14ac:dyDescent="0.25">
      <c r="A62" s="11"/>
      <c r="B62" s="50"/>
      <c r="C62" s="53"/>
      <c r="D62" s="11"/>
      <c r="E62" s="46"/>
    </row>
    <row r="63" spans="1:5" ht="15.75" customHeight="1" x14ac:dyDescent="0.2">
      <c r="A63" s="26" t="s">
        <v>70</v>
      </c>
      <c r="B63" s="18" t="s">
        <v>8</v>
      </c>
      <c r="C63" s="35" t="s">
        <v>31</v>
      </c>
      <c r="D63" s="16" t="s">
        <v>10</v>
      </c>
      <c r="E63" s="86" t="s">
        <v>11</v>
      </c>
    </row>
    <row r="64" spans="1:5" ht="15" x14ac:dyDescent="0.25">
      <c r="A64" s="79" t="s">
        <v>71</v>
      </c>
      <c r="B64" s="95">
        <v>0.219</v>
      </c>
      <c r="C64" s="21"/>
      <c r="D64" s="81">
        <f>$C$5*B64</f>
        <v>2078.748</v>
      </c>
      <c r="E64" s="87">
        <f t="shared" ref="E64" si="8">C64*D64</f>
        <v>0</v>
      </c>
    </row>
    <row r="65" spans="1:6" ht="14.25" x14ac:dyDescent="0.2">
      <c r="A65" s="26" t="s">
        <v>72</v>
      </c>
      <c r="B65" s="49"/>
      <c r="C65" s="28">
        <f>C64</f>
        <v>0</v>
      </c>
      <c r="D65" s="54"/>
      <c r="E65" s="88">
        <f>E64</f>
        <v>0</v>
      </c>
    </row>
    <row r="66" spans="1:6" ht="15" x14ac:dyDescent="0.25">
      <c r="A66" s="55"/>
      <c r="B66" s="56"/>
      <c r="C66" s="57"/>
      <c r="D66" s="58"/>
      <c r="E66" s="59"/>
    </row>
    <row r="67" spans="1:6" ht="14.25" x14ac:dyDescent="0.2">
      <c r="A67" s="26" t="s">
        <v>49</v>
      </c>
      <c r="B67" s="18" t="s">
        <v>8</v>
      </c>
      <c r="C67" s="35" t="s">
        <v>31</v>
      </c>
      <c r="D67" s="16" t="s">
        <v>10</v>
      </c>
      <c r="E67" s="47" t="s">
        <v>11</v>
      </c>
    </row>
    <row r="68" spans="1:6" ht="12.75" customHeight="1" x14ac:dyDescent="0.25">
      <c r="A68" s="19" t="s">
        <v>50</v>
      </c>
      <c r="B68" s="44">
        <v>6.3E-2</v>
      </c>
      <c r="C68" s="96"/>
      <c r="D68" s="22">
        <f>$C$5*B68</f>
        <v>597.99599999999998</v>
      </c>
      <c r="E68" s="23">
        <f>C68*D68</f>
        <v>0</v>
      </c>
    </row>
    <row r="69" spans="1:6" ht="12.75" customHeight="1" x14ac:dyDescent="0.25">
      <c r="A69" s="19" t="s">
        <v>51</v>
      </c>
      <c r="B69" s="44">
        <v>0.22700000000000001</v>
      </c>
      <c r="C69" s="96"/>
      <c r="D69" s="22">
        <f t="shared" ref="D69:D71" si="9">$C$5*B69</f>
        <v>2154.6840000000002</v>
      </c>
      <c r="E69" s="23">
        <f>C69*D69</f>
        <v>0</v>
      </c>
    </row>
    <row r="70" spans="1:6" ht="12.75" customHeight="1" x14ac:dyDescent="0.25">
      <c r="A70" s="19" t="s">
        <v>52</v>
      </c>
      <c r="B70" s="44">
        <v>0.49099999999999999</v>
      </c>
      <c r="C70" s="96"/>
      <c r="D70" s="22">
        <f t="shared" si="9"/>
        <v>4660.5720000000001</v>
      </c>
      <c r="E70" s="23">
        <f>C70*D70</f>
        <v>0</v>
      </c>
    </row>
    <row r="71" spans="1:6" ht="12.75" customHeight="1" x14ac:dyDescent="0.25">
      <c r="A71" s="19" t="s">
        <v>53</v>
      </c>
      <c r="B71" s="44">
        <v>0.48899999999999999</v>
      </c>
      <c r="C71" s="96"/>
      <c r="D71" s="22">
        <f t="shared" si="9"/>
        <v>4641.5879999999997</v>
      </c>
      <c r="E71" s="23">
        <f>C71*D71</f>
        <v>0</v>
      </c>
    </row>
    <row r="72" spans="1:6" ht="14.25" customHeight="1" x14ac:dyDescent="0.2">
      <c r="A72" s="26" t="s">
        <v>73</v>
      </c>
      <c r="B72" s="49"/>
      <c r="C72" s="28">
        <f>SUM(C68:C71)</f>
        <v>0</v>
      </c>
      <c r="D72" s="41"/>
      <c r="E72" s="30">
        <f>SUM(E68:E71)</f>
        <v>0</v>
      </c>
    </row>
    <row r="73" spans="1:6" ht="15.75" thickBot="1" x14ac:dyDescent="0.3">
      <c r="A73" s="60"/>
      <c r="B73" s="61"/>
      <c r="C73" s="62"/>
      <c r="D73" s="63"/>
      <c r="E73" s="64"/>
    </row>
    <row r="74" spans="1:6" ht="15.75" thickBot="1" x14ac:dyDescent="0.3">
      <c r="A74" s="65" t="s">
        <v>54</v>
      </c>
      <c r="B74" s="66"/>
      <c r="C74" s="67"/>
      <c r="D74" s="66"/>
      <c r="E74" s="68">
        <f>E30+E37+E42+E46+E53+E57+E61+E65+E72+E83</f>
        <v>3345145.8</v>
      </c>
    </row>
    <row r="75" spans="1:6" ht="15" x14ac:dyDescent="0.25">
      <c r="A75" s="55"/>
      <c r="B75" s="69"/>
      <c r="C75" s="33"/>
      <c r="D75" s="11"/>
      <c r="E75" s="46"/>
    </row>
    <row r="76" spans="1:6" ht="15" x14ac:dyDescent="0.25">
      <c r="A76" s="26" t="s">
        <v>55</v>
      </c>
      <c r="B76" s="70"/>
      <c r="C76" s="71"/>
      <c r="D76" s="29"/>
      <c r="E76" s="72"/>
    </row>
    <row r="77" spans="1:6" ht="21" customHeight="1" x14ac:dyDescent="0.25">
      <c r="A77" s="19" t="s">
        <v>56</v>
      </c>
      <c r="B77" s="19"/>
      <c r="C77" s="21">
        <f>C30-C78</f>
        <v>200</v>
      </c>
      <c r="D77" s="73">
        <f>C6</f>
        <v>3072</v>
      </c>
      <c r="E77" s="23">
        <f>C77*D77</f>
        <v>614400</v>
      </c>
    </row>
    <row r="78" spans="1:6" ht="15" x14ac:dyDescent="0.25">
      <c r="A78" s="19" t="s">
        <v>57</v>
      </c>
      <c r="B78" s="19"/>
      <c r="C78" s="21">
        <f>C61</f>
        <v>0</v>
      </c>
      <c r="D78" s="73">
        <f>C7</f>
        <v>8395</v>
      </c>
      <c r="E78" s="23">
        <f>C78*D78</f>
        <v>0</v>
      </c>
    </row>
    <row r="79" spans="1:6" ht="14.25" x14ac:dyDescent="0.2">
      <c r="A79" s="92" t="s">
        <v>58</v>
      </c>
      <c r="B79" s="90"/>
      <c r="C79" s="90"/>
      <c r="D79" s="91"/>
      <c r="E79" s="42">
        <f>E77+E78</f>
        <v>614400</v>
      </c>
    </row>
    <row r="80" spans="1:6" ht="15.75" thickBot="1" x14ac:dyDescent="0.3">
      <c r="A80" s="75"/>
      <c r="B80" s="76"/>
      <c r="C80" s="76"/>
      <c r="D80" s="76"/>
      <c r="E80" s="77"/>
      <c r="F80" s="111" t="s">
        <v>130</v>
      </c>
    </row>
    <row r="81" spans="1:7" ht="15" thickBot="1" x14ac:dyDescent="0.25">
      <c r="A81" s="130" t="s">
        <v>62</v>
      </c>
      <c r="B81" s="131"/>
      <c r="C81" s="131"/>
      <c r="D81" s="131"/>
      <c r="E81" s="78">
        <f>SUM(E74+E79)</f>
        <v>3959545.8</v>
      </c>
      <c r="F81" s="110">
        <f>E81+F32</f>
        <v>3959545.8</v>
      </c>
    </row>
    <row r="83" spans="1:7" ht="15.75" x14ac:dyDescent="0.25">
      <c r="A83" s="3" t="s">
        <v>128</v>
      </c>
      <c r="B83" s="4">
        <v>0.17</v>
      </c>
      <c r="C83" s="4">
        <v>165</v>
      </c>
      <c r="D83" s="5">
        <f>B83*C83*C5</f>
        <v>266250.60000000003</v>
      </c>
      <c r="E83" s="6">
        <f>C83+D83</f>
        <v>266415.60000000003</v>
      </c>
      <c r="F83" s="1">
        <f>ROUND(B83*C27,0)</f>
        <v>34</v>
      </c>
      <c r="G83" s="1">
        <f>C83*F83</f>
        <v>5610</v>
      </c>
    </row>
    <row r="84" spans="1:7" ht="15.75" x14ac:dyDescent="0.25">
      <c r="D84" s="7"/>
      <c r="E84" s="5"/>
    </row>
    <row r="85" spans="1:7" ht="15.75" x14ac:dyDescent="0.25">
      <c r="D85" s="8"/>
      <c r="E85" s="5"/>
    </row>
    <row r="86" spans="1:7" ht="15.75" x14ac:dyDescent="0.25">
      <c r="D86" s="8"/>
      <c r="E86" s="5"/>
    </row>
    <row r="87" spans="1:7" ht="15.75" x14ac:dyDescent="0.25">
      <c r="D87" s="8"/>
      <c r="E87" s="5"/>
    </row>
    <row r="88" spans="1:7" ht="15.75" x14ac:dyDescent="0.25">
      <c r="D88" s="8"/>
      <c r="E88" s="5"/>
    </row>
    <row r="89" spans="1:7" x14ac:dyDescent="0.2">
      <c r="E89" s="2"/>
    </row>
    <row r="90" spans="1:7" x14ac:dyDescent="0.2">
      <c r="E90" s="2"/>
    </row>
    <row r="91" spans="1:7" x14ac:dyDescent="0.2">
      <c r="E91" s="2"/>
    </row>
    <row r="92" spans="1:7" x14ac:dyDescent="0.2">
      <c r="E92" s="2"/>
    </row>
    <row r="93" spans="1:7" x14ac:dyDescent="0.2">
      <c r="E93" s="2"/>
    </row>
    <row r="94" spans="1:7" x14ac:dyDescent="0.2">
      <c r="E94" s="2"/>
    </row>
    <row r="95" spans="1:7" x14ac:dyDescent="0.2">
      <c r="E95" s="2"/>
    </row>
  </sheetData>
  <mergeCells count="8">
    <mergeCell ref="A81:D81"/>
    <mergeCell ref="D6:E6"/>
    <mergeCell ref="A1:E1"/>
    <mergeCell ref="A2:E2"/>
    <mergeCell ref="A3:E3"/>
    <mergeCell ref="A4:E4"/>
    <mergeCell ref="A5:B5"/>
    <mergeCell ref="D5:E5"/>
  </mergeCells>
  <printOptions horizontalCentered="1" verticalCentered="1"/>
  <pageMargins left="0" right="0" top="0.75" bottom="0.75" header="0.3" footer="0.3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/>
  </sheetViews>
  <sheetFormatPr defaultRowHeight="15" x14ac:dyDescent="0.25"/>
  <cols>
    <col min="1" max="1" width="71.42578125" bestFit="1" customWidth="1"/>
    <col min="2" max="2" width="21.28515625" customWidth="1"/>
    <col min="5" max="5" width="14.28515625" bestFit="1" customWidth="1"/>
  </cols>
  <sheetData>
    <row r="1" spans="1:5" ht="21" x14ac:dyDescent="0.35">
      <c r="A1" s="125" t="s">
        <v>132</v>
      </c>
    </row>
    <row r="4" spans="1:5" ht="15.75" x14ac:dyDescent="0.25">
      <c r="A4" s="98" t="s">
        <v>74</v>
      </c>
      <c r="B4" s="109"/>
    </row>
    <row r="5" spans="1:5" ht="15.75" x14ac:dyDescent="0.25">
      <c r="A5" s="98" t="s">
        <v>75</v>
      </c>
      <c r="B5" s="99"/>
    </row>
    <row r="6" spans="1:5" ht="18" x14ac:dyDescent="0.25">
      <c r="A6" s="98" t="s">
        <v>76</v>
      </c>
      <c r="B6" s="100">
        <f>'FY2015 System Total1'!E81</f>
        <v>3959545.8</v>
      </c>
    </row>
    <row r="7" spans="1:5" ht="15.75" x14ac:dyDescent="0.25">
      <c r="A7" s="98" t="s">
        <v>75</v>
      </c>
      <c r="B7" s="101">
        <f>SUM(B6)</f>
        <v>3959545.8</v>
      </c>
    </row>
    <row r="8" spans="1:5" ht="15.75" x14ac:dyDescent="0.25">
      <c r="A8" s="98" t="s">
        <v>77</v>
      </c>
      <c r="B8" s="99"/>
    </row>
    <row r="9" spans="1:5" ht="18" x14ac:dyDescent="0.25">
      <c r="A9" s="98" t="s">
        <v>78</v>
      </c>
      <c r="B9" s="102">
        <f>20000</f>
        <v>20000</v>
      </c>
    </row>
    <row r="10" spans="1:5" ht="15.75" x14ac:dyDescent="0.25">
      <c r="A10" s="98" t="s">
        <v>77</v>
      </c>
      <c r="B10" s="99">
        <f>SUM(B9)</f>
        <v>20000</v>
      </c>
    </row>
    <row r="11" spans="1:5" ht="15.75" x14ac:dyDescent="0.25">
      <c r="A11" s="98" t="s">
        <v>79</v>
      </c>
      <c r="B11" s="103">
        <f>B7+B10</f>
        <v>3979545.8</v>
      </c>
      <c r="E11" s="126"/>
    </row>
    <row r="12" spans="1:5" ht="15.75" x14ac:dyDescent="0.25">
      <c r="A12" s="98"/>
      <c r="B12" s="99"/>
    </row>
    <row r="13" spans="1:5" ht="15.75" x14ac:dyDescent="0.25">
      <c r="A13" s="98" t="s">
        <v>80</v>
      </c>
      <c r="B13" s="99"/>
    </row>
    <row r="14" spans="1:5" ht="15.75" x14ac:dyDescent="0.25">
      <c r="A14" s="98" t="s">
        <v>81</v>
      </c>
      <c r="B14" s="99"/>
    </row>
    <row r="15" spans="1:5" ht="15.75" x14ac:dyDescent="0.25">
      <c r="A15" s="98" t="s">
        <v>82</v>
      </c>
      <c r="B15" s="128">
        <v>1323257</v>
      </c>
    </row>
    <row r="16" spans="1:5" ht="15.75" x14ac:dyDescent="0.25">
      <c r="A16" s="98" t="s">
        <v>83</v>
      </c>
      <c r="B16" s="99">
        <f>B15*15%</f>
        <v>198488.55</v>
      </c>
    </row>
    <row r="17" spans="1:2" ht="15.75" x14ac:dyDescent="0.25">
      <c r="A17" s="98" t="s">
        <v>81</v>
      </c>
      <c r="B17" s="101">
        <f>SUM(B15:B16)</f>
        <v>1521745.55</v>
      </c>
    </row>
    <row r="18" spans="1:2" ht="15.75" x14ac:dyDescent="0.25">
      <c r="A18" s="98" t="s">
        <v>84</v>
      </c>
      <c r="B18" s="99"/>
    </row>
    <row r="19" spans="1:2" ht="15.75" x14ac:dyDescent="0.25">
      <c r="A19" s="98" t="s">
        <v>85</v>
      </c>
      <c r="B19" s="144">
        <v>65000</v>
      </c>
    </row>
    <row r="20" spans="1:2" ht="15.75" x14ac:dyDescent="0.25">
      <c r="A20" s="98" t="s">
        <v>86</v>
      </c>
      <c r="B20" s="143">
        <v>0</v>
      </c>
    </row>
    <row r="21" spans="1:2" ht="15.75" x14ac:dyDescent="0.25">
      <c r="A21" s="98" t="s">
        <v>84</v>
      </c>
      <c r="B21" s="143">
        <v>65000</v>
      </c>
    </row>
    <row r="22" spans="1:2" ht="15.75" x14ac:dyDescent="0.25">
      <c r="A22" s="98" t="s">
        <v>87</v>
      </c>
      <c r="B22" s="143"/>
    </row>
    <row r="23" spans="1:2" ht="15.75" x14ac:dyDescent="0.25">
      <c r="A23" s="98" t="s">
        <v>88</v>
      </c>
      <c r="B23" s="143">
        <v>20000</v>
      </c>
    </row>
    <row r="24" spans="1:2" ht="15.75" x14ac:dyDescent="0.25">
      <c r="A24" s="98" t="s">
        <v>89</v>
      </c>
      <c r="B24" s="143">
        <v>0</v>
      </c>
    </row>
    <row r="25" spans="1:2" ht="31.5" x14ac:dyDescent="0.25">
      <c r="A25" s="98" t="s">
        <v>90</v>
      </c>
      <c r="B25" s="147">
        <v>30000</v>
      </c>
    </row>
    <row r="26" spans="1:2" ht="15.75" x14ac:dyDescent="0.25">
      <c r="A26" s="98" t="s">
        <v>91</v>
      </c>
      <c r="B26" s="144">
        <v>10000</v>
      </c>
    </row>
    <row r="27" spans="1:2" ht="18" x14ac:dyDescent="0.25">
      <c r="A27" s="98" t="s">
        <v>92</v>
      </c>
      <c r="B27" s="142">
        <v>62000</v>
      </c>
    </row>
    <row r="28" spans="1:2" ht="15.75" x14ac:dyDescent="0.25">
      <c r="A28" s="98" t="s">
        <v>87</v>
      </c>
      <c r="B28" s="143">
        <f>SUM(B23:B27)</f>
        <v>122000</v>
      </c>
    </row>
    <row r="29" spans="1:2" ht="15.75" x14ac:dyDescent="0.25">
      <c r="A29" s="98" t="s">
        <v>93</v>
      </c>
      <c r="B29" s="99"/>
    </row>
    <row r="30" spans="1:2" ht="15.75" x14ac:dyDescent="0.25">
      <c r="A30" s="98" t="s">
        <v>131</v>
      </c>
      <c r="B30" s="129">
        <f>'FY2015 System Total1'!E79+700000</f>
        <v>1314400</v>
      </c>
    </row>
    <row r="31" spans="1:2" ht="15.75" x14ac:dyDescent="0.25">
      <c r="A31" s="98" t="s">
        <v>93</v>
      </c>
      <c r="B31" s="143">
        <f>SUM(B30)</f>
        <v>1314400</v>
      </c>
    </row>
    <row r="32" spans="1:2" ht="15.75" x14ac:dyDescent="0.25">
      <c r="A32" s="98" t="s">
        <v>94</v>
      </c>
      <c r="B32" s="143"/>
    </row>
    <row r="33" spans="1:2" ht="15.75" x14ac:dyDescent="0.25">
      <c r="A33" s="98" t="s">
        <v>95</v>
      </c>
      <c r="B33" s="143">
        <v>24000</v>
      </c>
    </row>
    <row r="34" spans="1:2" ht="31.5" x14ac:dyDescent="0.4">
      <c r="A34" s="98" t="s">
        <v>96</v>
      </c>
      <c r="B34" s="145">
        <v>50000</v>
      </c>
    </row>
    <row r="35" spans="1:2" ht="15.75" x14ac:dyDescent="0.25">
      <c r="A35" s="98" t="s">
        <v>94</v>
      </c>
      <c r="B35" s="143">
        <f>SUM(B33:B34)</f>
        <v>74000</v>
      </c>
    </row>
    <row r="36" spans="1:2" ht="15.75" x14ac:dyDescent="0.25">
      <c r="A36" s="98" t="s">
        <v>97</v>
      </c>
      <c r="B36" s="143"/>
    </row>
    <row r="37" spans="1:2" ht="15.75" x14ac:dyDescent="0.25">
      <c r="A37" s="98" t="s">
        <v>98</v>
      </c>
      <c r="B37" s="143">
        <v>0</v>
      </c>
    </row>
    <row r="38" spans="1:2" ht="15.75" x14ac:dyDescent="0.25">
      <c r="A38" s="98" t="s">
        <v>99</v>
      </c>
      <c r="B38" s="143">
        <v>4200</v>
      </c>
    </row>
    <row r="39" spans="1:2" ht="15.75" x14ac:dyDescent="0.25">
      <c r="A39" s="98" t="s">
        <v>100</v>
      </c>
      <c r="B39" s="143">
        <v>39595</v>
      </c>
    </row>
    <row r="40" spans="1:2" ht="15.75" x14ac:dyDescent="0.25">
      <c r="A40" s="98" t="s">
        <v>101</v>
      </c>
      <c r="B40" s="143">
        <v>22000</v>
      </c>
    </row>
    <row r="41" spans="1:2" ht="18" x14ac:dyDescent="0.25">
      <c r="A41" s="98" t="s">
        <v>102</v>
      </c>
      <c r="B41" s="142">
        <v>0</v>
      </c>
    </row>
    <row r="42" spans="1:2" ht="15.75" x14ac:dyDescent="0.25">
      <c r="A42" s="98" t="s">
        <v>97</v>
      </c>
      <c r="B42" s="143">
        <f>SUM(B37:B41)</f>
        <v>65795</v>
      </c>
    </row>
    <row r="43" spans="1:2" ht="15.75" x14ac:dyDescent="0.25">
      <c r="A43" s="98" t="s">
        <v>103</v>
      </c>
      <c r="B43" s="146"/>
    </row>
    <row r="44" spans="1:2" ht="15.75" x14ac:dyDescent="0.25">
      <c r="A44" s="98" t="s">
        <v>104</v>
      </c>
      <c r="B44" s="143">
        <v>7000</v>
      </c>
    </row>
    <row r="45" spans="1:2" ht="15.75" x14ac:dyDescent="0.25">
      <c r="A45" s="98" t="s">
        <v>105</v>
      </c>
      <c r="B45" s="143">
        <v>10000</v>
      </c>
    </row>
    <row r="46" spans="1:2" ht="15.75" x14ac:dyDescent="0.25">
      <c r="A46" s="98" t="s">
        <v>106</v>
      </c>
      <c r="B46" s="143">
        <v>46000</v>
      </c>
    </row>
    <row r="47" spans="1:2" ht="18" x14ac:dyDescent="0.25">
      <c r="A47" s="98" t="s">
        <v>107</v>
      </c>
      <c r="B47" s="142">
        <v>0</v>
      </c>
    </row>
    <row r="48" spans="1:2" ht="15.75" x14ac:dyDescent="0.25">
      <c r="A48" s="98" t="s">
        <v>103</v>
      </c>
      <c r="B48" s="99">
        <f>SUM(B44:B47)</f>
        <v>63000</v>
      </c>
    </row>
    <row r="49" spans="1:2" ht="15.75" x14ac:dyDescent="0.25">
      <c r="A49" s="98" t="s">
        <v>108</v>
      </c>
      <c r="B49" s="104"/>
    </row>
    <row r="50" spans="1:2" ht="18" x14ac:dyDescent="0.25">
      <c r="A50" s="98" t="s">
        <v>109</v>
      </c>
      <c r="B50" s="142">
        <v>126000</v>
      </c>
    </row>
    <row r="51" spans="1:2" ht="15.75" x14ac:dyDescent="0.25">
      <c r="A51" s="98" t="s">
        <v>108</v>
      </c>
      <c r="B51" s="143">
        <f>SUM(B50)</f>
        <v>126000</v>
      </c>
    </row>
    <row r="52" spans="1:2" ht="15.75" x14ac:dyDescent="0.25">
      <c r="A52" s="98" t="s">
        <v>110</v>
      </c>
      <c r="B52" s="144"/>
    </row>
    <row r="53" spans="1:2" ht="15.75" x14ac:dyDescent="0.25">
      <c r="A53" s="98" t="s">
        <v>111</v>
      </c>
      <c r="B53" s="143">
        <v>0</v>
      </c>
    </row>
    <row r="54" spans="1:2" ht="18" x14ac:dyDescent="0.25">
      <c r="A54" s="98" t="s">
        <v>112</v>
      </c>
      <c r="B54" s="142">
        <v>0</v>
      </c>
    </row>
    <row r="55" spans="1:2" ht="15.75" x14ac:dyDescent="0.25">
      <c r="A55" s="98" t="s">
        <v>110</v>
      </c>
      <c r="B55" s="143">
        <f>SUM(B53:B54)</f>
        <v>0</v>
      </c>
    </row>
    <row r="56" spans="1:2" ht="15.75" x14ac:dyDescent="0.25">
      <c r="A56" s="98" t="s">
        <v>113</v>
      </c>
      <c r="B56" s="144"/>
    </row>
    <row r="57" spans="1:2" ht="15.75" x14ac:dyDescent="0.25">
      <c r="A57" s="98" t="s">
        <v>114</v>
      </c>
      <c r="B57" s="143">
        <v>10000</v>
      </c>
    </row>
    <row r="58" spans="1:2" ht="15.75" x14ac:dyDescent="0.25">
      <c r="A58" s="98" t="s">
        <v>115</v>
      </c>
      <c r="B58" s="143">
        <v>2000</v>
      </c>
    </row>
    <row r="59" spans="1:2" ht="15.75" x14ac:dyDescent="0.25">
      <c r="A59" s="98" t="s">
        <v>116</v>
      </c>
      <c r="B59" s="143">
        <v>0</v>
      </c>
    </row>
    <row r="60" spans="1:2" ht="15.75" x14ac:dyDescent="0.25">
      <c r="A60" s="98" t="s">
        <v>117</v>
      </c>
      <c r="B60" s="143">
        <v>40000</v>
      </c>
    </row>
    <row r="61" spans="1:2" ht="15.75" x14ac:dyDescent="0.25">
      <c r="A61" s="98" t="s">
        <v>118</v>
      </c>
      <c r="B61" s="143">
        <v>0</v>
      </c>
    </row>
    <row r="62" spans="1:2" ht="15.75" x14ac:dyDescent="0.25">
      <c r="A62" s="98" t="s">
        <v>119</v>
      </c>
      <c r="B62" s="143">
        <v>0</v>
      </c>
    </row>
    <row r="63" spans="1:2" ht="15.75" x14ac:dyDescent="0.25">
      <c r="A63" s="98" t="s">
        <v>120</v>
      </c>
      <c r="B63" s="143">
        <v>0</v>
      </c>
    </row>
    <row r="64" spans="1:2" ht="15.75" x14ac:dyDescent="0.25">
      <c r="A64" s="98" t="s">
        <v>121</v>
      </c>
      <c r="B64" s="143">
        <v>15000</v>
      </c>
    </row>
    <row r="65" spans="1:2" ht="15.75" x14ac:dyDescent="0.25">
      <c r="A65" s="98" t="s">
        <v>122</v>
      </c>
      <c r="B65" s="99">
        <v>10000</v>
      </c>
    </row>
    <row r="66" spans="1:2" ht="18" x14ac:dyDescent="0.25">
      <c r="A66" s="98" t="s">
        <v>123</v>
      </c>
      <c r="B66" s="102">
        <f>12%*(B11-'FY2015 System Total1'!E79)</f>
        <v>403817.49599999998</v>
      </c>
    </row>
    <row r="67" spans="1:2" ht="18" x14ac:dyDescent="0.25">
      <c r="A67" s="98" t="s">
        <v>113</v>
      </c>
      <c r="B67" s="102">
        <f>SUM(B57:B66)+B51+B55</f>
        <v>606817.49600000004</v>
      </c>
    </row>
    <row r="68" spans="1:2" ht="18" x14ac:dyDescent="0.25">
      <c r="A68" s="98"/>
      <c r="B68" s="102"/>
    </row>
    <row r="69" spans="1:2" ht="15.75" x14ac:dyDescent="0.25">
      <c r="A69" s="98" t="s">
        <v>124</v>
      </c>
      <c r="B69" s="103">
        <f>B17+B21+B28+B31+B35+B42+B48+B67</f>
        <v>3832758.0460000001</v>
      </c>
    </row>
    <row r="70" spans="1:2" ht="15.75" x14ac:dyDescent="0.25">
      <c r="A70" s="98"/>
      <c r="B70" s="99"/>
    </row>
    <row r="71" spans="1:2" ht="15.75" x14ac:dyDescent="0.25">
      <c r="A71" s="98" t="s">
        <v>125</v>
      </c>
      <c r="B71" s="105">
        <f>B11-B69</f>
        <v>146787.75399999972</v>
      </c>
    </row>
    <row r="72" spans="1:2" ht="15.75" x14ac:dyDescent="0.25">
      <c r="A72" s="106"/>
      <c r="B72" s="104"/>
    </row>
    <row r="73" spans="1:2" ht="15.75" x14ac:dyDescent="0.25">
      <c r="A73" s="106" t="s">
        <v>126</v>
      </c>
      <c r="B73" s="104">
        <v>0</v>
      </c>
    </row>
    <row r="74" spans="1:2" ht="15.75" x14ac:dyDescent="0.25">
      <c r="A74" s="106"/>
      <c r="B74" s="104"/>
    </row>
    <row r="75" spans="1:2" ht="15.75" x14ac:dyDescent="0.25">
      <c r="A75" s="106" t="s">
        <v>127</v>
      </c>
      <c r="B75" s="107">
        <f>B71+B73</f>
        <v>146787.75399999972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78"/>
  <sheetViews>
    <sheetView workbookViewId="0">
      <selection sqref="A1:XFD1048576"/>
    </sheetView>
  </sheetViews>
  <sheetFormatPr defaultRowHeight="15" x14ac:dyDescent="0.25"/>
  <cols>
    <col min="1" max="1" width="72.28515625" style="114" bestFit="1" customWidth="1"/>
    <col min="2" max="2" width="12.42578125" style="114" bestFit="1" customWidth="1"/>
    <col min="3" max="16384" width="9.140625" style="114"/>
  </cols>
  <sheetData>
    <row r="7" spans="1:2" ht="15.75" x14ac:dyDescent="0.25">
      <c r="A7" s="112"/>
      <c r="B7" s="113"/>
    </row>
    <row r="8" spans="1:2" ht="15.75" x14ac:dyDescent="0.25">
      <c r="A8" s="112"/>
      <c r="B8" s="113"/>
    </row>
    <row r="9" spans="1:2" ht="18" x14ac:dyDescent="0.25">
      <c r="A9" s="112"/>
      <c r="B9" s="115"/>
    </row>
    <row r="10" spans="1:2" ht="15.75" x14ac:dyDescent="0.25">
      <c r="A10" s="112"/>
      <c r="B10" s="116"/>
    </row>
    <row r="11" spans="1:2" ht="15.75" x14ac:dyDescent="0.25">
      <c r="A11" s="112"/>
      <c r="B11" s="113"/>
    </row>
    <row r="12" spans="1:2" ht="18" x14ac:dyDescent="0.25">
      <c r="A12" s="112"/>
      <c r="B12" s="117"/>
    </row>
    <row r="13" spans="1:2" ht="15.75" x14ac:dyDescent="0.25">
      <c r="A13" s="112"/>
      <c r="B13" s="113"/>
    </row>
    <row r="14" spans="1:2" ht="15.75" x14ac:dyDescent="0.25">
      <c r="A14" s="112"/>
      <c r="B14" s="118"/>
    </row>
    <row r="15" spans="1:2" ht="15.75" x14ac:dyDescent="0.25">
      <c r="A15" s="112"/>
      <c r="B15" s="113"/>
    </row>
    <row r="16" spans="1:2" ht="15.75" x14ac:dyDescent="0.25">
      <c r="A16" s="112"/>
      <c r="B16" s="113"/>
    </row>
    <row r="17" spans="1:2" ht="15.75" x14ac:dyDescent="0.25">
      <c r="A17" s="112"/>
      <c r="B17" s="113"/>
    </row>
    <row r="18" spans="1:2" ht="15.75" x14ac:dyDescent="0.25">
      <c r="A18" s="112"/>
      <c r="B18" s="113"/>
    </row>
    <row r="19" spans="1:2" ht="15.75" x14ac:dyDescent="0.25">
      <c r="A19" s="112"/>
      <c r="B19" s="113"/>
    </row>
    <row r="20" spans="1:2" ht="15.75" x14ac:dyDescent="0.25">
      <c r="A20" s="112"/>
      <c r="B20" s="116"/>
    </row>
    <row r="21" spans="1:2" ht="15.75" x14ac:dyDescent="0.25">
      <c r="A21" s="112"/>
      <c r="B21" s="113"/>
    </row>
    <row r="22" spans="1:2" ht="15.75" x14ac:dyDescent="0.25">
      <c r="A22" s="112"/>
      <c r="B22" s="119"/>
    </row>
    <row r="23" spans="1:2" ht="15.75" x14ac:dyDescent="0.25">
      <c r="A23" s="112"/>
      <c r="B23" s="113"/>
    </row>
    <row r="24" spans="1:2" ht="15.75" x14ac:dyDescent="0.25">
      <c r="A24" s="112"/>
      <c r="B24" s="113"/>
    </row>
    <row r="25" spans="1:2" ht="15.75" x14ac:dyDescent="0.25">
      <c r="A25" s="112"/>
      <c r="B25" s="113"/>
    </row>
    <row r="26" spans="1:2" ht="15.75" x14ac:dyDescent="0.25">
      <c r="A26" s="112"/>
      <c r="B26" s="113"/>
    </row>
    <row r="27" spans="1:2" ht="15.75" x14ac:dyDescent="0.25">
      <c r="A27" s="112"/>
      <c r="B27" s="113"/>
    </row>
    <row r="28" spans="1:2" ht="15.75" x14ac:dyDescent="0.25">
      <c r="A28" s="112"/>
      <c r="B28" s="119"/>
    </row>
    <row r="29" spans="1:2" ht="15.75" x14ac:dyDescent="0.25">
      <c r="A29" s="112"/>
      <c r="B29" s="119"/>
    </row>
    <row r="30" spans="1:2" ht="18" x14ac:dyDescent="0.25">
      <c r="A30" s="112"/>
      <c r="B30" s="117"/>
    </row>
    <row r="31" spans="1:2" ht="15.75" x14ac:dyDescent="0.25">
      <c r="A31" s="112"/>
      <c r="B31" s="113"/>
    </row>
    <row r="32" spans="1:2" ht="15.75" x14ac:dyDescent="0.25">
      <c r="A32" s="112"/>
      <c r="B32" s="113"/>
    </row>
    <row r="33" spans="1:2" ht="15.75" x14ac:dyDescent="0.25">
      <c r="A33" s="112"/>
      <c r="B33" s="113"/>
    </row>
    <row r="34" spans="1:2" ht="15.75" x14ac:dyDescent="0.25">
      <c r="A34" s="112"/>
      <c r="B34" s="113"/>
    </row>
    <row r="35" spans="1:2" ht="15.75" x14ac:dyDescent="0.25">
      <c r="A35" s="112"/>
      <c r="B35" s="113"/>
    </row>
    <row r="36" spans="1:2" ht="15.75" x14ac:dyDescent="0.25">
      <c r="A36" s="112"/>
      <c r="B36" s="113"/>
    </row>
    <row r="37" spans="1:2" ht="18" x14ac:dyDescent="0.4">
      <c r="A37" s="112"/>
      <c r="B37" s="120"/>
    </row>
    <row r="38" spans="1:2" ht="15.75" x14ac:dyDescent="0.25">
      <c r="A38" s="112"/>
      <c r="B38" s="113"/>
    </row>
    <row r="39" spans="1:2" ht="15.75" x14ac:dyDescent="0.25">
      <c r="A39" s="112"/>
      <c r="B39" s="113"/>
    </row>
    <row r="40" spans="1:2" ht="15.75" x14ac:dyDescent="0.25">
      <c r="A40" s="112"/>
      <c r="B40" s="113"/>
    </row>
    <row r="41" spans="1:2" ht="15.75" x14ac:dyDescent="0.25">
      <c r="A41" s="112"/>
      <c r="B41" s="113"/>
    </row>
    <row r="42" spans="1:2" ht="15.75" x14ac:dyDescent="0.25">
      <c r="A42" s="112"/>
      <c r="B42" s="113"/>
    </row>
    <row r="43" spans="1:2" ht="15.75" x14ac:dyDescent="0.25">
      <c r="A43" s="112"/>
      <c r="B43" s="113"/>
    </row>
    <row r="44" spans="1:2" ht="18" x14ac:dyDescent="0.25">
      <c r="A44" s="112"/>
      <c r="B44" s="117"/>
    </row>
    <row r="45" spans="1:2" ht="15.75" x14ac:dyDescent="0.25">
      <c r="A45" s="112"/>
      <c r="B45" s="113"/>
    </row>
    <row r="46" spans="1:2" ht="15.75" x14ac:dyDescent="0.25">
      <c r="A46" s="112"/>
      <c r="B46" s="121"/>
    </row>
    <row r="47" spans="1:2" ht="15.75" x14ac:dyDescent="0.25">
      <c r="A47" s="112"/>
      <c r="B47" s="113"/>
    </row>
    <row r="48" spans="1:2" ht="15.75" x14ac:dyDescent="0.25">
      <c r="A48" s="112"/>
      <c r="B48" s="113"/>
    </row>
    <row r="49" spans="1:2" ht="15.75" x14ac:dyDescent="0.25">
      <c r="A49" s="112"/>
      <c r="B49" s="113"/>
    </row>
    <row r="50" spans="1:2" ht="18" x14ac:dyDescent="0.25">
      <c r="A50" s="112"/>
      <c r="B50" s="117"/>
    </row>
    <row r="51" spans="1:2" ht="15.75" x14ac:dyDescent="0.25">
      <c r="A51" s="112"/>
      <c r="B51" s="113"/>
    </row>
    <row r="52" spans="1:2" ht="15.75" x14ac:dyDescent="0.25">
      <c r="A52" s="112"/>
      <c r="B52" s="119"/>
    </row>
    <row r="53" spans="1:2" ht="18" x14ac:dyDescent="0.25">
      <c r="A53" s="112"/>
      <c r="B53" s="117"/>
    </row>
    <row r="54" spans="1:2" ht="15.75" x14ac:dyDescent="0.25">
      <c r="A54" s="112"/>
      <c r="B54" s="113"/>
    </row>
    <row r="55" spans="1:2" ht="15.75" x14ac:dyDescent="0.25">
      <c r="A55" s="112"/>
      <c r="B55" s="119"/>
    </row>
    <row r="56" spans="1:2" ht="15.75" x14ac:dyDescent="0.25">
      <c r="A56" s="112"/>
      <c r="B56" s="113"/>
    </row>
    <row r="57" spans="1:2" ht="18" x14ac:dyDescent="0.25">
      <c r="A57" s="112"/>
      <c r="B57" s="117"/>
    </row>
    <row r="58" spans="1:2" ht="15.75" x14ac:dyDescent="0.25">
      <c r="A58" s="112"/>
      <c r="B58" s="113"/>
    </row>
    <row r="59" spans="1:2" ht="15.75" x14ac:dyDescent="0.25">
      <c r="A59" s="112"/>
      <c r="B59" s="119"/>
    </row>
    <row r="60" spans="1:2" ht="15.75" x14ac:dyDescent="0.25">
      <c r="A60" s="112"/>
      <c r="B60" s="113"/>
    </row>
    <row r="61" spans="1:2" ht="15.75" x14ac:dyDescent="0.25">
      <c r="A61" s="112"/>
      <c r="B61" s="113"/>
    </row>
    <row r="62" spans="1:2" ht="15.75" x14ac:dyDescent="0.25">
      <c r="A62" s="112"/>
      <c r="B62" s="113"/>
    </row>
    <row r="63" spans="1:2" ht="15.75" x14ac:dyDescent="0.25">
      <c r="A63" s="112"/>
      <c r="B63" s="113"/>
    </row>
    <row r="64" spans="1:2" ht="15.75" x14ac:dyDescent="0.25">
      <c r="A64" s="112"/>
      <c r="B64" s="113"/>
    </row>
    <row r="65" spans="1:2" ht="15.75" x14ac:dyDescent="0.25">
      <c r="A65" s="112"/>
      <c r="B65" s="113"/>
    </row>
    <row r="66" spans="1:2" ht="15.75" x14ac:dyDescent="0.25">
      <c r="A66" s="112"/>
      <c r="B66" s="113"/>
    </row>
    <row r="67" spans="1:2" ht="15.75" x14ac:dyDescent="0.25">
      <c r="A67" s="112"/>
      <c r="B67" s="113"/>
    </row>
    <row r="68" spans="1:2" ht="15.75" x14ac:dyDescent="0.25">
      <c r="A68" s="112"/>
      <c r="B68" s="113"/>
    </row>
    <row r="69" spans="1:2" ht="18" x14ac:dyDescent="0.25">
      <c r="A69" s="112"/>
      <c r="B69" s="117"/>
    </row>
    <row r="70" spans="1:2" ht="18" x14ac:dyDescent="0.25">
      <c r="A70" s="112"/>
      <c r="B70" s="117"/>
    </row>
    <row r="71" spans="1:2" ht="18" x14ac:dyDescent="0.25">
      <c r="A71" s="112"/>
      <c r="B71" s="117"/>
    </row>
    <row r="72" spans="1:2" ht="15.75" x14ac:dyDescent="0.25">
      <c r="A72" s="112"/>
      <c r="B72" s="118"/>
    </row>
    <row r="73" spans="1:2" ht="15.75" x14ac:dyDescent="0.25">
      <c r="A73" s="112"/>
      <c r="B73" s="113"/>
    </row>
    <row r="74" spans="1:2" ht="15.75" x14ac:dyDescent="0.25">
      <c r="A74" s="112"/>
      <c r="B74" s="122"/>
    </row>
    <row r="75" spans="1:2" ht="15.75" x14ac:dyDescent="0.25">
      <c r="A75" s="123"/>
      <c r="B75" s="119"/>
    </row>
    <row r="76" spans="1:2" ht="15.75" x14ac:dyDescent="0.25">
      <c r="A76" s="123"/>
      <c r="B76" s="119"/>
    </row>
    <row r="77" spans="1:2" ht="15.75" x14ac:dyDescent="0.25">
      <c r="A77" s="123"/>
      <c r="B77" s="119"/>
    </row>
    <row r="78" spans="1:2" ht="15.75" x14ac:dyDescent="0.25">
      <c r="A78" s="123"/>
      <c r="B78" s="1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FY2015 System Total1</vt:lpstr>
      <vt:lpstr>FY15 Budget</vt:lpstr>
      <vt:lpstr>Sheet 1</vt:lpstr>
      <vt:lpstr>'FY2015 System Total1'!Print_Area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Montalvo</dc:creator>
  <cp:lastModifiedBy>Jeremy Vera</cp:lastModifiedBy>
  <cp:lastPrinted>2014-03-07T17:52:53Z</cp:lastPrinted>
  <dcterms:created xsi:type="dcterms:W3CDTF">2013-12-23T16:09:40Z</dcterms:created>
  <dcterms:modified xsi:type="dcterms:W3CDTF">2014-05-30T20:23:52Z</dcterms:modified>
</cp:coreProperties>
</file>