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joy\Dropbox\CommunityCollegePrep\FY2015\ComplianceDocs\"/>
    </mc:Choice>
  </mc:AlternateContent>
  <bookViews>
    <workbookView xWindow="0" yWindow="0" windowWidth="20325" windowHeight="9135"/>
  </bookViews>
  <sheets>
    <sheet name="Total Yr Bug &amp; Act. (Grouped)" sheetId="1" r:id="rId1"/>
  </sheets>
  <externalReferences>
    <externalReference r:id="rId2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xlnm.Print_Area" localSheetId="0">'Total Yr Bug &amp; Act. (Grouped)'!$A$1:$G$115</definedName>
    <definedName name="_xlnm.Print_Titles" localSheetId="0">'Total Yr Bug &amp; Act. (Grouped)'!$1:$6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F101" i="1"/>
  <c r="F98" i="1"/>
  <c r="F97" i="1"/>
  <c r="F107" i="1" s="1"/>
  <c r="F91" i="1"/>
  <c r="F90" i="1"/>
  <c r="F89" i="1"/>
  <c r="F94" i="1" s="1"/>
  <c r="G85" i="1"/>
  <c r="F85" i="1"/>
  <c r="E85" i="1"/>
  <c r="E109" i="1" s="1"/>
  <c r="D85" i="1"/>
  <c r="D109" i="1" s="1"/>
  <c r="F84" i="1"/>
  <c r="F83" i="1"/>
  <c r="F82" i="1"/>
  <c r="F81" i="1"/>
  <c r="F77" i="1"/>
  <c r="F76" i="1"/>
  <c r="F74" i="1"/>
  <c r="F70" i="1"/>
  <c r="F69" i="1"/>
  <c r="F66" i="1"/>
  <c r="F65" i="1"/>
  <c r="F64" i="1"/>
  <c r="F63" i="1"/>
  <c r="F67" i="1" s="1"/>
  <c r="F59" i="1"/>
  <c r="F58" i="1"/>
  <c r="I56" i="1"/>
  <c r="I55" i="1"/>
  <c r="F55" i="1"/>
  <c r="F53" i="1"/>
  <c r="F60" i="1" s="1"/>
  <c r="F49" i="1"/>
  <c r="I46" i="1"/>
  <c r="F46" i="1"/>
  <c r="F47" i="1" s="1"/>
  <c r="I45" i="1"/>
  <c r="F42" i="1"/>
  <c r="F41" i="1"/>
  <c r="F35" i="1"/>
  <c r="F34" i="1"/>
  <c r="F33" i="1"/>
  <c r="F32" i="1"/>
  <c r="F31" i="1"/>
  <c r="F29" i="1"/>
  <c r="F39" i="1" s="1"/>
  <c r="F28" i="1"/>
  <c r="F23" i="1"/>
  <c r="F24" i="1" s="1"/>
  <c r="G13" i="1"/>
  <c r="E13" i="1"/>
  <c r="E19" i="1" s="1"/>
  <c r="D13" i="1"/>
  <c r="D19" i="1" s="1"/>
  <c r="F12" i="1"/>
  <c r="F11" i="1"/>
  <c r="F13" i="1" s="1"/>
  <c r="F10" i="1"/>
  <c r="D113" i="1" l="1"/>
  <c r="F86" i="1"/>
  <c r="F109" i="1" s="1"/>
  <c r="F78" i="1"/>
  <c r="F19" i="1"/>
  <c r="I13" i="1"/>
  <c r="E113" i="1"/>
  <c r="G109" i="1"/>
  <c r="G19" i="1" l="1"/>
  <c r="F113" i="1"/>
  <c r="F111" i="1"/>
</calcChain>
</file>

<file path=xl/sharedStrings.xml><?xml version="1.0" encoding="utf-8"?>
<sst xmlns="http://schemas.openxmlformats.org/spreadsheetml/2006/main" count="173" uniqueCount="155">
  <si>
    <t>Community College Preparatory Academy</t>
  </si>
  <si>
    <t>FY15 BUDGET V.1</t>
  </si>
  <si>
    <t>Ref #</t>
  </si>
  <si>
    <t xml:space="preserve">
</t>
  </si>
  <si>
    <t>FY07 Budget</t>
  </si>
  <si>
    <t>FY07 Actual as of 5/4/07</t>
  </si>
  <si>
    <t xml:space="preserve">FY15 Budget </t>
  </si>
  <si>
    <t>%
Change</t>
  </si>
  <si>
    <t>Comments</t>
  </si>
  <si>
    <t>Revenues</t>
  </si>
  <si>
    <t>Budget to Revised</t>
  </si>
  <si>
    <t>4000 - Per Pupil Charter Revenue</t>
  </si>
  <si>
    <t>Based on 238 students</t>
  </si>
  <si>
    <t>4001</t>
  </si>
  <si>
    <t>Base Per Pupil Allocation</t>
  </si>
  <si>
    <t>4002</t>
  </si>
  <si>
    <t>Per Pupil Rev.--Facility Alloc</t>
  </si>
  <si>
    <t>4003</t>
  </si>
  <si>
    <t>Per Pupil Rev.--Summer School</t>
  </si>
  <si>
    <t/>
  </si>
  <si>
    <t>Total Per Pupil Charter Revenue</t>
  </si>
  <si>
    <t xml:space="preserve">4230 </t>
  </si>
  <si>
    <t>Private Grants &amp; Donations</t>
  </si>
  <si>
    <t>4800</t>
  </si>
  <si>
    <t>Misc. Income</t>
  </si>
  <si>
    <t xml:space="preserve"> </t>
  </si>
  <si>
    <t>4999</t>
  </si>
  <si>
    <t>Loans</t>
  </si>
  <si>
    <t>Total Revenues</t>
  </si>
  <si>
    <t>Expenses</t>
  </si>
  <si>
    <t>2260</t>
  </si>
  <si>
    <t>Loan Payable</t>
  </si>
  <si>
    <t>Total -  2260 Loan Payable</t>
  </si>
  <si>
    <t>5000 - Salaries</t>
  </si>
  <si>
    <t xml:space="preserve">   5001</t>
  </si>
  <si>
    <t>Principal &amp; Exec. Dir Salaries</t>
  </si>
  <si>
    <t xml:space="preserve">   5002</t>
  </si>
  <si>
    <t>Other Support Staff</t>
  </si>
  <si>
    <t xml:space="preserve">   5003</t>
  </si>
  <si>
    <t>Teacher Aid/Assistants</t>
  </si>
  <si>
    <t xml:space="preserve">   5004</t>
  </si>
  <si>
    <t>Student Success Specialists</t>
  </si>
  <si>
    <t xml:space="preserve">   5005</t>
  </si>
  <si>
    <t>Learning Lab Managers</t>
  </si>
  <si>
    <t xml:space="preserve">   5006</t>
  </si>
  <si>
    <t>Adjuncts</t>
  </si>
  <si>
    <t xml:space="preserve">   5007</t>
  </si>
  <si>
    <t>Business/Operations</t>
  </si>
  <si>
    <t xml:space="preserve">   5008</t>
  </si>
  <si>
    <t>Adminstrative Assistant</t>
  </si>
  <si>
    <t xml:space="preserve">   5009</t>
  </si>
  <si>
    <t>Custodial Salaries</t>
  </si>
  <si>
    <t xml:space="preserve">   5010</t>
  </si>
  <si>
    <t xml:space="preserve">   5011</t>
  </si>
  <si>
    <t>Payroll Expenses</t>
  </si>
  <si>
    <t>Total -  5000 Salaries</t>
  </si>
  <si>
    <t>5100 -  Payroll Taxes</t>
  </si>
  <si>
    <t>5200 - Employee Benefits</t>
  </si>
  <si>
    <t>5300 - Other Personnel Expenses</t>
  </si>
  <si>
    <t xml:space="preserve">   5300</t>
  </si>
  <si>
    <t>Other Personnel Expenses</t>
  </si>
  <si>
    <t xml:space="preserve">   5301</t>
  </si>
  <si>
    <t>Staff Development Costs</t>
  </si>
  <si>
    <t>Total 5300 - Other Personnel Expenses</t>
  </si>
  <si>
    <t>5400 - Contractors</t>
  </si>
  <si>
    <t>6100 - Direct Student Expenses</t>
  </si>
  <si>
    <t xml:space="preserve">   6100</t>
  </si>
  <si>
    <t>Direct Student Expenses - Other</t>
  </si>
  <si>
    <t xml:space="preserve">   6101</t>
  </si>
  <si>
    <t>Computers and Materials</t>
  </si>
  <si>
    <t xml:space="preserve">   6102</t>
  </si>
  <si>
    <t>Classroom Furnishings &amp; Supplies</t>
  </si>
  <si>
    <t xml:space="preserve">   6103</t>
  </si>
  <si>
    <t>Student Assessment Materials</t>
  </si>
  <si>
    <t xml:space="preserve">   6104</t>
  </si>
  <si>
    <t>Contracted Student Service</t>
  </si>
  <si>
    <t xml:space="preserve">   6105</t>
  </si>
  <si>
    <t>Miscellaneous Student Cost</t>
  </si>
  <si>
    <t xml:space="preserve">   6106 </t>
  </si>
  <si>
    <t>Textbooks</t>
  </si>
  <si>
    <t xml:space="preserve">   6107</t>
  </si>
  <si>
    <t>Student Supplies &amp; Materials</t>
  </si>
  <si>
    <t>Total 6100 - Direct Student Expenses</t>
  </si>
  <si>
    <t>6200 - Occupancy Expenses</t>
  </si>
  <si>
    <t xml:space="preserve">   6201</t>
  </si>
  <si>
    <t>Utilities</t>
  </si>
  <si>
    <t xml:space="preserve">   6202</t>
  </si>
  <si>
    <t>Building Maintenance &amp; Repairs</t>
  </si>
  <si>
    <t xml:space="preserve">   6203</t>
  </si>
  <si>
    <t>Contracted Building Services</t>
  </si>
  <si>
    <t xml:space="preserve">   6204</t>
  </si>
  <si>
    <t>Janitorial Supplies</t>
  </si>
  <si>
    <t>Total 6200 - Occupancy Expenses</t>
  </si>
  <si>
    <t>6210 - Rent</t>
  </si>
  <si>
    <t>6290 - Depreciation</t>
  </si>
  <si>
    <t>6300 - Office Expenses</t>
  </si>
  <si>
    <t xml:space="preserve">   6300</t>
  </si>
  <si>
    <t>Office Supplies - Other</t>
  </si>
  <si>
    <t xml:space="preserve">   6301</t>
  </si>
  <si>
    <t>Office Supplies &amp; Materials</t>
  </si>
  <si>
    <t xml:space="preserve">   6302</t>
  </si>
  <si>
    <t>Office Furnishings &amp; Equipment</t>
  </si>
  <si>
    <t xml:space="preserve">     63022</t>
  </si>
  <si>
    <t xml:space="preserve">   Office Computers</t>
  </si>
  <si>
    <t xml:space="preserve">     6302</t>
  </si>
  <si>
    <t xml:space="preserve">   Office Furnishings &amp; Equip - Other</t>
  </si>
  <si>
    <t>Total 6302 - Office Furnishings &amp; Equip</t>
  </si>
  <si>
    <t xml:space="preserve">   6303</t>
  </si>
  <si>
    <t>Office Equipment Rental &amp; Maintenance</t>
  </si>
  <si>
    <t xml:space="preserve">   6304</t>
  </si>
  <si>
    <t>Telephone/Telecommunications</t>
  </si>
  <si>
    <t xml:space="preserve">   6305</t>
  </si>
  <si>
    <t xml:space="preserve">Printing and Copying </t>
  </si>
  <si>
    <t xml:space="preserve">   6306</t>
  </si>
  <si>
    <t>Postage and Shipping</t>
  </si>
  <si>
    <t xml:space="preserve">   6307</t>
  </si>
  <si>
    <t>Equipment Rental &amp; Maintenance</t>
  </si>
  <si>
    <t xml:space="preserve">   6308</t>
  </si>
  <si>
    <t>Other</t>
  </si>
  <si>
    <t>Total 6300 - Office Expenses</t>
  </si>
  <si>
    <t>6400 - Professional Fees</t>
  </si>
  <si>
    <t xml:space="preserve">   6401</t>
  </si>
  <si>
    <t>Legal, Accounting &amp; Payroll</t>
  </si>
  <si>
    <t xml:space="preserve">   6402</t>
  </si>
  <si>
    <t>IT Fees</t>
  </si>
  <si>
    <t xml:space="preserve">   6403</t>
  </si>
  <si>
    <t>Membership Fees</t>
  </si>
  <si>
    <t xml:space="preserve">   6404</t>
  </si>
  <si>
    <t>Start Up Fees</t>
  </si>
  <si>
    <t xml:space="preserve">   6405</t>
  </si>
  <si>
    <t>Advertising</t>
  </si>
  <si>
    <t>Total 6400 - Professional Fees</t>
  </si>
  <si>
    <t>6500 - General Expense</t>
  </si>
  <si>
    <t xml:space="preserve">   6501</t>
  </si>
  <si>
    <t>Insurance</t>
  </si>
  <si>
    <t xml:space="preserve">   6502</t>
  </si>
  <si>
    <t>Interest Expense</t>
  </si>
  <si>
    <t xml:space="preserve">   6503</t>
  </si>
  <si>
    <t>Transportation</t>
  </si>
  <si>
    <t xml:space="preserve">   6504</t>
  </si>
  <si>
    <t>Food Service</t>
  </si>
  <si>
    <t xml:space="preserve">   6505</t>
  </si>
  <si>
    <t>Administration Fee to PCSB</t>
  </si>
  <si>
    <t xml:space="preserve">   6506</t>
  </si>
  <si>
    <t>Other General Expense</t>
  </si>
  <si>
    <t xml:space="preserve">   6507</t>
  </si>
  <si>
    <t>EMO Management Fee</t>
  </si>
  <si>
    <t xml:space="preserve">   6508</t>
  </si>
  <si>
    <t>Recruitement</t>
  </si>
  <si>
    <t xml:space="preserve">   6509 </t>
  </si>
  <si>
    <t>Bank Service Fee</t>
  </si>
  <si>
    <t>Contingency</t>
  </si>
  <si>
    <t>Total 6500 - General Expense</t>
  </si>
  <si>
    <t>Total Expenses</t>
  </si>
  <si>
    <t>Change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</si>
</sst>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* #,##0.00;\(&quot;$&quot;* #,##0.00\)"/>
    <numFmt numFmtId="165" formatCode="#,##0.00;\(#,##0.00\)"/>
    <numFmt numFmtId="166" formatCode="0.0%"/>
  </numFmts>
  <fonts count="21" x14ac:knownFonts="1">
    <font>
      <sz val="10"/>
      <name val="Arial"/>
    </font>
    <font>
      <sz val="10"/>
      <name val="Arial"/>
    </font>
    <font>
      <b/>
      <sz val="1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8"/>
      <name val="Times New Ro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Gill Sans Ultra Bold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10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0" fontId="5" fillId="0" borderId="0" xfId="0" applyFont="1"/>
    <xf numFmtId="49" fontId="3" fillId="0" borderId="0" xfId="0" applyNumberFormat="1" applyFont="1" applyFill="1" applyAlignment="1"/>
    <xf numFmtId="49" fontId="8" fillId="0" borderId="0" xfId="0" applyNumberFormat="1" applyFont="1" applyAlignment="1"/>
    <xf numFmtId="49" fontId="8" fillId="0" borderId="0" xfId="0" applyNumberFormat="1" applyFont="1" applyFill="1" applyAlignment="1"/>
    <xf numFmtId="0" fontId="12" fillId="0" borderId="0" xfId="0" applyFont="1"/>
    <xf numFmtId="49" fontId="13" fillId="0" borderId="0" xfId="0" applyNumberFormat="1" applyFont="1" applyAlignment="1">
      <alignment horizontal="left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1" fontId="5" fillId="0" borderId="0" xfId="0" applyNumberFormat="1" applyFont="1" applyFill="1" applyAlignment="1">
      <alignment horizontal="center" wrapText="1"/>
    </xf>
    <xf numFmtId="1" fontId="13" fillId="0" borderId="0" xfId="0" applyNumberFormat="1" applyFont="1" applyFill="1" applyAlignment="1">
      <alignment horizontal="center" wrapText="1"/>
    </xf>
    <xf numFmtId="49" fontId="16" fillId="0" borderId="0" xfId="0" applyNumberFormat="1" applyFont="1" applyAlignment="1">
      <alignment horizontal="left"/>
    </xf>
    <xf numFmtId="0" fontId="14" fillId="0" borderId="0" xfId="0" applyFont="1" applyFill="1"/>
    <xf numFmtId="0" fontId="14" fillId="0" borderId="0" xfId="0" applyFont="1"/>
    <xf numFmtId="0" fontId="13" fillId="0" borderId="0" xfId="0" applyFont="1"/>
    <xf numFmtId="49" fontId="14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Fill="1" applyAlignment="1">
      <alignment horizontal="left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Fill="1" applyAlignment="1">
      <alignment horizontal="right"/>
    </xf>
    <xf numFmtId="165" fontId="13" fillId="0" borderId="0" xfId="0" applyNumberFormat="1" applyFont="1" applyAlignment="1">
      <alignment horizontal="right"/>
    </xf>
    <xf numFmtId="165" fontId="13" fillId="0" borderId="0" xfId="0" applyNumberFormat="1" applyFont="1" applyFill="1" applyAlignment="1">
      <alignment horizontal="right"/>
    </xf>
    <xf numFmtId="49" fontId="14" fillId="0" borderId="0" xfId="0" applyNumberFormat="1" applyFont="1" applyFill="1" applyAlignment="1">
      <alignment horizontal="left"/>
    </xf>
    <xf numFmtId="165" fontId="14" fillId="0" borderId="0" xfId="0" applyNumberFormat="1" applyFont="1" applyAlignment="1">
      <alignment horizontal="right"/>
    </xf>
    <xf numFmtId="165" fontId="14" fillId="0" borderId="0" xfId="0" applyNumberFormat="1" applyFont="1" applyFill="1" applyAlignment="1">
      <alignment horizontal="right"/>
    </xf>
    <xf numFmtId="49" fontId="13" fillId="0" borderId="0" xfId="0" applyNumberFormat="1" applyFont="1" applyAlignment="1">
      <alignment horizontal="center"/>
    </xf>
    <xf numFmtId="0" fontId="13" fillId="0" borderId="0" xfId="0" applyFont="1" applyFill="1"/>
    <xf numFmtId="49" fontId="5" fillId="0" borderId="0" xfId="0" applyNumberFormat="1" applyFont="1" applyFill="1" applyAlignment="1">
      <alignment horizontal="left"/>
    </xf>
    <xf numFmtId="4" fontId="5" fillId="0" borderId="0" xfId="0" applyNumberFormat="1" applyFont="1" applyFill="1"/>
    <xf numFmtId="4" fontId="14" fillId="0" borderId="3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left"/>
    </xf>
    <xf numFmtId="165" fontId="5" fillId="0" borderId="4" xfId="0" applyNumberFormat="1" applyFont="1" applyBorder="1" applyAlignment="1">
      <alignment horizontal="right"/>
    </xf>
    <xf numFmtId="165" fontId="5" fillId="0" borderId="4" xfId="0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15" fillId="0" borderId="0" xfId="0" applyFont="1" applyFill="1" applyAlignment="1"/>
    <xf numFmtId="4" fontId="13" fillId="0" borderId="0" xfId="0" applyNumberFormat="1" applyFont="1" applyFill="1"/>
    <xf numFmtId="0" fontId="19" fillId="0" borderId="0" xfId="0" applyFont="1"/>
    <xf numFmtId="4" fontId="14" fillId="0" borderId="0" xfId="0" applyNumberFormat="1" applyFont="1" applyFill="1"/>
    <xf numFmtId="0" fontId="14" fillId="0" borderId="0" xfId="0" applyFont="1" applyFill="1" applyAlignment="1"/>
    <xf numFmtId="0" fontId="15" fillId="0" borderId="0" xfId="0" applyFont="1" applyFill="1" applyAlignment="1">
      <alignment horizontal="left"/>
    </xf>
    <xf numFmtId="4" fontId="0" fillId="0" borderId="0" xfId="0" applyNumberFormat="1"/>
    <xf numFmtId="0" fontId="20" fillId="0" borderId="0" xfId="0" applyFont="1"/>
    <xf numFmtId="10" fontId="13" fillId="0" borderId="0" xfId="0" applyNumberFormat="1" applyFont="1" applyFill="1" applyAlignment="1">
      <alignment horizontal="left"/>
    </xf>
    <xf numFmtId="166" fontId="13" fillId="0" borderId="0" xfId="2" applyNumberFormat="1" applyFont="1" applyFill="1" applyAlignment="1">
      <alignment horizontal="left"/>
    </xf>
    <xf numFmtId="10" fontId="5" fillId="0" borderId="0" xfId="0" applyNumberFormat="1" applyFont="1" applyFill="1"/>
    <xf numFmtId="10" fontId="13" fillId="0" borderId="0" xfId="0" applyNumberFormat="1" applyFont="1" applyFill="1"/>
    <xf numFmtId="4" fontId="13" fillId="0" borderId="2" xfId="0" applyNumberFormat="1" applyFont="1" applyFill="1" applyBorder="1"/>
    <xf numFmtId="4" fontId="14" fillId="0" borderId="0" xfId="0" applyNumberFormat="1" applyFont="1" applyFill="1" applyBorder="1"/>
    <xf numFmtId="4" fontId="12" fillId="0" borderId="0" xfId="0" applyNumberFormat="1" applyFont="1" applyFill="1"/>
    <xf numFmtId="0" fontId="12" fillId="0" borderId="0" xfId="0" applyFont="1" applyFill="1"/>
    <xf numFmtId="10" fontId="12" fillId="0" borderId="0" xfId="0" applyNumberFormat="1" applyFont="1" applyFill="1"/>
    <xf numFmtId="10" fontId="14" fillId="0" borderId="0" xfId="0" applyNumberFormat="1" applyFont="1" applyFill="1"/>
    <xf numFmtId="0" fontId="5" fillId="0" borderId="0" xfId="0" applyFont="1" applyFill="1"/>
    <xf numFmtId="4" fontId="13" fillId="0" borderId="0" xfId="0" applyNumberFormat="1" applyFont="1" applyFill="1" applyBorder="1"/>
    <xf numFmtId="49" fontId="12" fillId="0" borderId="0" xfId="0" applyNumberFormat="1" applyFont="1" applyFill="1" applyAlignment="1">
      <alignment horizontal="left"/>
    </xf>
    <xf numFmtId="165" fontId="12" fillId="0" borderId="4" xfId="0" applyNumberFormat="1" applyFont="1" applyBorder="1" applyAlignment="1">
      <alignment horizontal="right"/>
    </xf>
    <xf numFmtId="165" fontId="12" fillId="0" borderId="4" xfId="0" applyNumberFormat="1" applyFont="1" applyFill="1" applyBorder="1" applyAlignment="1">
      <alignment horizontal="right"/>
    </xf>
    <xf numFmtId="4" fontId="14" fillId="0" borderId="0" xfId="0" applyNumberFormat="1" applyFont="1" applyFill="1" applyAlignment="1">
      <alignment horizontal="right"/>
    </xf>
    <xf numFmtId="49" fontId="12" fillId="0" borderId="0" xfId="0" applyNumberFormat="1" applyFont="1" applyAlignment="1">
      <alignment horizontal="left"/>
    </xf>
    <xf numFmtId="165" fontId="12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/>
    <xf numFmtId="164" fontId="14" fillId="0" borderId="2" xfId="0" applyNumberFormat="1" applyFont="1" applyBorder="1" applyAlignment="1">
      <alignment horizontal="right"/>
    </xf>
    <xf numFmtId="164" fontId="14" fillId="0" borderId="2" xfId="0" applyNumberFormat="1" applyFont="1" applyFill="1" applyBorder="1" applyAlignment="1">
      <alignment horizontal="right"/>
    </xf>
    <xf numFmtId="39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0" xfId="0" applyNumberFormat="1" applyFont="1" applyFill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/>
    <xf numFmtId="49" fontId="4" fillId="0" borderId="0" xfId="0" applyNumberFormat="1" applyFont="1" applyFill="1" applyAlignment="1"/>
    <xf numFmtId="49" fontId="6" fillId="0" borderId="0" xfId="0" applyNumberFormat="1" applyFont="1" applyFill="1" applyAlignment="1"/>
    <xf numFmtId="49" fontId="7" fillId="0" borderId="0" xfId="0" applyNumberFormat="1" applyFont="1" applyFill="1" applyAlignment="1"/>
    <xf numFmtId="49" fontId="9" fillId="0" borderId="0" xfId="0" applyNumberFormat="1" applyFont="1" applyFill="1" applyAlignment="1"/>
    <xf numFmtId="49" fontId="10" fillId="0" borderId="0" xfId="0" applyNumberFormat="1" applyFont="1" applyFill="1" applyAlignment="1"/>
    <xf numFmtId="49" fontId="11" fillId="0" borderId="0" xfId="0" applyNumberFormat="1" applyFont="1" applyFill="1" applyAlignment="1"/>
    <xf numFmtId="4" fontId="14" fillId="0" borderId="0" xfId="0" applyNumberFormat="1" applyFont="1" applyFill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4" fontId="14" fillId="0" borderId="0" xfId="0" applyNumberFormat="1" applyFont="1" applyFill="1" applyAlignment="1">
      <alignment horizontal="center"/>
    </xf>
    <xf numFmtId="1" fontId="5" fillId="0" borderId="0" xfId="0" applyNumberFormat="1" applyFont="1" applyFill="1"/>
    <xf numFmtId="1" fontId="14" fillId="0" borderId="0" xfId="0" applyNumberFormat="1" applyFont="1" applyFill="1"/>
    <xf numFmtId="0" fontId="15" fillId="0" borderId="0" xfId="0" applyFont="1" applyFill="1"/>
    <xf numFmtId="4" fontId="14" fillId="0" borderId="1" xfId="0" applyNumberFormat="1" applyFont="1" applyFill="1" applyBorder="1"/>
    <xf numFmtId="4" fontId="5" fillId="0" borderId="0" xfId="1" applyNumberFormat="1" applyFont="1" applyFill="1"/>
    <xf numFmtId="10" fontId="5" fillId="0" borderId="0" xfId="1" applyNumberFormat="1" applyFont="1" applyFill="1"/>
    <xf numFmtId="0" fontId="17" fillId="0" borderId="0" xfId="0" applyFont="1" applyFill="1"/>
    <xf numFmtId="10" fontId="5" fillId="0" borderId="0" xfId="0" applyNumberFormat="1" applyFont="1" applyFill="1" applyBorder="1"/>
    <xf numFmtId="10" fontId="13" fillId="0" borderId="0" xfId="0" applyNumberFormat="1" applyFont="1" applyFill="1" applyBorder="1"/>
    <xf numFmtId="4" fontId="13" fillId="0" borderId="0" xfId="0" applyNumberFormat="1" applyFont="1" applyFill="1" applyAlignment="1"/>
    <xf numFmtId="10" fontId="18" fillId="0" borderId="0" xfId="0" applyNumberFormat="1" applyFont="1" applyFill="1"/>
    <xf numFmtId="0" fontId="0" fillId="0" borderId="0" xfId="0" applyFill="1"/>
    <xf numFmtId="4" fontId="5" fillId="0" borderId="2" xfId="0" applyNumberFormat="1" applyFont="1" applyFill="1" applyBorder="1"/>
    <xf numFmtId="1" fontId="5" fillId="0" borderId="2" xfId="0" applyNumberFormat="1" applyFont="1" applyFill="1" applyBorder="1"/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wrapText="1"/>
    </xf>
    <xf numFmtId="0" fontId="13" fillId="0" borderId="0" xfId="0" applyFont="1" applyFill="1" applyAlignment="1">
      <alignment horizontal="left" wrapText="1"/>
    </xf>
    <xf numFmtId="4" fontId="5" fillId="0" borderId="0" xfId="0" applyNumberFormat="1" applyFont="1" applyFill="1" applyBorder="1"/>
    <xf numFmtId="0" fontId="19" fillId="0" borderId="0" xfId="0" applyFont="1" applyFill="1"/>
    <xf numFmtId="1" fontId="12" fillId="0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%20joy/Dropbox/CommunityCollegePrep/FY2015/Budget/FY15BudgetWORKBOOK_NEWPerPupilAmou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5 System Total1"/>
      <sheetName val="Total Yr Bug &amp; Act. (Grouped)"/>
      <sheetName val="Capital"/>
      <sheetName val="PP revenue fy15"/>
      <sheetName val="interest fy15"/>
      <sheetName val="ProfessionalFees"/>
      <sheetName val="Leases"/>
      <sheetName val="Office "/>
      <sheetName val="Occupancy"/>
      <sheetName val="Direct Student"/>
      <sheetName val="comp &amp; ben fy15"/>
      <sheetName val="OtherPersonnel"/>
      <sheetName val="Outreach"/>
    </sheetNames>
    <sheetDataSet>
      <sheetData sheetId="0"/>
      <sheetData sheetId="1"/>
      <sheetData sheetId="2">
        <row r="7">
          <cell r="K7">
            <v>33000</v>
          </cell>
        </row>
        <row r="10">
          <cell r="K10">
            <v>380800</v>
          </cell>
        </row>
        <row r="18">
          <cell r="K18">
            <v>25000</v>
          </cell>
        </row>
        <row r="53">
          <cell r="K53">
            <v>50000</v>
          </cell>
        </row>
        <row r="61">
          <cell r="L61">
            <v>111433.33333333333</v>
          </cell>
        </row>
      </sheetData>
      <sheetData sheetId="3">
        <row r="12">
          <cell r="H12">
            <v>2010595.44</v>
          </cell>
        </row>
        <row r="22">
          <cell r="H22">
            <v>731136</v>
          </cell>
        </row>
        <row r="25">
          <cell r="G25">
            <v>242046.00000000003</v>
          </cell>
        </row>
        <row r="33">
          <cell r="G33">
            <v>14918.887199999999</v>
          </cell>
        </row>
      </sheetData>
      <sheetData sheetId="4">
        <row r="10">
          <cell r="H10">
            <v>1600</v>
          </cell>
        </row>
        <row r="15">
          <cell r="J15">
            <v>121600</v>
          </cell>
        </row>
      </sheetData>
      <sheetData sheetId="5">
        <row r="10">
          <cell r="H10">
            <v>49440</v>
          </cell>
        </row>
        <row r="15">
          <cell r="H15">
            <v>23400</v>
          </cell>
        </row>
        <row r="22">
          <cell r="H22">
            <v>3332</v>
          </cell>
        </row>
        <row r="29">
          <cell r="H29">
            <v>5666</v>
          </cell>
        </row>
      </sheetData>
      <sheetData sheetId="6">
        <row r="7">
          <cell r="I7">
            <v>4560</v>
          </cell>
        </row>
        <row r="11">
          <cell r="I11">
            <v>900</v>
          </cell>
        </row>
        <row r="16">
          <cell r="I16">
            <v>3000</v>
          </cell>
        </row>
      </sheetData>
      <sheetData sheetId="7">
        <row r="10">
          <cell r="I10">
            <v>18000</v>
          </cell>
        </row>
        <row r="16">
          <cell r="I16">
            <v>14000</v>
          </cell>
        </row>
        <row r="26">
          <cell r="I26">
            <v>8256</v>
          </cell>
        </row>
        <row r="33">
          <cell r="I33">
            <v>3000</v>
          </cell>
        </row>
        <row r="46">
          <cell r="I46">
            <v>3000</v>
          </cell>
        </row>
      </sheetData>
      <sheetData sheetId="8">
        <row r="10">
          <cell r="I10">
            <v>38940</v>
          </cell>
        </row>
        <row r="16">
          <cell r="I16">
            <v>8000</v>
          </cell>
        </row>
        <row r="22">
          <cell r="I22">
            <v>112764</v>
          </cell>
        </row>
        <row r="27">
          <cell r="I27">
            <v>7200</v>
          </cell>
        </row>
        <row r="32">
          <cell r="I32">
            <v>240000</v>
          </cell>
        </row>
      </sheetData>
      <sheetData sheetId="9">
        <row r="9">
          <cell r="K9">
            <v>15900</v>
          </cell>
        </row>
        <row r="15">
          <cell r="K15">
            <v>51600</v>
          </cell>
        </row>
      </sheetData>
      <sheetData sheetId="10">
        <row r="6">
          <cell r="J6">
            <v>117600</v>
          </cell>
        </row>
        <row r="10">
          <cell r="J10">
            <v>136500</v>
          </cell>
        </row>
        <row r="13">
          <cell r="J13">
            <v>45030</v>
          </cell>
        </row>
        <row r="18">
          <cell r="J18">
            <v>160035</v>
          </cell>
        </row>
        <row r="23">
          <cell r="J23">
            <v>158745</v>
          </cell>
        </row>
        <row r="28">
          <cell r="J28">
            <v>172950</v>
          </cell>
        </row>
        <row r="33">
          <cell r="J33">
            <v>121800</v>
          </cell>
        </row>
        <row r="39">
          <cell r="J39">
            <v>10000</v>
          </cell>
        </row>
        <row r="52">
          <cell r="I52">
            <v>56469.84</v>
          </cell>
        </row>
        <row r="61">
          <cell r="I61">
            <v>73296</v>
          </cell>
        </row>
      </sheetData>
      <sheetData sheetId="11">
        <row r="7">
          <cell r="H7">
            <v>22000</v>
          </cell>
        </row>
        <row r="13">
          <cell r="H13">
            <v>87000</v>
          </cell>
        </row>
      </sheetData>
      <sheetData sheetId="12">
        <row r="9">
          <cell r="G9">
            <v>50000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8"/>
  <sheetViews>
    <sheetView tabSelected="1" topLeftCell="A82" zoomScaleNormal="100" workbookViewId="0">
      <selection activeCell="F16" sqref="F16"/>
    </sheetView>
  </sheetViews>
  <sheetFormatPr defaultRowHeight="12.75" x14ac:dyDescent="0.2"/>
  <cols>
    <col min="1" max="1" width="5.5703125" style="3" bestFit="1" customWidth="1"/>
    <col min="2" max="2" width="27.28515625" style="3" customWidth="1"/>
    <col min="3" max="3" width="35.42578125" style="54" bestFit="1" customWidth="1"/>
    <col min="4" max="4" width="11.28515625" style="3" hidden="1" customWidth="1"/>
    <col min="5" max="5" width="12.28515625" style="54" hidden="1" customWidth="1"/>
    <col min="6" max="6" width="19" style="30" bestFit="1" customWidth="1"/>
    <col min="7" max="7" width="15.42578125" style="82" hidden="1" customWidth="1"/>
    <col min="8" max="8" width="2.42578125" style="82" hidden="1" customWidth="1"/>
    <col min="9" max="9" width="60.5703125" style="54" hidden="1" customWidth="1"/>
    <col min="10" max="10" width="13.42578125" style="93" hidden="1" customWidth="1"/>
    <col min="11" max="11" width="11.7109375" bestFit="1" customWidth="1"/>
  </cols>
  <sheetData>
    <row r="1" spans="1:10" ht="23.25" x14ac:dyDescent="0.35">
      <c r="A1" s="1" t="s">
        <v>0</v>
      </c>
      <c r="B1" s="1"/>
      <c r="C1" s="1"/>
      <c r="D1" s="1"/>
      <c r="E1" s="1"/>
      <c r="F1" s="1"/>
      <c r="G1" s="1"/>
      <c r="H1" s="4"/>
      <c r="I1" s="4"/>
      <c r="J1" s="72"/>
    </row>
    <row r="2" spans="1:10" ht="23.25" x14ac:dyDescent="0.35">
      <c r="A2" s="1" t="s">
        <v>1</v>
      </c>
      <c r="B2" s="1"/>
      <c r="C2" s="1"/>
      <c r="D2" s="1"/>
      <c r="E2" s="1"/>
      <c r="F2" s="1"/>
      <c r="G2" s="1"/>
      <c r="H2" s="4"/>
      <c r="I2" s="4"/>
      <c r="J2" s="72"/>
    </row>
    <row r="3" spans="1:10" ht="9" customHeight="1" x14ac:dyDescent="0.25">
      <c r="B3" s="2"/>
      <c r="C3" s="4"/>
      <c r="D3" s="2"/>
      <c r="E3" s="2"/>
      <c r="F3" s="4"/>
      <c r="G3" s="73"/>
      <c r="H3" s="4"/>
      <c r="I3" s="74"/>
      <c r="J3" s="72"/>
    </row>
    <row r="4" spans="1:10" ht="9.75" customHeight="1" x14ac:dyDescent="0.65">
      <c r="B4" s="5"/>
      <c r="C4" s="6"/>
      <c r="D4" s="5"/>
      <c r="E4" s="5"/>
      <c r="F4" s="6"/>
      <c r="G4" s="75"/>
      <c r="H4" s="6"/>
      <c r="I4" s="76"/>
      <c r="J4" s="77"/>
    </row>
    <row r="5" spans="1:10" ht="8.25" customHeight="1" x14ac:dyDescent="0.65">
      <c r="B5" s="5"/>
      <c r="C5" s="6"/>
      <c r="D5" s="5"/>
      <c r="E5" s="5"/>
      <c r="F5" s="6"/>
      <c r="G5" s="75"/>
      <c r="H5" s="6"/>
      <c r="I5" s="76"/>
      <c r="J5" s="77"/>
    </row>
    <row r="6" spans="1:10" ht="25.5" x14ac:dyDescent="0.2">
      <c r="A6" s="7" t="s">
        <v>2</v>
      </c>
      <c r="B6" s="8" t="s">
        <v>3</v>
      </c>
      <c r="C6" s="9" t="s">
        <v>3</v>
      </c>
      <c r="D6" s="10" t="s">
        <v>4</v>
      </c>
      <c r="E6" s="9" t="s">
        <v>5</v>
      </c>
      <c r="F6" s="78" t="s">
        <v>6</v>
      </c>
      <c r="G6" s="11" t="s">
        <v>7</v>
      </c>
      <c r="H6" s="12"/>
      <c r="I6" s="79" t="s">
        <v>8</v>
      </c>
      <c r="J6" s="80"/>
    </row>
    <row r="7" spans="1:10" ht="15" x14ac:dyDescent="0.25">
      <c r="B7" s="13" t="s">
        <v>9</v>
      </c>
      <c r="C7" s="14"/>
      <c r="D7" s="15"/>
      <c r="E7" s="14"/>
      <c r="F7" s="81"/>
      <c r="G7" s="82" t="s">
        <v>10</v>
      </c>
      <c r="H7" s="83"/>
      <c r="I7" s="28"/>
      <c r="J7" s="84"/>
    </row>
    <row r="8" spans="1:10" ht="13.5" thickBot="1" x14ac:dyDescent="0.25">
      <c r="B8" s="17"/>
      <c r="C8" s="14"/>
      <c r="D8" s="15"/>
      <c r="E8" s="14"/>
      <c r="F8" s="39"/>
      <c r="G8" s="52"/>
      <c r="H8" s="53"/>
      <c r="I8" s="28"/>
      <c r="J8" s="84"/>
    </row>
    <row r="9" spans="1:10" ht="13.5" thickBot="1" x14ac:dyDescent="0.25">
      <c r="A9" s="7">
        <v>1</v>
      </c>
      <c r="B9" s="17" t="s">
        <v>11</v>
      </c>
      <c r="C9" s="14"/>
      <c r="D9" s="15"/>
      <c r="E9" s="14"/>
      <c r="F9" s="85" t="s">
        <v>12</v>
      </c>
      <c r="G9" s="52"/>
      <c r="H9" s="53"/>
      <c r="I9" s="28"/>
      <c r="J9" s="84"/>
    </row>
    <row r="10" spans="1:10" x14ac:dyDescent="0.2">
      <c r="A10" s="7">
        <v>2</v>
      </c>
      <c r="B10" s="18" t="s">
        <v>13</v>
      </c>
      <c r="C10" s="19" t="s">
        <v>14</v>
      </c>
      <c r="D10" s="20">
        <v>4951590</v>
      </c>
      <c r="E10" s="21">
        <v>5111955.97</v>
      </c>
      <c r="F10" s="86">
        <f>'[1]PP revenue fy15'!H12</f>
        <v>2010595.44</v>
      </c>
      <c r="G10" s="87"/>
      <c r="H10" s="87"/>
      <c r="I10" s="28"/>
      <c r="J10" s="88"/>
    </row>
    <row r="11" spans="1:10" x14ac:dyDescent="0.2">
      <c r="A11" s="7">
        <v>3</v>
      </c>
      <c r="B11" s="18" t="s">
        <v>15</v>
      </c>
      <c r="C11" s="19" t="s">
        <v>16</v>
      </c>
      <c r="D11" s="22">
        <v>1849855</v>
      </c>
      <c r="E11" s="23">
        <v>1702859.96</v>
      </c>
      <c r="F11" s="37">
        <f>'[1]PP revenue fy15'!H22</f>
        <v>731136</v>
      </c>
      <c r="G11" s="46"/>
      <c r="H11" s="47"/>
      <c r="I11" s="28"/>
      <c r="J11" s="88"/>
    </row>
    <row r="12" spans="1:10" x14ac:dyDescent="0.2">
      <c r="A12" s="7">
        <v>4</v>
      </c>
      <c r="B12" s="18" t="s">
        <v>17</v>
      </c>
      <c r="C12" s="19" t="s">
        <v>18</v>
      </c>
      <c r="D12" s="22">
        <v>176875</v>
      </c>
      <c r="E12" s="23">
        <v>53417</v>
      </c>
      <c r="F12" s="48">
        <f>'[1]PP revenue fy15'!G25</f>
        <v>242046.00000000003</v>
      </c>
      <c r="G12" s="89"/>
      <c r="H12" s="90"/>
      <c r="I12" s="28"/>
      <c r="J12" s="88"/>
    </row>
    <row r="13" spans="1:10" x14ac:dyDescent="0.2">
      <c r="A13" s="7">
        <v>5</v>
      </c>
      <c r="B13" s="17" t="s">
        <v>19</v>
      </c>
      <c r="C13" s="24" t="s">
        <v>20</v>
      </c>
      <c r="D13" s="25">
        <f>ROUND(SUBTOTAL(9, D7:D12), 5)</f>
        <v>6978320</v>
      </c>
      <c r="E13" s="26">
        <f>ROUND(SUBTOTAL(9, E7:E12), 5)</f>
        <v>6868232.9299999997</v>
      </c>
      <c r="F13" s="39">
        <f>SUM(F10:F12)</f>
        <v>2983777.44</v>
      </c>
      <c r="G13" s="52" t="e">
        <f>(#REF!-#REF!)/#REF!</f>
        <v>#REF!</v>
      </c>
      <c r="H13" s="53"/>
      <c r="I13" s="91" t="e">
        <f>+F13-#REF!</f>
        <v>#REF!</v>
      </c>
      <c r="J13" s="36"/>
    </row>
    <row r="14" spans="1:10" ht="10.5" customHeight="1" x14ac:dyDescent="0.2">
      <c r="A14" s="7">
        <v>6</v>
      </c>
      <c r="B14" s="27" t="s">
        <v>19</v>
      </c>
      <c r="C14" s="28"/>
      <c r="D14" s="16"/>
      <c r="E14" s="28"/>
      <c r="F14" s="37"/>
      <c r="G14" s="46"/>
      <c r="H14" s="47"/>
      <c r="I14" s="28"/>
      <c r="J14" s="88"/>
    </row>
    <row r="15" spans="1:10" x14ac:dyDescent="0.2">
      <c r="A15" s="7">
        <v>7</v>
      </c>
      <c r="B15" s="18" t="s">
        <v>21</v>
      </c>
      <c r="C15" s="19" t="s">
        <v>22</v>
      </c>
      <c r="D15" s="22">
        <v>88239</v>
      </c>
      <c r="E15" s="23">
        <v>10000</v>
      </c>
      <c r="F15" s="37">
        <v>25000</v>
      </c>
      <c r="G15" s="46"/>
      <c r="H15" s="47"/>
      <c r="I15" s="28"/>
      <c r="J15" s="88"/>
    </row>
    <row r="16" spans="1:10" x14ac:dyDescent="0.2">
      <c r="A16" s="7">
        <v>8</v>
      </c>
      <c r="B16" s="18" t="s">
        <v>23</v>
      </c>
      <c r="C16" s="19" t="s">
        <v>24</v>
      </c>
      <c r="D16" s="22">
        <v>95000</v>
      </c>
      <c r="E16" s="23">
        <v>15850.9</v>
      </c>
      <c r="F16" s="37"/>
      <c r="G16" s="46"/>
      <c r="H16" s="47"/>
      <c r="I16" s="28"/>
      <c r="J16" s="88"/>
    </row>
    <row r="17" spans="1:10" x14ac:dyDescent="0.2">
      <c r="A17" s="7">
        <v>9</v>
      </c>
      <c r="B17" s="17"/>
      <c r="C17" s="29" t="s">
        <v>25</v>
      </c>
      <c r="D17" s="22"/>
      <c r="E17" s="23"/>
      <c r="G17" s="46"/>
      <c r="H17" s="47"/>
      <c r="I17" s="28"/>
      <c r="J17" s="88"/>
    </row>
    <row r="18" spans="1:10" x14ac:dyDescent="0.2">
      <c r="A18" s="7">
        <v>10</v>
      </c>
      <c r="B18" s="18" t="s">
        <v>26</v>
      </c>
      <c r="C18" s="19" t="s">
        <v>27</v>
      </c>
      <c r="D18" s="22">
        <v>271796</v>
      </c>
      <c r="E18" s="23">
        <v>190393.95</v>
      </c>
      <c r="F18" s="37">
        <v>0</v>
      </c>
      <c r="G18" s="46"/>
      <c r="H18" s="47"/>
      <c r="I18" s="35"/>
      <c r="J18" s="36"/>
    </row>
    <row r="19" spans="1:10" ht="13.5" thickBot="1" x14ac:dyDescent="0.25">
      <c r="A19" s="7">
        <v>11</v>
      </c>
      <c r="B19" s="17" t="s">
        <v>19</v>
      </c>
      <c r="C19" s="24" t="s">
        <v>28</v>
      </c>
      <c r="D19" s="25" t="e">
        <f>-(ROUND(-D13+-#REF!+-#REF!+-#REF!+-#REF!- SUBTOTAL(9,#REF!), 5))</f>
        <v>#REF!</v>
      </c>
      <c r="E19" s="26" t="e">
        <f>-(ROUND(-E13+-#REF!+-#REF!+-#REF!+-#REF!- SUBTOTAL(9,#REF!), 5))</f>
        <v>#REF!</v>
      </c>
      <c r="F19" s="31">
        <f>+F13+F15+F16+F18</f>
        <v>3008777.44</v>
      </c>
      <c r="G19" s="52" t="e">
        <f>(#REF!-#REF!)/#REF!</f>
        <v>#REF!</v>
      </c>
      <c r="H19" s="92"/>
      <c r="I19" s="37"/>
      <c r="J19" s="84"/>
    </row>
    <row r="20" spans="1:10" ht="13.5" thickTop="1" x14ac:dyDescent="0.2">
      <c r="A20" s="7">
        <v>12</v>
      </c>
      <c r="B20" s="32"/>
      <c r="C20" s="29"/>
      <c r="D20" s="33"/>
      <c r="E20" s="34"/>
      <c r="G20" s="46"/>
      <c r="H20" s="46"/>
    </row>
    <row r="21" spans="1:10" x14ac:dyDescent="0.2">
      <c r="A21" s="7">
        <v>13</v>
      </c>
      <c r="B21" s="27" t="s">
        <v>19</v>
      </c>
      <c r="C21" s="28"/>
      <c r="D21" s="16"/>
      <c r="E21" s="28"/>
      <c r="F21" s="37"/>
      <c r="G21" s="46"/>
      <c r="H21" s="47"/>
      <c r="I21" s="28"/>
      <c r="J21" s="88"/>
    </row>
    <row r="22" spans="1:10" ht="15" x14ac:dyDescent="0.25">
      <c r="A22" s="7">
        <v>14</v>
      </c>
      <c r="B22" s="13" t="s">
        <v>29</v>
      </c>
      <c r="C22" s="14"/>
      <c r="D22" s="15"/>
      <c r="E22" s="14"/>
      <c r="F22" s="39"/>
      <c r="G22" s="52"/>
      <c r="H22" s="53"/>
      <c r="I22" s="28"/>
      <c r="J22" s="84"/>
    </row>
    <row r="23" spans="1:10" x14ac:dyDescent="0.2">
      <c r="A23" s="7">
        <v>15</v>
      </c>
      <c r="B23" s="18" t="s">
        <v>30</v>
      </c>
      <c r="C23" s="28" t="s">
        <v>31</v>
      </c>
      <c r="D23" s="16"/>
      <c r="E23" s="28"/>
      <c r="F23" s="48">
        <f>+'[1]interest fy15'!J15</f>
        <v>121600</v>
      </c>
      <c r="G23" s="46"/>
      <c r="H23" s="47"/>
      <c r="I23" s="28"/>
      <c r="J23" s="88"/>
    </row>
    <row r="24" spans="1:10" x14ac:dyDescent="0.2">
      <c r="A24" s="7"/>
      <c r="B24" s="24" t="s">
        <v>32</v>
      </c>
      <c r="C24" s="28"/>
      <c r="D24" s="16"/>
      <c r="E24" s="28"/>
      <c r="F24" s="39">
        <f>SUM(F23)</f>
        <v>121600</v>
      </c>
      <c r="G24" s="46"/>
      <c r="H24" s="47"/>
      <c r="I24" s="28"/>
      <c r="J24" s="88"/>
    </row>
    <row r="25" spans="1:10" x14ac:dyDescent="0.2">
      <c r="A25" s="7"/>
      <c r="B25" s="27"/>
      <c r="C25" s="28"/>
      <c r="D25" s="16"/>
      <c r="E25" s="28"/>
      <c r="F25" s="37"/>
      <c r="G25" s="46"/>
      <c r="H25" s="47"/>
      <c r="I25" s="28"/>
      <c r="J25" s="88"/>
    </row>
    <row r="26" spans="1:10" x14ac:dyDescent="0.2">
      <c r="A26" s="7"/>
      <c r="B26" s="27"/>
      <c r="C26" s="28"/>
      <c r="D26" s="16"/>
      <c r="E26" s="28"/>
      <c r="F26" s="37"/>
      <c r="G26" s="46"/>
      <c r="H26" s="47"/>
      <c r="I26" s="28"/>
      <c r="J26" s="88"/>
    </row>
    <row r="27" spans="1:10" x14ac:dyDescent="0.2">
      <c r="A27" s="7">
        <v>16</v>
      </c>
      <c r="B27" s="17" t="s">
        <v>33</v>
      </c>
      <c r="C27" s="14"/>
      <c r="D27" s="15"/>
      <c r="E27" s="14"/>
      <c r="F27" s="39"/>
      <c r="G27" s="52"/>
      <c r="H27" s="53"/>
      <c r="I27" s="28"/>
      <c r="J27" s="84"/>
    </row>
    <row r="28" spans="1:10" x14ac:dyDescent="0.2">
      <c r="A28" s="7">
        <v>17</v>
      </c>
      <c r="B28" s="18" t="s">
        <v>34</v>
      </c>
      <c r="C28" s="19" t="s">
        <v>35</v>
      </c>
      <c r="D28" s="22">
        <v>200250</v>
      </c>
      <c r="E28" s="23">
        <v>132843.38</v>
      </c>
      <c r="F28" s="37">
        <f>+'[1]comp &amp; ben fy15'!J6</f>
        <v>117600</v>
      </c>
      <c r="G28" s="46"/>
      <c r="H28" s="47"/>
      <c r="I28" s="35" t="s">
        <v>25</v>
      </c>
      <c r="J28" s="36"/>
    </row>
    <row r="29" spans="1:10" x14ac:dyDescent="0.2">
      <c r="A29" s="7">
        <v>18</v>
      </c>
      <c r="B29" s="18" t="s">
        <v>36</v>
      </c>
      <c r="C29" s="19" t="s">
        <v>37</v>
      </c>
      <c r="D29" s="22">
        <v>528995</v>
      </c>
      <c r="E29" s="23">
        <v>389322.91</v>
      </c>
      <c r="F29" s="37">
        <f>+'[1]comp &amp; ben fy15'!J28</f>
        <v>172950</v>
      </c>
      <c r="G29" s="46"/>
      <c r="H29" s="47"/>
      <c r="I29" s="28"/>
      <c r="J29" s="88"/>
    </row>
    <row r="30" spans="1:10" x14ac:dyDescent="0.2">
      <c r="A30" s="7">
        <v>19</v>
      </c>
      <c r="B30" s="18" t="s">
        <v>38</v>
      </c>
      <c r="C30" s="19" t="s">
        <v>39</v>
      </c>
      <c r="D30" s="22">
        <v>0</v>
      </c>
      <c r="E30" s="23">
        <v>3086.94</v>
      </c>
      <c r="F30" s="37">
        <v>0</v>
      </c>
      <c r="G30" s="46"/>
      <c r="H30" s="47"/>
      <c r="I30" s="35"/>
      <c r="J30" s="36"/>
    </row>
    <row r="31" spans="1:10" x14ac:dyDescent="0.2">
      <c r="A31" s="7">
        <v>20</v>
      </c>
      <c r="B31" s="18" t="s">
        <v>40</v>
      </c>
      <c r="C31" s="19" t="s">
        <v>41</v>
      </c>
      <c r="D31" s="22">
        <v>0</v>
      </c>
      <c r="E31" s="23">
        <v>36234.19</v>
      </c>
      <c r="F31" s="37">
        <f>+'[1]comp &amp; ben fy15'!J18</f>
        <v>160035</v>
      </c>
      <c r="G31" s="46"/>
      <c r="H31" s="47"/>
      <c r="I31" s="28"/>
      <c r="J31" s="88"/>
    </row>
    <row r="32" spans="1:10" x14ac:dyDescent="0.2">
      <c r="A32" s="7">
        <v>21</v>
      </c>
      <c r="B32" s="18" t="s">
        <v>42</v>
      </c>
      <c r="C32" s="19" t="s">
        <v>43</v>
      </c>
      <c r="D32" s="22">
        <v>0</v>
      </c>
      <c r="E32" s="23">
        <v>5867.62</v>
      </c>
      <c r="F32" s="37">
        <f>+'[1]comp &amp; ben fy15'!J23</f>
        <v>158745</v>
      </c>
      <c r="G32" s="46"/>
      <c r="H32" s="47"/>
      <c r="I32" s="28"/>
      <c r="J32" s="88"/>
    </row>
    <row r="33" spans="1:11" x14ac:dyDescent="0.2">
      <c r="A33" s="7">
        <v>22</v>
      </c>
      <c r="B33" s="18" t="s">
        <v>44</v>
      </c>
      <c r="C33" s="19" t="s">
        <v>45</v>
      </c>
      <c r="D33" s="22">
        <v>0</v>
      </c>
      <c r="E33" s="23">
        <v>6923.04</v>
      </c>
      <c r="F33" s="37">
        <f>+'[1]comp &amp; ben fy15'!J33</f>
        <v>121800</v>
      </c>
      <c r="G33" s="46"/>
      <c r="H33" s="47"/>
      <c r="I33" s="28"/>
      <c r="J33" s="88"/>
    </row>
    <row r="34" spans="1:11" x14ac:dyDescent="0.2">
      <c r="A34" s="7">
        <v>23</v>
      </c>
      <c r="B34" s="18" t="s">
        <v>46</v>
      </c>
      <c r="C34" s="19" t="s">
        <v>47</v>
      </c>
      <c r="D34" s="22">
        <v>342968</v>
      </c>
      <c r="E34" s="23">
        <v>188660.59</v>
      </c>
      <c r="F34" s="30">
        <f>+'[1]comp &amp; ben fy15'!J10</f>
        <v>136500</v>
      </c>
      <c r="H34" s="47"/>
      <c r="I34" s="46"/>
      <c r="J34" s="88"/>
    </row>
    <row r="35" spans="1:11" x14ac:dyDescent="0.2">
      <c r="A35" s="7">
        <v>24</v>
      </c>
      <c r="B35" s="18" t="s">
        <v>48</v>
      </c>
      <c r="C35" s="19" t="s">
        <v>49</v>
      </c>
      <c r="D35" s="22">
        <v>2133553</v>
      </c>
      <c r="E35" s="23">
        <v>962006.91</v>
      </c>
      <c r="F35" s="30">
        <f>+'[1]comp &amp; ben fy15'!J13</f>
        <v>45030</v>
      </c>
      <c r="H35" s="47"/>
      <c r="I35" s="46"/>
      <c r="J35" s="88"/>
    </row>
    <row r="36" spans="1:11" x14ac:dyDescent="0.2">
      <c r="A36" s="7">
        <v>25</v>
      </c>
      <c r="B36" s="18" t="s">
        <v>50</v>
      </c>
      <c r="C36" s="19" t="s">
        <v>51</v>
      </c>
      <c r="D36" s="22">
        <v>0</v>
      </c>
      <c r="E36" s="23">
        <v>66078.44</v>
      </c>
      <c r="F36" s="37"/>
      <c r="H36" s="47"/>
      <c r="I36" s="46"/>
      <c r="J36" s="88"/>
    </row>
    <row r="37" spans="1:11" x14ac:dyDescent="0.2">
      <c r="A37" s="7">
        <v>26</v>
      </c>
      <c r="B37" s="18" t="s">
        <v>52</v>
      </c>
      <c r="C37" s="19" t="s">
        <v>25</v>
      </c>
      <c r="D37" s="23"/>
      <c r="E37" s="23"/>
      <c r="F37" s="37"/>
      <c r="H37" s="47"/>
      <c r="I37" s="46"/>
      <c r="J37" s="88"/>
    </row>
    <row r="38" spans="1:11" x14ac:dyDescent="0.2">
      <c r="A38" s="7">
        <v>27</v>
      </c>
      <c r="B38" s="18" t="s">
        <v>53</v>
      </c>
      <c r="C38" s="19" t="s">
        <v>54</v>
      </c>
      <c r="D38" s="22">
        <v>0</v>
      </c>
      <c r="E38" s="23">
        <v>189935.08</v>
      </c>
      <c r="F38" s="94">
        <v>0</v>
      </c>
      <c r="G38" s="95"/>
      <c r="H38" s="47"/>
      <c r="I38" s="46"/>
      <c r="J38" s="88"/>
    </row>
    <row r="39" spans="1:11" s="38" customFormat="1" x14ac:dyDescent="0.2">
      <c r="A39" s="7">
        <v>28</v>
      </c>
      <c r="B39" s="24" t="s">
        <v>55</v>
      </c>
      <c r="D39" s="25"/>
      <c r="E39" s="26"/>
      <c r="F39" s="39">
        <f t="shared" ref="F39" si="0">SUM(F28:F38)</f>
        <v>912660</v>
      </c>
      <c r="G39" s="52"/>
      <c r="H39" s="53"/>
      <c r="I39" s="14"/>
      <c r="J39" s="41"/>
    </row>
    <row r="40" spans="1:11" x14ac:dyDescent="0.2">
      <c r="A40" s="7">
        <v>29</v>
      </c>
      <c r="B40" s="18"/>
      <c r="C40" s="19"/>
      <c r="D40" s="22"/>
      <c r="E40" s="23"/>
      <c r="F40" s="37"/>
      <c r="G40" s="46"/>
      <c r="H40" s="47"/>
      <c r="I40" s="28"/>
      <c r="J40" s="96"/>
    </row>
    <row r="41" spans="1:11" s="38" customFormat="1" x14ac:dyDescent="0.2">
      <c r="A41" s="7">
        <v>30</v>
      </c>
      <c r="B41" s="17" t="s">
        <v>56</v>
      </c>
      <c r="C41" s="24"/>
      <c r="D41" s="25">
        <v>0</v>
      </c>
      <c r="E41" s="26">
        <v>96643.91</v>
      </c>
      <c r="F41" s="39">
        <f>+'[1]comp &amp; ben fy15'!J39+'[1]comp &amp; ben fy15'!I61</f>
        <v>83296</v>
      </c>
      <c r="G41" s="52"/>
      <c r="H41" s="53"/>
      <c r="I41" s="14"/>
      <c r="J41" s="41"/>
    </row>
    <row r="42" spans="1:11" s="38" customFormat="1" x14ac:dyDescent="0.2">
      <c r="A42" s="7">
        <v>31</v>
      </c>
      <c r="B42" s="17" t="s">
        <v>57</v>
      </c>
      <c r="C42" s="24"/>
      <c r="D42" s="25">
        <v>0</v>
      </c>
      <c r="E42" s="26">
        <v>27776.57</v>
      </c>
      <c r="F42" s="39">
        <f>+'[1]comp &amp; ben fy15'!I52</f>
        <v>56469.84</v>
      </c>
      <c r="G42" s="52"/>
      <c r="H42" s="53"/>
      <c r="I42" s="14"/>
      <c r="J42" s="41"/>
    </row>
    <row r="43" spans="1:11" x14ac:dyDescent="0.2">
      <c r="A43" s="7">
        <v>32</v>
      </c>
      <c r="B43" s="17"/>
      <c r="C43" s="24"/>
      <c r="D43" s="23"/>
      <c r="E43" s="23"/>
      <c r="F43" s="37"/>
      <c r="G43" s="46"/>
      <c r="H43" s="47"/>
      <c r="I43" s="28"/>
      <c r="J43" s="96"/>
    </row>
    <row r="44" spans="1:11" x14ac:dyDescent="0.2">
      <c r="A44" s="7">
        <v>33</v>
      </c>
      <c r="B44" s="17" t="s">
        <v>58</v>
      </c>
      <c r="C44" s="24"/>
      <c r="D44" s="22">
        <v>0</v>
      </c>
      <c r="E44" s="23">
        <v>5692.15</v>
      </c>
      <c r="F44" s="37"/>
      <c r="G44" s="46"/>
      <c r="H44" s="47"/>
      <c r="I44" s="28"/>
      <c r="J44" s="96"/>
    </row>
    <row r="45" spans="1:11" x14ac:dyDescent="0.2">
      <c r="A45" s="7">
        <v>34</v>
      </c>
      <c r="B45" s="18" t="s">
        <v>59</v>
      </c>
      <c r="C45" s="19" t="s">
        <v>60</v>
      </c>
      <c r="D45" s="22">
        <v>0</v>
      </c>
      <c r="E45" s="23">
        <v>8366.5</v>
      </c>
      <c r="F45" s="37"/>
      <c r="G45" s="46"/>
      <c r="H45" s="47"/>
      <c r="I45" s="44" t="e">
        <f>#REF!/#REF!</f>
        <v>#REF!</v>
      </c>
      <c r="J45" s="96">
        <v>2007</v>
      </c>
    </row>
    <row r="46" spans="1:11" x14ac:dyDescent="0.2">
      <c r="A46" s="7">
        <v>35</v>
      </c>
      <c r="B46" s="18" t="s">
        <v>61</v>
      </c>
      <c r="C46" s="19" t="s">
        <v>62</v>
      </c>
      <c r="D46" s="22">
        <v>375326</v>
      </c>
      <c r="E46" s="23">
        <v>166843.35999999999</v>
      </c>
      <c r="F46" s="48">
        <f>+[1]OtherPersonnel!H7</f>
        <v>22000</v>
      </c>
      <c r="G46" s="46"/>
      <c r="H46" s="47"/>
      <c r="I46" s="45" t="e">
        <f>#REF!/#REF!</f>
        <v>#REF!</v>
      </c>
      <c r="J46" s="96">
        <v>2009</v>
      </c>
    </row>
    <row r="47" spans="1:11" s="38" customFormat="1" x14ac:dyDescent="0.2">
      <c r="A47" s="7">
        <v>36</v>
      </c>
      <c r="B47" s="24" t="s">
        <v>63</v>
      </c>
      <c r="C47" s="24"/>
      <c r="D47" s="25"/>
      <c r="E47" s="26"/>
      <c r="F47" s="39">
        <f>SUM(F45:F46)</f>
        <v>22000</v>
      </c>
      <c r="G47" s="52"/>
      <c r="H47" s="53"/>
      <c r="I47" s="40"/>
      <c r="J47" s="41"/>
    </row>
    <row r="48" spans="1:11" x14ac:dyDescent="0.2">
      <c r="A48" s="7">
        <v>37</v>
      </c>
      <c r="B48" s="18"/>
      <c r="C48" s="19"/>
      <c r="D48" s="22"/>
      <c r="E48" s="23"/>
      <c r="F48" s="37"/>
      <c r="G48" s="46"/>
      <c r="H48" s="47"/>
      <c r="I48" s="28"/>
      <c r="J48" s="96"/>
      <c r="K48" s="42"/>
    </row>
    <row r="49" spans="1:11" s="38" customFormat="1" x14ac:dyDescent="0.2">
      <c r="A49" s="7">
        <v>38</v>
      </c>
      <c r="B49" s="17" t="s">
        <v>64</v>
      </c>
      <c r="C49" s="24" t="s">
        <v>25</v>
      </c>
      <c r="D49" s="25">
        <v>0</v>
      </c>
      <c r="E49" s="26">
        <v>5114.84</v>
      </c>
      <c r="F49" s="39">
        <f>+[1]OtherPersonnel!H13</f>
        <v>87000</v>
      </c>
      <c r="G49" s="52"/>
      <c r="H49" s="53"/>
      <c r="I49" s="14"/>
      <c r="J49" s="41"/>
    </row>
    <row r="50" spans="1:11" x14ac:dyDescent="0.2">
      <c r="A50" s="7">
        <v>39</v>
      </c>
      <c r="B50" s="19"/>
      <c r="C50" s="19"/>
      <c r="D50" s="23"/>
      <c r="E50" s="23"/>
      <c r="F50" s="37"/>
      <c r="G50" s="46"/>
      <c r="H50" s="47"/>
      <c r="I50" s="28"/>
      <c r="J50" s="96"/>
    </row>
    <row r="51" spans="1:11" ht="15" x14ac:dyDescent="0.2">
      <c r="A51" s="7">
        <v>40</v>
      </c>
      <c r="B51" s="17" t="s">
        <v>65</v>
      </c>
      <c r="C51" s="19" t="s">
        <v>25</v>
      </c>
      <c r="D51" s="22">
        <v>0</v>
      </c>
      <c r="E51" s="23">
        <v>3591.29</v>
      </c>
      <c r="F51" s="37"/>
      <c r="G51" s="46"/>
      <c r="H51" s="47"/>
      <c r="I51" s="28"/>
      <c r="J51" s="96"/>
      <c r="K51" s="43"/>
    </row>
    <row r="52" spans="1:11" x14ac:dyDescent="0.2">
      <c r="A52" s="7">
        <v>41</v>
      </c>
      <c r="B52" s="18" t="s">
        <v>66</v>
      </c>
      <c r="C52" s="19" t="s">
        <v>67</v>
      </c>
      <c r="D52" s="22">
        <v>0</v>
      </c>
      <c r="E52" s="23">
        <v>36745.24</v>
      </c>
      <c r="F52" s="37"/>
      <c r="G52" s="46"/>
      <c r="H52" s="47"/>
      <c r="I52" s="28"/>
      <c r="J52" s="96"/>
    </row>
    <row r="53" spans="1:11" x14ac:dyDescent="0.2">
      <c r="A53" s="7">
        <v>42</v>
      </c>
      <c r="B53" s="18" t="s">
        <v>68</v>
      </c>
      <c r="C53" s="19" t="s">
        <v>69</v>
      </c>
      <c r="D53" s="22">
        <v>0</v>
      </c>
      <c r="E53" s="23">
        <v>36745.24</v>
      </c>
      <c r="F53" s="37">
        <f>+[1]Capital!K7+[1]Capital!K10</f>
        <v>413800</v>
      </c>
      <c r="G53" s="46"/>
      <c r="H53" s="47"/>
      <c r="I53" s="28"/>
      <c r="J53" s="96"/>
    </row>
    <row r="54" spans="1:11" x14ac:dyDescent="0.2">
      <c r="A54" s="7">
        <v>43</v>
      </c>
      <c r="B54" s="18" t="s">
        <v>70</v>
      </c>
      <c r="C54" s="19" t="s">
        <v>71</v>
      </c>
      <c r="D54" s="22">
        <v>0</v>
      </c>
      <c r="E54" s="23">
        <v>7530.06</v>
      </c>
      <c r="F54" s="37">
        <v>0</v>
      </c>
      <c r="G54" s="46"/>
      <c r="H54" s="47"/>
      <c r="I54" s="28"/>
      <c r="J54" s="96"/>
    </row>
    <row r="55" spans="1:11" x14ac:dyDescent="0.2">
      <c r="A55" s="7">
        <v>44</v>
      </c>
      <c r="B55" s="18" t="s">
        <v>72</v>
      </c>
      <c r="C55" s="19" t="s">
        <v>73</v>
      </c>
      <c r="D55" s="22">
        <v>0</v>
      </c>
      <c r="E55" s="23">
        <v>11067.92</v>
      </c>
      <c r="F55" s="37">
        <f>+'[1]Direct Student'!K9</f>
        <v>15900</v>
      </c>
      <c r="G55" s="46"/>
      <c r="H55" s="47"/>
      <c r="I55" s="44" t="e">
        <f>#REF!/#REF!</f>
        <v>#REF!</v>
      </c>
      <c r="J55" s="96">
        <v>2007</v>
      </c>
    </row>
    <row r="56" spans="1:11" x14ac:dyDescent="0.2">
      <c r="A56" s="7">
        <v>45</v>
      </c>
      <c r="B56" s="18" t="s">
        <v>74</v>
      </c>
      <c r="C56" s="19" t="s">
        <v>75</v>
      </c>
      <c r="D56" s="22">
        <v>689317</v>
      </c>
      <c r="E56" s="23">
        <v>230080.24</v>
      </c>
      <c r="F56" s="30">
        <v>0</v>
      </c>
      <c r="G56" s="46"/>
      <c r="H56" s="47"/>
      <c r="I56" s="45" t="e">
        <f>#REF!/#REF!</f>
        <v>#REF!</v>
      </c>
      <c r="J56" s="96">
        <v>2009</v>
      </c>
    </row>
    <row r="57" spans="1:11" x14ac:dyDescent="0.2">
      <c r="A57" s="7">
        <v>46</v>
      </c>
      <c r="B57" s="18" t="s">
        <v>76</v>
      </c>
      <c r="C57" s="19" t="s">
        <v>77</v>
      </c>
      <c r="D57" s="22">
        <v>0</v>
      </c>
      <c r="E57" s="23">
        <v>15330.07</v>
      </c>
      <c r="F57" s="55">
        <v>0</v>
      </c>
      <c r="G57" s="46"/>
      <c r="H57" s="47"/>
      <c r="I57" s="28"/>
      <c r="J57" s="96"/>
    </row>
    <row r="58" spans="1:11" x14ac:dyDescent="0.2">
      <c r="A58" s="7">
        <v>47</v>
      </c>
      <c r="B58" s="18" t="s">
        <v>78</v>
      </c>
      <c r="C58" s="19" t="s">
        <v>79</v>
      </c>
      <c r="D58" s="22">
        <v>0</v>
      </c>
      <c r="E58" s="23">
        <v>1279.43</v>
      </c>
      <c r="F58" s="55">
        <f>+[1]Capital!K53</f>
        <v>50000</v>
      </c>
      <c r="G58" s="46"/>
      <c r="H58" s="47"/>
      <c r="I58" s="28"/>
      <c r="J58" s="88"/>
    </row>
    <row r="59" spans="1:11" x14ac:dyDescent="0.2">
      <c r="A59" s="7">
        <v>48</v>
      </c>
      <c r="B59" s="18" t="s">
        <v>80</v>
      </c>
      <c r="C59" s="19" t="s">
        <v>81</v>
      </c>
      <c r="D59" s="22"/>
      <c r="E59" s="23"/>
      <c r="F59" s="48">
        <f>+'[1]Direct Student'!K15</f>
        <v>51600</v>
      </c>
      <c r="G59" s="46"/>
      <c r="H59" s="47"/>
      <c r="I59" s="28"/>
      <c r="J59" s="88"/>
    </row>
    <row r="60" spans="1:11" s="38" customFormat="1" x14ac:dyDescent="0.2">
      <c r="A60" s="7">
        <v>49</v>
      </c>
      <c r="B60" s="17" t="s">
        <v>82</v>
      </c>
      <c r="C60" s="24"/>
      <c r="D60" s="26"/>
      <c r="E60" s="26"/>
      <c r="F60" s="39">
        <f>SUM(F52:F58)</f>
        <v>479700</v>
      </c>
      <c r="G60" s="52"/>
      <c r="H60" s="53"/>
      <c r="I60" s="14"/>
      <c r="J60" s="84"/>
    </row>
    <row r="61" spans="1:11" x14ac:dyDescent="0.2">
      <c r="A61" s="7">
        <v>50</v>
      </c>
      <c r="B61" s="19"/>
      <c r="C61" s="19"/>
      <c r="D61" s="23"/>
      <c r="E61" s="23"/>
      <c r="F61" s="37"/>
      <c r="G61" s="46"/>
      <c r="H61" s="47"/>
      <c r="I61" s="28"/>
      <c r="J61" s="88"/>
    </row>
    <row r="62" spans="1:11" x14ac:dyDescent="0.2">
      <c r="A62" s="7">
        <v>51</v>
      </c>
      <c r="B62" s="17" t="s">
        <v>83</v>
      </c>
      <c r="C62" s="19"/>
      <c r="D62" s="22"/>
      <c r="E62" s="23"/>
      <c r="H62" s="47"/>
      <c r="I62" s="46" t="s">
        <v>25</v>
      </c>
      <c r="J62" s="88"/>
    </row>
    <row r="63" spans="1:11" x14ac:dyDescent="0.2">
      <c r="A63" s="7">
        <v>52</v>
      </c>
      <c r="B63" s="18" t="s">
        <v>84</v>
      </c>
      <c r="C63" s="19" t="s">
        <v>85</v>
      </c>
      <c r="D63" s="22">
        <v>0</v>
      </c>
      <c r="E63" s="23">
        <v>8113</v>
      </c>
      <c r="F63" s="37">
        <f>+[1]Occupancy!I10+[1]Leases!I16</f>
        <v>41940</v>
      </c>
      <c r="G63" s="46"/>
      <c r="H63" s="47"/>
      <c r="I63" s="35"/>
      <c r="J63" s="36"/>
    </row>
    <row r="64" spans="1:11" x14ac:dyDescent="0.2">
      <c r="A64" s="7">
        <v>53</v>
      </c>
      <c r="B64" s="18" t="s">
        <v>86</v>
      </c>
      <c r="C64" s="19" t="s">
        <v>87</v>
      </c>
      <c r="D64" s="22">
        <v>0</v>
      </c>
      <c r="E64" s="23">
        <v>17559</v>
      </c>
      <c r="F64" s="37">
        <f>+[1]Occupancy!I16</f>
        <v>8000</v>
      </c>
      <c r="G64" s="46"/>
      <c r="H64" s="47"/>
      <c r="I64" s="28"/>
      <c r="J64" s="88"/>
    </row>
    <row r="65" spans="1:10" x14ac:dyDescent="0.2">
      <c r="A65" s="7">
        <v>54</v>
      </c>
      <c r="B65" s="18" t="s">
        <v>88</v>
      </c>
      <c r="C65" s="19" t="s">
        <v>89</v>
      </c>
      <c r="D65" s="22">
        <v>0</v>
      </c>
      <c r="E65" s="23">
        <v>10580</v>
      </c>
      <c r="F65" s="37">
        <f>+[1]Occupancy!I22</f>
        <v>112764</v>
      </c>
      <c r="G65" s="46"/>
      <c r="H65" s="47"/>
      <c r="I65" s="28"/>
      <c r="J65" s="88"/>
    </row>
    <row r="66" spans="1:10" x14ac:dyDescent="0.2">
      <c r="A66" s="7">
        <v>55</v>
      </c>
      <c r="B66" s="18" t="s">
        <v>90</v>
      </c>
      <c r="C66" s="19" t="s">
        <v>91</v>
      </c>
      <c r="D66" s="22">
        <v>15500</v>
      </c>
      <c r="E66" s="23">
        <v>0</v>
      </c>
      <c r="F66" s="48">
        <f>+[1]Occupancy!I27</f>
        <v>7200</v>
      </c>
      <c r="G66" s="46"/>
      <c r="H66" s="47"/>
      <c r="I66" s="28"/>
      <c r="J66" s="88"/>
    </row>
    <row r="67" spans="1:10" s="38" customFormat="1" x14ac:dyDescent="0.2">
      <c r="A67" s="7">
        <v>56</v>
      </c>
      <c r="B67" s="17" t="s">
        <v>92</v>
      </c>
      <c r="C67" s="24"/>
      <c r="D67" s="26"/>
      <c r="E67" s="26"/>
      <c r="F67" s="39">
        <f>SUM(F63:F66)</f>
        <v>169904</v>
      </c>
      <c r="G67" s="52"/>
      <c r="H67" s="53"/>
      <c r="I67" s="14"/>
      <c r="J67" s="84"/>
    </row>
    <row r="68" spans="1:10" x14ac:dyDescent="0.2">
      <c r="A68" s="7">
        <v>57</v>
      </c>
      <c r="B68" s="19"/>
      <c r="C68" s="19"/>
      <c r="D68" s="23"/>
      <c r="E68" s="23"/>
      <c r="F68" s="37"/>
      <c r="G68" s="46"/>
      <c r="H68" s="47"/>
      <c r="I68" s="28"/>
      <c r="J68" s="88"/>
    </row>
    <row r="69" spans="1:10" s="38" customFormat="1" x14ac:dyDescent="0.2">
      <c r="A69" s="7">
        <v>58</v>
      </c>
      <c r="B69" s="17" t="s">
        <v>93</v>
      </c>
      <c r="C69" s="24" t="s">
        <v>25</v>
      </c>
      <c r="D69" s="26"/>
      <c r="E69" s="26"/>
      <c r="F69" s="39">
        <f>+[1]Occupancy!I32</f>
        <v>240000</v>
      </c>
      <c r="G69" s="52"/>
      <c r="H69" s="53"/>
      <c r="I69" s="14"/>
      <c r="J69" s="84"/>
    </row>
    <row r="70" spans="1:10" s="38" customFormat="1" x14ac:dyDescent="0.2">
      <c r="A70" s="7">
        <v>59</v>
      </c>
      <c r="B70" s="24" t="s">
        <v>94</v>
      </c>
      <c r="C70" s="24"/>
      <c r="D70" s="26"/>
      <c r="E70" s="26"/>
      <c r="F70" s="50">
        <f>SUM([1]Capital!L61)</f>
        <v>111433.33333333333</v>
      </c>
      <c r="G70" s="52"/>
      <c r="H70" s="53"/>
      <c r="I70" s="14"/>
      <c r="J70" s="84"/>
    </row>
    <row r="71" spans="1:10" x14ac:dyDescent="0.2">
      <c r="A71" s="7">
        <v>60</v>
      </c>
      <c r="B71" s="19"/>
      <c r="C71" s="19"/>
      <c r="D71" s="23"/>
      <c r="E71" s="23"/>
      <c r="F71" s="37"/>
      <c r="G71" s="46"/>
      <c r="H71" s="47"/>
      <c r="I71" s="28"/>
      <c r="J71" s="88"/>
    </row>
    <row r="72" spans="1:10" s="38" customFormat="1" x14ac:dyDescent="0.2">
      <c r="A72" s="7">
        <v>61</v>
      </c>
      <c r="B72" s="17" t="s">
        <v>95</v>
      </c>
      <c r="C72" s="24" t="s">
        <v>25</v>
      </c>
      <c r="D72" s="25">
        <v>0</v>
      </c>
      <c r="E72" s="26">
        <v>135.75</v>
      </c>
      <c r="F72" s="39"/>
      <c r="G72" s="52"/>
      <c r="H72" s="53"/>
      <c r="I72" s="14"/>
      <c r="J72" s="84"/>
    </row>
    <row r="73" spans="1:10" x14ac:dyDescent="0.2">
      <c r="A73" s="7">
        <v>62</v>
      </c>
      <c r="B73" s="18" t="s">
        <v>96</v>
      </c>
      <c r="C73" s="19" t="s">
        <v>97</v>
      </c>
      <c r="D73" s="22">
        <v>25000</v>
      </c>
      <c r="E73" s="23">
        <v>2899</v>
      </c>
      <c r="F73" s="37">
        <v>0</v>
      </c>
      <c r="G73" s="46"/>
      <c r="H73" s="47"/>
      <c r="I73" s="28"/>
      <c r="J73" s="88"/>
    </row>
    <row r="74" spans="1:10" ht="12.75" customHeight="1" x14ac:dyDescent="0.2">
      <c r="A74" s="7">
        <v>63</v>
      </c>
      <c r="B74" s="18" t="s">
        <v>98</v>
      </c>
      <c r="C74" s="19" t="s">
        <v>99</v>
      </c>
      <c r="D74" s="22">
        <v>0</v>
      </c>
      <c r="E74" s="23">
        <v>12809</v>
      </c>
      <c r="F74" s="37">
        <f>+'[1]Office '!I10</f>
        <v>18000</v>
      </c>
      <c r="G74" s="46"/>
      <c r="H74" s="47"/>
      <c r="J74" s="97"/>
    </row>
    <row r="75" spans="1:10" ht="12.75" customHeight="1" x14ac:dyDescent="0.2">
      <c r="A75" s="7">
        <v>64</v>
      </c>
      <c r="B75" s="18" t="s">
        <v>100</v>
      </c>
      <c r="C75" s="19" t="s">
        <v>101</v>
      </c>
      <c r="D75" s="23"/>
      <c r="E75" s="23"/>
      <c r="F75" s="37"/>
      <c r="G75" s="46"/>
      <c r="H75" s="47"/>
      <c r="I75" s="98"/>
      <c r="J75" s="97"/>
    </row>
    <row r="76" spans="1:10" ht="12.75" customHeight="1" x14ac:dyDescent="0.2">
      <c r="A76" s="7">
        <v>65</v>
      </c>
      <c r="B76" s="18" t="s">
        <v>102</v>
      </c>
      <c r="C76" s="19" t="s">
        <v>103</v>
      </c>
      <c r="D76" s="23"/>
      <c r="E76" s="23"/>
      <c r="F76" s="37">
        <f>+[1]Capital!K18</f>
        <v>25000</v>
      </c>
      <c r="G76" s="46"/>
      <c r="H76" s="47"/>
      <c r="I76" s="98"/>
      <c r="J76" s="97"/>
    </row>
    <row r="77" spans="1:10" ht="12.75" customHeight="1" x14ac:dyDescent="0.2">
      <c r="A77" s="7">
        <v>66</v>
      </c>
      <c r="B77" s="18" t="s">
        <v>104</v>
      </c>
      <c r="C77" s="19" t="s">
        <v>105</v>
      </c>
      <c r="D77" s="23"/>
      <c r="E77" s="23"/>
      <c r="F77" s="48">
        <f>+'[1]Office '!I16</f>
        <v>14000</v>
      </c>
      <c r="G77" s="46"/>
      <c r="H77" s="47"/>
      <c r="I77" s="98"/>
      <c r="J77" s="97"/>
    </row>
    <row r="78" spans="1:10" ht="12.75" customHeight="1" x14ac:dyDescent="0.2">
      <c r="A78" s="7">
        <v>67</v>
      </c>
      <c r="B78" s="17" t="s">
        <v>106</v>
      </c>
      <c r="C78" s="19"/>
      <c r="D78" s="23"/>
      <c r="E78" s="23"/>
      <c r="F78" s="37">
        <f>SUM(F76:F77)</f>
        <v>39000</v>
      </c>
      <c r="G78" s="46"/>
      <c r="H78" s="47"/>
      <c r="I78" s="98"/>
      <c r="J78" s="97"/>
    </row>
    <row r="79" spans="1:10" ht="12.75" customHeight="1" x14ac:dyDescent="0.2">
      <c r="A79" s="7">
        <v>68</v>
      </c>
      <c r="B79" s="18"/>
      <c r="C79" s="19"/>
      <c r="D79" s="23"/>
      <c r="E79" s="23"/>
      <c r="F79" s="37"/>
      <c r="G79" s="46"/>
      <c r="H79" s="47"/>
      <c r="I79" s="98"/>
      <c r="J79" s="97"/>
    </row>
    <row r="80" spans="1:10" x14ac:dyDescent="0.2">
      <c r="A80" s="7">
        <v>69</v>
      </c>
      <c r="B80" s="18" t="s">
        <v>107</v>
      </c>
      <c r="C80" s="19" t="s">
        <v>108</v>
      </c>
      <c r="D80" s="23">
        <v>25000</v>
      </c>
      <c r="E80" s="23">
        <v>2239.5</v>
      </c>
      <c r="F80" s="37">
        <v>0</v>
      </c>
      <c r="G80" s="46"/>
      <c r="H80" s="47"/>
      <c r="I80" s="28"/>
      <c r="J80" s="88"/>
    </row>
    <row r="81" spans="1:10" x14ac:dyDescent="0.2">
      <c r="A81" s="7">
        <v>70</v>
      </c>
      <c r="B81" s="18" t="s">
        <v>109</v>
      </c>
      <c r="C81" s="19" t="s">
        <v>110</v>
      </c>
      <c r="D81" s="22">
        <v>0</v>
      </c>
      <c r="E81" s="23">
        <v>2891</v>
      </c>
      <c r="F81" s="37">
        <f>+'[1]Office '!I26</f>
        <v>8256</v>
      </c>
      <c r="G81" s="46"/>
      <c r="H81" s="47"/>
      <c r="I81" s="28"/>
      <c r="J81" s="88"/>
    </row>
    <row r="82" spans="1:10" x14ac:dyDescent="0.2">
      <c r="A82" s="7">
        <v>71</v>
      </c>
      <c r="B82" s="18" t="s">
        <v>111</v>
      </c>
      <c r="C82" s="19" t="s">
        <v>112</v>
      </c>
      <c r="D82" s="22">
        <v>0</v>
      </c>
      <c r="E82" s="23">
        <v>5583.38</v>
      </c>
      <c r="F82" s="37">
        <f>+'[1]Office '!I33</f>
        <v>3000</v>
      </c>
      <c r="G82" s="46"/>
      <c r="H82" s="47"/>
      <c r="I82" s="35"/>
      <c r="J82" s="36"/>
    </row>
    <row r="83" spans="1:10" x14ac:dyDescent="0.2">
      <c r="A83" s="7">
        <v>72</v>
      </c>
      <c r="B83" s="18" t="s">
        <v>113</v>
      </c>
      <c r="C83" s="19" t="s">
        <v>114</v>
      </c>
      <c r="D83" s="22">
        <v>159250</v>
      </c>
      <c r="E83" s="23">
        <v>0</v>
      </c>
      <c r="F83" s="55">
        <f>+'[1]Office '!I33</f>
        <v>3000</v>
      </c>
      <c r="G83" s="89"/>
      <c r="H83" s="90"/>
      <c r="I83" s="28"/>
      <c r="J83" s="88"/>
    </row>
    <row r="84" spans="1:10" x14ac:dyDescent="0.2">
      <c r="A84" s="7">
        <v>73</v>
      </c>
      <c r="B84" s="18" t="s">
        <v>115</v>
      </c>
      <c r="C84" s="29" t="s">
        <v>116</v>
      </c>
      <c r="D84" s="33"/>
      <c r="E84" s="34"/>
      <c r="F84" s="99">
        <f>+[1]Leases!I7+[1]Leases!I11</f>
        <v>5460</v>
      </c>
      <c r="G84" s="46"/>
      <c r="H84" s="46"/>
    </row>
    <row r="85" spans="1:10" x14ac:dyDescent="0.2">
      <c r="A85" s="7">
        <v>74</v>
      </c>
      <c r="B85" s="32" t="s">
        <v>117</v>
      </c>
      <c r="C85" s="19" t="s">
        <v>118</v>
      </c>
      <c r="D85" s="25">
        <f>ROUND(SUBTOTAL(9, D21:D84), 5)</f>
        <v>4495159</v>
      </c>
      <c r="E85" s="26">
        <f>ROUND(SUBTOTAL(9, E21:E84), 5)</f>
        <v>2696575.55</v>
      </c>
      <c r="F85" s="48">
        <f>+'[1]Office '!I46</f>
        <v>3000</v>
      </c>
      <c r="G85" s="52" t="e">
        <f>(#REF!-#REF!)/#REF!</f>
        <v>#REF!</v>
      </c>
      <c r="H85" s="53"/>
      <c r="I85" s="28"/>
      <c r="J85" s="84"/>
    </row>
    <row r="86" spans="1:10" s="38" customFormat="1" x14ac:dyDescent="0.2">
      <c r="A86" s="7">
        <v>75</v>
      </c>
      <c r="B86" s="17" t="s">
        <v>119</v>
      </c>
      <c r="C86" s="14"/>
      <c r="D86" s="15"/>
      <c r="E86" s="14"/>
      <c r="F86" s="49">
        <f>+F73+F74+F78+F80+F81+F82+F83+F84+F85</f>
        <v>79716</v>
      </c>
      <c r="G86" s="52"/>
      <c r="H86" s="53"/>
      <c r="I86" s="14"/>
      <c r="J86" s="84"/>
    </row>
    <row r="87" spans="1:10" x14ac:dyDescent="0.2">
      <c r="A87" s="7">
        <v>76</v>
      </c>
      <c r="B87" s="24"/>
      <c r="C87" s="14"/>
      <c r="D87" s="14"/>
      <c r="E87" s="14"/>
      <c r="F87" s="39"/>
      <c r="G87" s="52"/>
      <c r="H87" s="53"/>
      <c r="I87" s="28"/>
      <c r="J87" s="84"/>
    </row>
    <row r="88" spans="1:10" s="38" customFormat="1" x14ac:dyDescent="0.2">
      <c r="A88" s="7">
        <v>77</v>
      </c>
      <c r="B88" s="17" t="s">
        <v>120</v>
      </c>
      <c r="C88" s="24"/>
      <c r="D88" s="25"/>
      <c r="E88" s="26"/>
      <c r="F88" s="50"/>
      <c r="G88" s="52"/>
      <c r="H88" s="53"/>
      <c r="I88" s="14"/>
      <c r="J88" s="84"/>
    </row>
    <row r="89" spans="1:10" x14ac:dyDescent="0.2">
      <c r="A89" s="7">
        <v>78</v>
      </c>
      <c r="B89" s="18" t="s">
        <v>121</v>
      </c>
      <c r="C89" s="19" t="s">
        <v>122</v>
      </c>
      <c r="D89" s="22">
        <v>47000</v>
      </c>
      <c r="E89" s="23">
        <v>649.48</v>
      </c>
      <c r="F89" s="37">
        <f>+[1]ProfessionalFees!H10</f>
        <v>49440</v>
      </c>
      <c r="G89" s="46"/>
      <c r="H89" s="47"/>
      <c r="I89" s="28"/>
      <c r="J89" s="88"/>
    </row>
    <row r="90" spans="1:10" x14ac:dyDescent="0.2">
      <c r="A90" s="7">
        <v>79</v>
      </c>
      <c r="B90" s="18" t="s">
        <v>123</v>
      </c>
      <c r="C90" s="19" t="s">
        <v>124</v>
      </c>
      <c r="D90" s="22">
        <v>5000</v>
      </c>
      <c r="E90" s="23">
        <v>269.81</v>
      </c>
      <c r="F90" s="37">
        <f>+[1]ProfessionalFees!H15</f>
        <v>23400</v>
      </c>
      <c r="G90" s="46"/>
      <c r="H90" s="47"/>
      <c r="I90" s="28"/>
      <c r="J90" s="88"/>
    </row>
    <row r="91" spans="1:10" x14ac:dyDescent="0.2">
      <c r="A91" s="7">
        <v>80</v>
      </c>
      <c r="B91" s="18" t="s">
        <v>125</v>
      </c>
      <c r="C91" s="19" t="s">
        <v>126</v>
      </c>
      <c r="D91" s="22"/>
      <c r="E91" s="23"/>
      <c r="F91" s="37">
        <f>+[1]ProfessionalFees!H22</f>
        <v>3332</v>
      </c>
      <c r="G91" s="46"/>
      <c r="H91" s="47"/>
      <c r="I91" s="28"/>
      <c r="J91" s="88"/>
    </row>
    <row r="92" spans="1:10" x14ac:dyDescent="0.2">
      <c r="A92" s="7">
        <v>81</v>
      </c>
      <c r="B92" s="18" t="s">
        <v>127</v>
      </c>
      <c r="C92" s="19" t="s">
        <v>128</v>
      </c>
      <c r="D92" s="22">
        <v>0</v>
      </c>
      <c r="E92" s="23">
        <v>129.53</v>
      </c>
      <c r="F92" s="37">
        <v>0</v>
      </c>
      <c r="G92" s="46"/>
      <c r="H92" s="47"/>
      <c r="I92" s="28"/>
      <c r="J92" s="88"/>
    </row>
    <row r="93" spans="1:10" x14ac:dyDescent="0.2">
      <c r="A93" s="7">
        <v>82</v>
      </c>
      <c r="B93" s="19" t="s">
        <v>129</v>
      </c>
      <c r="C93" s="19" t="s">
        <v>130</v>
      </c>
      <c r="D93" s="22">
        <v>0</v>
      </c>
      <c r="E93" s="23">
        <v>14199.9</v>
      </c>
      <c r="F93" s="48">
        <v>0</v>
      </c>
      <c r="G93" s="46"/>
      <c r="H93" s="47"/>
      <c r="I93" s="35"/>
      <c r="J93" s="36"/>
    </row>
    <row r="94" spans="1:10" s="38" customFormat="1" x14ac:dyDescent="0.2">
      <c r="A94" s="7">
        <v>83</v>
      </c>
      <c r="B94" s="17" t="s">
        <v>131</v>
      </c>
      <c r="C94" s="51"/>
      <c r="D94" s="26"/>
      <c r="E94" s="26"/>
      <c r="F94" s="39">
        <f>SUM(F89:F93)</f>
        <v>76172</v>
      </c>
      <c r="G94" s="52"/>
      <c r="H94" s="53"/>
      <c r="I94" s="40"/>
      <c r="J94" s="36"/>
    </row>
    <row r="95" spans="1:10" x14ac:dyDescent="0.2">
      <c r="A95" s="7">
        <v>84</v>
      </c>
      <c r="B95" s="19"/>
      <c r="C95" s="19"/>
      <c r="D95" s="23"/>
      <c r="E95" s="23"/>
      <c r="F95" s="37"/>
      <c r="G95" s="46"/>
      <c r="H95" s="47"/>
      <c r="I95" s="35"/>
      <c r="J95" s="36"/>
    </row>
    <row r="96" spans="1:10" s="38" customFormat="1" x14ac:dyDescent="0.2">
      <c r="A96" s="7">
        <v>85</v>
      </c>
      <c r="B96" s="24" t="s">
        <v>132</v>
      </c>
      <c r="C96" s="24"/>
      <c r="D96" s="26"/>
      <c r="E96" s="26"/>
      <c r="F96" s="39"/>
      <c r="G96" s="52"/>
      <c r="H96" s="53"/>
      <c r="I96" s="40" t="s">
        <v>25</v>
      </c>
      <c r="J96" s="36"/>
    </row>
    <row r="97" spans="1:10" x14ac:dyDescent="0.2">
      <c r="A97" s="7">
        <v>86</v>
      </c>
      <c r="B97" s="19" t="s">
        <v>133</v>
      </c>
      <c r="C97" s="19" t="s">
        <v>134</v>
      </c>
      <c r="D97" s="23">
        <v>5000</v>
      </c>
      <c r="E97" s="23">
        <v>963.67</v>
      </c>
      <c r="F97" s="37">
        <f>+[1]ProfessionalFees!H29</f>
        <v>5666</v>
      </c>
      <c r="G97" s="46"/>
      <c r="H97" s="47"/>
      <c r="I97" s="28"/>
      <c r="J97" s="88"/>
    </row>
    <row r="98" spans="1:10" x14ac:dyDescent="0.2">
      <c r="A98" s="7">
        <v>87</v>
      </c>
      <c r="B98" s="19" t="s">
        <v>135</v>
      </c>
      <c r="C98" s="19" t="s">
        <v>136</v>
      </c>
      <c r="D98" s="23">
        <v>5000</v>
      </c>
      <c r="E98" s="23">
        <v>0</v>
      </c>
      <c r="F98" s="37">
        <f>+'[1]interest fy15'!H10</f>
        <v>1600</v>
      </c>
      <c r="G98" s="46"/>
      <c r="H98" s="47"/>
      <c r="I98" s="28"/>
      <c r="J98" s="88"/>
    </row>
    <row r="99" spans="1:10" x14ac:dyDescent="0.2">
      <c r="A99" s="7">
        <v>88</v>
      </c>
      <c r="B99" s="19" t="s">
        <v>137</v>
      </c>
      <c r="C99" s="19" t="s">
        <v>138</v>
      </c>
      <c r="D99" s="23">
        <v>5000</v>
      </c>
      <c r="E99" s="23">
        <v>0</v>
      </c>
      <c r="F99" s="37">
        <v>0</v>
      </c>
      <c r="G99" s="46"/>
      <c r="H99" s="47"/>
      <c r="I99" s="28"/>
      <c r="J99" s="88"/>
    </row>
    <row r="100" spans="1:10" x14ac:dyDescent="0.2">
      <c r="A100" s="7">
        <v>89</v>
      </c>
      <c r="B100" s="19" t="s">
        <v>139</v>
      </c>
      <c r="C100" s="54" t="s">
        <v>140</v>
      </c>
      <c r="D100" s="23">
        <v>5000</v>
      </c>
      <c r="E100" s="23">
        <v>1276.3399999999999</v>
      </c>
      <c r="G100" s="46"/>
      <c r="H100" s="47"/>
      <c r="I100" s="28"/>
      <c r="J100" s="88"/>
    </row>
    <row r="101" spans="1:10" x14ac:dyDescent="0.2">
      <c r="A101" s="7">
        <v>90</v>
      </c>
      <c r="B101" s="19" t="s">
        <v>141</v>
      </c>
      <c r="C101" s="19" t="s">
        <v>142</v>
      </c>
      <c r="D101" s="23">
        <v>20000</v>
      </c>
      <c r="E101" s="23">
        <v>6949.04</v>
      </c>
      <c r="F101" s="37">
        <f>+'[1]PP revenue fy15'!G33</f>
        <v>14918.887199999999</v>
      </c>
      <c r="G101" s="46"/>
      <c r="H101" s="47"/>
      <c r="I101" s="28"/>
      <c r="J101" s="88"/>
    </row>
    <row r="102" spans="1:10" x14ac:dyDescent="0.2">
      <c r="A102" s="7">
        <v>91</v>
      </c>
      <c r="B102" s="19" t="s">
        <v>143</v>
      </c>
      <c r="C102" s="19" t="s">
        <v>144</v>
      </c>
      <c r="D102" s="23"/>
      <c r="E102" s="23"/>
      <c r="F102" s="37"/>
      <c r="G102" s="46"/>
      <c r="H102" s="47"/>
      <c r="I102" s="28"/>
      <c r="J102" s="88"/>
    </row>
    <row r="103" spans="1:10" x14ac:dyDescent="0.2">
      <c r="A103" s="7">
        <v>92</v>
      </c>
      <c r="B103" s="19" t="s">
        <v>145</v>
      </c>
      <c r="C103" s="19" t="s">
        <v>146</v>
      </c>
      <c r="D103" s="23"/>
      <c r="E103" s="23"/>
      <c r="F103" s="37">
        <v>0</v>
      </c>
      <c r="G103" s="46"/>
      <c r="H103" s="47"/>
      <c r="I103" s="28"/>
      <c r="J103" s="88"/>
    </row>
    <row r="104" spans="1:10" x14ac:dyDescent="0.2">
      <c r="A104" s="7">
        <v>93</v>
      </c>
      <c r="B104" s="19" t="s">
        <v>147</v>
      </c>
      <c r="C104" s="19" t="s">
        <v>148</v>
      </c>
      <c r="D104" s="23"/>
      <c r="E104" s="23"/>
      <c r="F104" s="55">
        <f>+[1]Outreach!G9</f>
        <v>50000</v>
      </c>
      <c r="G104" s="46"/>
      <c r="H104" s="47"/>
      <c r="I104" s="28"/>
      <c r="J104" s="88"/>
    </row>
    <row r="105" spans="1:10" x14ac:dyDescent="0.2">
      <c r="A105" s="7">
        <v>94</v>
      </c>
      <c r="B105" s="18" t="s">
        <v>149</v>
      </c>
      <c r="C105" s="19" t="s">
        <v>150</v>
      </c>
      <c r="D105" s="22">
        <v>35000</v>
      </c>
      <c r="E105" s="23">
        <v>0</v>
      </c>
      <c r="F105" s="55"/>
      <c r="G105" s="89"/>
      <c r="H105" s="90"/>
      <c r="J105" s="88"/>
    </row>
    <row r="106" spans="1:10" x14ac:dyDescent="0.2">
      <c r="A106" s="7">
        <v>95</v>
      </c>
      <c r="B106" s="18"/>
      <c r="C106" s="19" t="s">
        <v>151</v>
      </c>
      <c r="D106" s="22"/>
      <c r="E106" s="23"/>
      <c r="F106" s="48">
        <v>0</v>
      </c>
      <c r="G106" s="89"/>
      <c r="H106" s="90"/>
      <c r="J106" s="88"/>
    </row>
    <row r="107" spans="1:10" s="38" customFormat="1" x14ac:dyDescent="0.2">
      <c r="A107" s="7">
        <v>96</v>
      </c>
      <c r="B107" s="24" t="s">
        <v>152</v>
      </c>
      <c r="C107" s="56"/>
      <c r="D107" s="57"/>
      <c r="E107" s="58"/>
      <c r="F107" s="50">
        <f>SUM(F97:F106)</f>
        <v>72184.887199999997</v>
      </c>
      <c r="G107" s="52"/>
      <c r="H107" s="52"/>
      <c r="I107" s="51"/>
      <c r="J107" s="100"/>
    </row>
    <row r="108" spans="1:10" x14ac:dyDescent="0.2">
      <c r="A108" s="7">
        <v>97</v>
      </c>
      <c r="G108" s="52" t="s">
        <v>25</v>
      </c>
      <c r="H108" s="92"/>
      <c r="I108" s="28"/>
      <c r="J108" s="84"/>
    </row>
    <row r="109" spans="1:10" x14ac:dyDescent="0.2">
      <c r="A109" s="7">
        <v>98</v>
      </c>
      <c r="B109" s="17" t="s">
        <v>19</v>
      </c>
      <c r="C109" s="24" t="s">
        <v>153</v>
      </c>
      <c r="D109" s="25" t="e">
        <f>ROUND(D85+#REF!+#REF!+#REF!+#REF!+#REF!+ SUBTOTAL(9,#REF!), 5)</f>
        <v>#REF!</v>
      </c>
      <c r="E109" s="26" t="e">
        <f>ROUND(E85+#REF!+#REF!+#REF!+#REF!+#REF!+ SUBTOTAL(9,#REF!), 5)</f>
        <v>#REF!</v>
      </c>
      <c r="F109" s="59">
        <f>F24+F39+F41+F42+F47+F49+F60+F67+F69+F70+F86+F94+F107</f>
        <v>2512136.0605333336</v>
      </c>
      <c r="G109" s="52" t="e">
        <f>(#REF!-#REF!)/#REF!</f>
        <v>#REF!</v>
      </c>
      <c r="H109" s="53"/>
      <c r="I109" s="28"/>
      <c r="J109" s="84"/>
    </row>
    <row r="110" spans="1:10" x14ac:dyDescent="0.2">
      <c r="A110" s="7">
        <v>99</v>
      </c>
      <c r="B110" s="27" t="s">
        <v>19</v>
      </c>
      <c r="C110" s="28"/>
      <c r="D110" s="16"/>
      <c r="E110" s="28"/>
      <c r="F110" s="55"/>
      <c r="G110" s="46"/>
      <c r="H110" s="47"/>
      <c r="I110" s="28"/>
      <c r="J110" s="88"/>
    </row>
    <row r="111" spans="1:10" s="38" customFormat="1" x14ac:dyDescent="0.2">
      <c r="A111" s="7">
        <v>100</v>
      </c>
      <c r="B111" s="60"/>
      <c r="C111" s="24" t="s">
        <v>28</v>
      </c>
      <c r="D111" s="61"/>
      <c r="E111" s="62"/>
      <c r="F111" s="63">
        <f>+F19</f>
        <v>3008777.44</v>
      </c>
      <c r="G111" s="52"/>
      <c r="H111" s="52"/>
      <c r="I111" s="51"/>
      <c r="J111" s="100"/>
    </row>
    <row r="112" spans="1:10" s="38" customFormat="1" x14ac:dyDescent="0.2">
      <c r="A112" s="7">
        <v>101</v>
      </c>
      <c r="B112" s="60"/>
      <c r="C112" s="24"/>
      <c r="D112" s="61"/>
      <c r="E112" s="62"/>
      <c r="F112" s="63"/>
      <c r="G112" s="52"/>
      <c r="H112" s="52"/>
      <c r="I112" s="51"/>
      <c r="J112" s="100"/>
    </row>
    <row r="113" spans="1:10" x14ac:dyDescent="0.2">
      <c r="A113" s="7">
        <v>102</v>
      </c>
      <c r="B113" s="17" t="s">
        <v>19</v>
      </c>
      <c r="C113" s="24" t="s">
        <v>154</v>
      </c>
      <c r="D113" s="64" t="e">
        <f>-(ROUND(-D19+D109-SUBTOTAL(9, D110:D110), 5))</f>
        <v>#REF!</v>
      </c>
      <c r="E113" s="65" t="e">
        <f>-(ROUND(-E19+E109-SUBTOTAL(9, E110:E110), 5))</f>
        <v>#REF!</v>
      </c>
      <c r="F113" s="66">
        <f>-(ROUND(-F19+F109-SUBTOTAL(9, F110:F110), 5))</f>
        <v>496641.37946999999</v>
      </c>
      <c r="G113" s="52"/>
      <c r="H113" s="92"/>
      <c r="I113" s="28"/>
      <c r="J113" s="84"/>
    </row>
    <row r="114" spans="1:10" x14ac:dyDescent="0.2">
      <c r="A114" s="7">
        <v>103</v>
      </c>
      <c r="B114" s="17"/>
      <c r="D114" s="67"/>
      <c r="E114" s="68"/>
      <c r="F114" s="69"/>
      <c r="G114" s="52"/>
      <c r="H114" s="92"/>
      <c r="I114" s="28"/>
      <c r="J114" s="84"/>
    </row>
    <row r="115" spans="1:10" x14ac:dyDescent="0.2">
      <c r="B115" s="70"/>
      <c r="C115" s="71"/>
      <c r="D115" s="15"/>
      <c r="E115" s="14"/>
      <c r="F115" s="39"/>
      <c r="G115" s="101"/>
      <c r="H115" s="83"/>
      <c r="I115" s="28"/>
      <c r="J115" s="84"/>
    </row>
    <row r="116" spans="1:10" x14ac:dyDescent="0.2">
      <c r="B116" s="28"/>
      <c r="C116" s="28"/>
      <c r="D116" s="16"/>
      <c r="E116" s="14"/>
      <c r="F116" s="39"/>
      <c r="G116" s="101"/>
      <c r="H116" s="83"/>
      <c r="I116" s="28"/>
      <c r="J116" s="84"/>
    </row>
    <row r="117" spans="1:10" x14ac:dyDescent="0.2">
      <c r="B117" s="15"/>
      <c r="C117" s="14"/>
      <c r="D117" s="15"/>
      <c r="E117" s="14"/>
      <c r="F117" s="39"/>
      <c r="G117" s="101"/>
      <c r="H117" s="83"/>
      <c r="I117" s="28"/>
      <c r="J117" s="84"/>
    </row>
    <row r="118" spans="1:10" x14ac:dyDescent="0.2">
      <c r="B118" s="3" t="s">
        <v>25</v>
      </c>
    </row>
  </sheetData>
  <mergeCells count="2">
    <mergeCell ref="A1:G1"/>
    <mergeCell ref="A2:G2"/>
  </mergeCells>
  <printOptions horizontalCentered="1" gridLines="1"/>
  <pageMargins left="0.5" right="0.5" top="0.25" bottom="0.25" header="0.5" footer="0.5"/>
  <pageSetup paperSize="256" fitToHeight="20" orientation="landscape" r:id="rId1"/>
  <headerFooter alignWithMargins="0"/>
  <rowBreaks count="1" manualBreakCount="1"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Yr Bug &amp; Act. (Grouped)</vt:lpstr>
      <vt:lpstr>'Total Yr Bug &amp; Act. (Grouped)'!Print_Area</vt:lpstr>
      <vt:lpstr>'Total Yr Bug &amp; Act. (Grouped)'!Print_Titles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joy</dc:creator>
  <cp:lastModifiedBy>monica joy</cp:lastModifiedBy>
  <dcterms:created xsi:type="dcterms:W3CDTF">2014-06-02T15:05:52Z</dcterms:created>
  <dcterms:modified xsi:type="dcterms:W3CDTF">2014-06-02T15:06:38Z</dcterms:modified>
</cp:coreProperties>
</file>